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30" r:id="rId2"/>
    <sheet name="Aforo 2" sheetId="131" r:id="rId3"/>
    <sheet name="Aforo 3" sheetId="132" r:id="rId4"/>
    <sheet name="Aforo 4" sheetId="133" r:id="rId5"/>
  </sheets>
  <definedNames>
    <definedName name="_xlnm.Print_Area" localSheetId="1">'Aforo 1'!$B$1:$P$138</definedName>
    <definedName name="_xlnm.Print_Area" localSheetId="2">'Aforo 2'!$B$1:$P$138</definedName>
    <definedName name="_xlnm.Print_Area" localSheetId="3">'Aforo 3'!$B$1:$P$168</definedName>
    <definedName name="_xlnm.Print_Area" localSheetId="4">'Aforo 4'!$B$1:$P$138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7" i="133" l="1"/>
  <c r="O126" i="133"/>
  <c r="G121" i="133"/>
  <c r="G120" i="133"/>
  <c r="G119" i="133"/>
  <c r="G117" i="133"/>
  <c r="D117" i="133"/>
  <c r="G115" i="133"/>
  <c r="G114" i="133"/>
  <c r="G113" i="133"/>
  <c r="K112" i="133"/>
  <c r="E112" i="133"/>
  <c r="G122" i="133" s="1"/>
  <c r="D112" i="133"/>
  <c r="B112" i="133"/>
  <c r="G103" i="133"/>
  <c r="G102" i="133"/>
  <c r="G101" i="133"/>
  <c r="G100" i="133"/>
  <c r="K99" i="133"/>
  <c r="G98" i="133"/>
  <c r="G97" i="133"/>
  <c r="G96" i="133"/>
  <c r="G95" i="133"/>
  <c r="K94" i="133"/>
  <c r="G93" i="133"/>
  <c r="G92" i="133"/>
  <c r="G91" i="133"/>
  <c r="G90" i="133"/>
  <c r="K89" i="133"/>
  <c r="G88" i="133"/>
  <c r="G87" i="133"/>
  <c r="G86" i="133"/>
  <c r="G85" i="133"/>
  <c r="K84" i="133"/>
  <c r="G83" i="133"/>
  <c r="G82" i="133"/>
  <c r="G81" i="133"/>
  <c r="G80" i="133"/>
  <c r="K79" i="133"/>
  <c r="G78" i="133"/>
  <c r="G77" i="133"/>
  <c r="G76" i="133"/>
  <c r="G75" i="133"/>
  <c r="K74" i="133"/>
  <c r="G73" i="133"/>
  <c r="G72" i="133"/>
  <c r="G71" i="133"/>
  <c r="G70" i="133"/>
  <c r="G68" i="133"/>
  <c r="G67" i="133"/>
  <c r="G66" i="133"/>
  <c r="G65" i="133"/>
  <c r="K64" i="133"/>
  <c r="G63" i="133"/>
  <c r="G62" i="133"/>
  <c r="G61" i="133"/>
  <c r="G60" i="133"/>
  <c r="K59" i="133"/>
  <c r="G58" i="133"/>
  <c r="G57" i="133"/>
  <c r="G56" i="133"/>
  <c r="G55" i="133"/>
  <c r="K54" i="133"/>
  <c r="G53" i="133"/>
  <c r="G52" i="133"/>
  <c r="G51" i="133"/>
  <c r="G50" i="133"/>
  <c r="K49" i="133"/>
  <c r="G48" i="133"/>
  <c r="G47" i="133"/>
  <c r="G46" i="133"/>
  <c r="G45" i="133"/>
  <c r="K44" i="133"/>
  <c r="G43" i="133"/>
  <c r="G42" i="133"/>
  <c r="G41" i="133"/>
  <c r="G40" i="133"/>
  <c r="K39" i="133"/>
  <c r="G38" i="133"/>
  <c r="G37" i="133"/>
  <c r="G36" i="133"/>
  <c r="G35" i="133"/>
  <c r="K34" i="133"/>
  <c r="G33" i="133"/>
  <c r="G32" i="133"/>
  <c r="G31" i="133"/>
  <c r="G30" i="133"/>
  <c r="K29" i="133"/>
  <c r="G28" i="133"/>
  <c r="G27" i="133"/>
  <c r="G26" i="133"/>
  <c r="G25" i="133"/>
  <c r="K24" i="133"/>
  <c r="G23" i="133"/>
  <c r="G22" i="133"/>
  <c r="G21" i="133"/>
  <c r="G20" i="133"/>
  <c r="L19" i="133"/>
  <c r="K19" i="133"/>
  <c r="M19" i="133" s="1"/>
  <c r="C19" i="133"/>
  <c r="C24" i="133" s="1"/>
  <c r="C18" i="133"/>
  <c r="C29" i="133" l="1"/>
  <c r="L24" i="133"/>
  <c r="G116" i="133"/>
  <c r="G118" i="133"/>
  <c r="M24" i="133" l="1"/>
  <c r="L29" i="133"/>
  <c r="M29" i="133" s="1"/>
  <c r="C34" i="133"/>
  <c r="L34" i="133" l="1"/>
  <c r="M34" i="133" s="1"/>
  <c r="C39" i="133"/>
  <c r="C44" i="133" l="1"/>
  <c r="L39" i="133"/>
  <c r="M39" i="133" s="1"/>
  <c r="C49" i="133" l="1"/>
  <c r="L44" i="133"/>
  <c r="M44" i="133" s="1"/>
  <c r="L49" i="133" l="1"/>
  <c r="M49" i="133" s="1"/>
  <c r="C54" i="133"/>
  <c r="L54" i="133" l="1"/>
  <c r="M54" i="133" s="1"/>
  <c r="C59" i="133"/>
  <c r="C64" i="133" l="1"/>
  <c r="L59" i="133"/>
  <c r="M59" i="133" s="1"/>
  <c r="C69" i="133" l="1"/>
  <c r="L64" i="133"/>
  <c r="M64" i="133" s="1"/>
  <c r="C117" i="133" l="1"/>
  <c r="L112" i="133" s="1"/>
  <c r="C74" i="133"/>
  <c r="L74" i="133" l="1"/>
  <c r="M74" i="133" s="1"/>
  <c r="C79" i="133"/>
  <c r="M112" i="133"/>
  <c r="C84" i="133" l="1"/>
  <c r="L79" i="133"/>
  <c r="M79" i="133" l="1"/>
  <c r="L84" i="133"/>
  <c r="M84" i="133" s="1"/>
  <c r="C89" i="133"/>
  <c r="L89" i="133" l="1"/>
  <c r="M89" i="133" s="1"/>
  <c r="C94" i="133"/>
  <c r="L94" i="133" l="1"/>
  <c r="C99" i="133"/>
  <c r="L99" i="133" s="1"/>
  <c r="M99" i="133" s="1"/>
  <c r="M94" i="133" l="1"/>
  <c r="L123" i="133"/>
  <c r="M123" i="133" l="1"/>
  <c r="K123" i="133" l="1"/>
  <c r="N19" i="133"/>
  <c r="N29" i="133"/>
  <c r="N24" i="133"/>
  <c r="N34" i="133"/>
  <c r="N39" i="133"/>
  <c r="N44" i="133"/>
  <c r="N49" i="133"/>
  <c r="N54" i="133"/>
  <c r="N59" i="133"/>
  <c r="N64" i="133"/>
  <c r="N112" i="133"/>
  <c r="N74" i="133"/>
  <c r="N84" i="133"/>
  <c r="N79" i="133"/>
  <c r="N89" i="133"/>
  <c r="N99" i="133"/>
  <c r="N94" i="133"/>
  <c r="N123" i="133" l="1"/>
  <c r="O157" i="132" l="1"/>
  <c r="O156" i="132"/>
  <c r="G151" i="132"/>
  <c r="G150" i="132"/>
  <c r="G149" i="132"/>
  <c r="G147" i="132"/>
  <c r="D147" i="132"/>
  <c r="G145" i="132"/>
  <c r="G144" i="132"/>
  <c r="G143" i="132"/>
  <c r="K142" i="132"/>
  <c r="E142" i="132"/>
  <c r="G152" i="132" s="1"/>
  <c r="D142" i="132"/>
  <c r="G133" i="132"/>
  <c r="G132" i="132"/>
  <c r="G131" i="132"/>
  <c r="G130" i="132"/>
  <c r="K129" i="132"/>
  <c r="G128" i="132"/>
  <c r="G127" i="132"/>
  <c r="G126" i="132"/>
  <c r="G125" i="132"/>
  <c r="K124" i="132"/>
  <c r="G123" i="132"/>
  <c r="G122" i="132"/>
  <c r="G121" i="132"/>
  <c r="G120" i="132"/>
  <c r="K119" i="132"/>
  <c r="G118" i="132"/>
  <c r="G117" i="132"/>
  <c r="G116" i="132"/>
  <c r="G115" i="132"/>
  <c r="K114" i="132"/>
  <c r="G113" i="132"/>
  <c r="G112" i="132"/>
  <c r="G111" i="132"/>
  <c r="G110" i="132"/>
  <c r="K109" i="132"/>
  <c r="G108" i="132"/>
  <c r="G107" i="132"/>
  <c r="G106" i="132"/>
  <c r="G105" i="132"/>
  <c r="K104" i="132"/>
  <c r="G103" i="132"/>
  <c r="G102" i="132"/>
  <c r="G101" i="132"/>
  <c r="G100" i="132"/>
  <c r="K99" i="132"/>
  <c r="G98" i="132"/>
  <c r="G97" i="132"/>
  <c r="G96" i="132"/>
  <c r="G95" i="132"/>
  <c r="K94" i="132"/>
  <c r="G93" i="132"/>
  <c r="G92" i="132"/>
  <c r="G91" i="132"/>
  <c r="G90" i="132"/>
  <c r="K89" i="132"/>
  <c r="G88" i="132"/>
  <c r="G87" i="132"/>
  <c r="G86" i="132"/>
  <c r="G85" i="132"/>
  <c r="G83" i="132"/>
  <c r="G82" i="132"/>
  <c r="G81" i="132"/>
  <c r="G80" i="132"/>
  <c r="K79" i="132"/>
  <c r="G78" i="132"/>
  <c r="G77" i="132"/>
  <c r="G76" i="132"/>
  <c r="G75" i="132"/>
  <c r="K74" i="132"/>
  <c r="G73" i="132"/>
  <c r="G72" i="132"/>
  <c r="G71" i="132"/>
  <c r="G70" i="132"/>
  <c r="K69" i="132"/>
  <c r="G68" i="132"/>
  <c r="G67" i="132"/>
  <c r="G66" i="132"/>
  <c r="G65" i="132"/>
  <c r="K64" i="132"/>
  <c r="G63" i="132"/>
  <c r="G62" i="132"/>
  <c r="G61" i="132"/>
  <c r="G60" i="132"/>
  <c r="K59" i="132"/>
  <c r="G58" i="132"/>
  <c r="G57" i="132"/>
  <c r="G56" i="132"/>
  <c r="G55" i="132"/>
  <c r="K54" i="132"/>
  <c r="G53" i="132"/>
  <c r="G52" i="132"/>
  <c r="G51" i="132"/>
  <c r="G50" i="132"/>
  <c r="K49" i="132"/>
  <c r="G48" i="132"/>
  <c r="G47" i="132"/>
  <c r="G46" i="132"/>
  <c r="G45" i="132"/>
  <c r="K44" i="132"/>
  <c r="G43" i="132"/>
  <c r="G42" i="132"/>
  <c r="G41" i="132"/>
  <c r="G40" i="132"/>
  <c r="K39" i="132"/>
  <c r="G38" i="132"/>
  <c r="G37" i="132"/>
  <c r="G36" i="132"/>
  <c r="G35" i="132"/>
  <c r="K34" i="132"/>
  <c r="G33" i="132"/>
  <c r="G32" i="132"/>
  <c r="G31" i="132"/>
  <c r="G30" i="132"/>
  <c r="K29" i="132"/>
  <c r="G28" i="132"/>
  <c r="G27" i="132"/>
  <c r="G26" i="132"/>
  <c r="G25" i="132"/>
  <c r="K24" i="132"/>
  <c r="G23" i="132"/>
  <c r="G22" i="132"/>
  <c r="G21" i="132"/>
  <c r="G20" i="132"/>
  <c r="K19" i="132"/>
  <c r="C19" i="132"/>
  <c r="L19" i="132" s="1"/>
  <c r="C18" i="132"/>
  <c r="M19" i="132" l="1"/>
  <c r="C24" i="132"/>
  <c r="G146" i="132"/>
  <c r="G148" i="132"/>
  <c r="L24" i="132" l="1"/>
  <c r="C29" i="132"/>
  <c r="C34" i="132" l="1"/>
  <c r="L29" i="132"/>
  <c r="M29" i="132" s="1"/>
  <c r="M24" i="132"/>
  <c r="L34" i="132" l="1"/>
  <c r="C39" i="132"/>
  <c r="M34" i="132" l="1"/>
  <c r="L39" i="132"/>
  <c r="M39" i="132" s="1"/>
  <c r="C44" i="132"/>
  <c r="L44" i="132" l="1"/>
  <c r="M44" i="132" s="1"/>
  <c r="C49" i="132"/>
  <c r="C54" i="132" l="1"/>
  <c r="L49" i="132"/>
  <c r="M49" i="132" s="1"/>
  <c r="C59" i="132" l="1"/>
  <c r="L54" i="132"/>
  <c r="M54" i="132" s="1"/>
  <c r="L59" i="132" l="1"/>
  <c r="M59" i="132" s="1"/>
  <c r="C64" i="132"/>
  <c r="L64" i="132" l="1"/>
  <c r="M64" i="132" s="1"/>
  <c r="C69" i="132"/>
  <c r="C74" i="132" l="1"/>
  <c r="L69" i="132"/>
  <c r="M69" i="132" s="1"/>
  <c r="C79" i="132" l="1"/>
  <c r="L74" i="132"/>
  <c r="M74" i="132" s="1"/>
  <c r="C142" i="132" l="1"/>
  <c r="L79" i="132"/>
  <c r="M79" i="132" s="1"/>
  <c r="C84" i="132"/>
  <c r="C147" i="132" l="1"/>
  <c r="L142" i="132" s="1"/>
  <c r="C89" i="132"/>
  <c r="C94" i="132" l="1"/>
  <c r="L89" i="132"/>
  <c r="M89" i="132" s="1"/>
  <c r="M142" i="132"/>
  <c r="C99" i="132" l="1"/>
  <c r="L94" i="132"/>
  <c r="L99" i="132" l="1"/>
  <c r="M99" i="132" s="1"/>
  <c r="C104" i="132"/>
  <c r="M94" i="132"/>
  <c r="L104" i="132" l="1"/>
  <c r="C109" i="132"/>
  <c r="C114" i="132" l="1"/>
  <c r="L109" i="132"/>
  <c r="M109" i="132" s="1"/>
  <c r="M104" i="132"/>
  <c r="C119" i="132" l="1"/>
  <c r="L114" i="132"/>
  <c r="L119" i="132" l="1"/>
  <c r="M119" i="132" s="1"/>
  <c r="C124" i="132"/>
  <c r="M114" i="132"/>
  <c r="L124" i="132" l="1"/>
  <c r="C129" i="132"/>
  <c r="L129" i="132" s="1"/>
  <c r="M129" i="132" s="1"/>
  <c r="M124" i="132" l="1"/>
  <c r="L153" i="132"/>
  <c r="M153" i="132" l="1"/>
  <c r="K153" i="132" l="1"/>
  <c r="N19" i="132"/>
  <c r="N29" i="132"/>
  <c r="N24" i="132"/>
  <c r="N34" i="132"/>
  <c r="N39" i="132"/>
  <c r="N44" i="132"/>
  <c r="N49" i="132"/>
  <c r="N54" i="132"/>
  <c r="N59" i="132"/>
  <c r="N64" i="132"/>
  <c r="N69" i="132"/>
  <c r="N74" i="132"/>
  <c r="N79" i="132"/>
  <c r="N89" i="132"/>
  <c r="N142" i="132"/>
  <c r="N94" i="132"/>
  <c r="N99" i="132"/>
  <c r="N109" i="132"/>
  <c r="N104" i="132"/>
  <c r="N114" i="132"/>
  <c r="N119" i="132"/>
  <c r="N129" i="132"/>
  <c r="N124" i="132"/>
  <c r="N153" i="132" l="1"/>
  <c r="O127" i="131" l="1"/>
  <c r="O126" i="131"/>
  <c r="G121" i="131"/>
  <c r="G120" i="131"/>
  <c r="G119" i="131"/>
  <c r="G117" i="131"/>
  <c r="D117" i="131"/>
  <c r="G115" i="131"/>
  <c r="G114" i="131"/>
  <c r="G113" i="131"/>
  <c r="K112" i="131"/>
  <c r="E112" i="131"/>
  <c r="G122" i="131" s="1"/>
  <c r="D112" i="131"/>
  <c r="G103" i="131"/>
  <c r="G102" i="131"/>
  <c r="G101" i="131"/>
  <c r="G100" i="131"/>
  <c r="K99" i="131"/>
  <c r="G98" i="131"/>
  <c r="G97" i="131"/>
  <c r="G96" i="131"/>
  <c r="G95" i="131"/>
  <c r="K94" i="131"/>
  <c r="G93" i="131"/>
  <c r="G92" i="131"/>
  <c r="G91" i="131"/>
  <c r="G90" i="131"/>
  <c r="K89" i="131"/>
  <c r="G88" i="131"/>
  <c r="G87" i="131"/>
  <c r="G86" i="131"/>
  <c r="G85" i="131"/>
  <c r="K84" i="131"/>
  <c r="G83" i="131"/>
  <c r="G82" i="131"/>
  <c r="G81" i="131"/>
  <c r="G80" i="131"/>
  <c r="K79" i="131"/>
  <c r="G78" i="131"/>
  <c r="G77" i="131"/>
  <c r="G76" i="131"/>
  <c r="G75" i="131"/>
  <c r="K74" i="131"/>
  <c r="G73" i="131"/>
  <c r="G72" i="131"/>
  <c r="G71" i="131"/>
  <c r="G70" i="131"/>
  <c r="G68" i="131"/>
  <c r="G67" i="131"/>
  <c r="G66" i="131"/>
  <c r="G65" i="131"/>
  <c r="K64" i="131"/>
  <c r="G63" i="131"/>
  <c r="G62" i="131"/>
  <c r="G61" i="131"/>
  <c r="G60" i="131"/>
  <c r="K59" i="131"/>
  <c r="G58" i="131"/>
  <c r="G57" i="131"/>
  <c r="G56" i="131"/>
  <c r="G55" i="131"/>
  <c r="K54" i="131"/>
  <c r="G53" i="131"/>
  <c r="G52" i="131"/>
  <c r="G51" i="131"/>
  <c r="G50" i="131"/>
  <c r="K49" i="131"/>
  <c r="G48" i="131"/>
  <c r="G47" i="131"/>
  <c r="G46" i="131"/>
  <c r="G45" i="131"/>
  <c r="K44" i="131"/>
  <c r="G43" i="131"/>
  <c r="G42" i="131"/>
  <c r="G41" i="131"/>
  <c r="G40" i="131"/>
  <c r="K39" i="131"/>
  <c r="G38" i="131"/>
  <c r="G37" i="131"/>
  <c r="G36" i="131"/>
  <c r="G35" i="131"/>
  <c r="K34" i="131"/>
  <c r="G33" i="131"/>
  <c r="G32" i="131"/>
  <c r="G31" i="131"/>
  <c r="G30" i="131"/>
  <c r="K29" i="131"/>
  <c r="B29" i="131"/>
  <c r="B34" i="131" s="1"/>
  <c r="B39" i="131" s="1"/>
  <c r="B44" i="131" s="1"/>
  <c r="B49" i="131" s="1"/>
  <c r="B54" i="131" s="1"/>
  <c r="B59" i="131" s="1"/>
  <c r="B64" i="131" s="1"/>
  <c r="B69" i="131" s="1"/>
  <c r="G28" i="131"/>
  <c r="G27" i="131"/>
  <c r="G26" i="131"/>
  <c r="G25" i="131"/>
  <c r="K24" i="131"/>
  <c r="B24" i="131"/>
  <c r="G23" i="131"/>
  <c r="G22" i="131"/>
  <c r="G21" i="131"/>
  <c r="G20" i="131"/>
  <c r="K19" i="131"/>
  <c r="C18" i="131"/>
  <c r="C19" i="131" s="1"/>
  <c r="C24" i="131" l="1"/>
  <c r="L19" i="131"/>
  <c r="B74" i="131"/>
  <c r="B79" i="131" s="1"/>
  <c r="B84" i="131" s="1"/>
  <c r="B89" i="131" s="1"/>
  <c r="B94" i="131" s="1"/>
  <c r="B99" i="131" s="1"/>
  <c r="B112" i="131"/>
  <c r="G116" i="131"/>
  <c r="G118" i="131"/>
  <c r="M19" i="131" l="1"/>
  <c r="C29" i="131"/>
  <c r="L24" i="131"/>
  <c r="M24" i="131" s="1"/>
  <c r="C34" i="131" l="1"/>
  <c r="L29" i="131"/>
  <c r="M29" i="131" s="1"/>
  <c r="C39" i="131" l="1"/>
  <c r="L34" i="131"/>
  <c r="M34" i="131" s="1"/>
  <c r="C44" i="131" l="1"/>
  <c r="L39" i="131"/>
  <c r="M39" i="131" s="1"/>
  <c r="C49" i="131" l="1"/>
  <c r="L44" i="131"/>
  <c r="M44" i="131" l="1"/>
  <c r="C54" i="131"/>
  <c r="L49" i="131"/>
  <c r="M49" i="131" s="1"/>
  <c r="C59" i="131" l="1"/>
  <c r="L54" i="131"/>
  <c r="M54" i="131" s="1"/>
  <c r="C64" i="131" l="1"/>
  <c r="L59" i="131"/>
  <c r="M59" i="131" s="1"/>
  <c r="C112" i="131" l="1"/>
  <c r="C69" i="131"/>
  <c r="L64" i="131"/>
  <c r="M64" i="131" s="1"/>
  <c r="C74" i="131" l="1"/>
  <c r="C117" i="131"/>
  <c r="L112" i="131" s="1"/>
  <c r="M112" i="131" l="1"/>
  <c r="C79" i="131"/>
  <c r="L74" i="131"/>
  <c r="M74" i="131" s="1"/>
  <c r="C84" i="131" l="1"/>
  <c r="L79" i="131"/>
  <c r="M79" i="131" s="1"/>
  <c r="C89" i="131" l="1"/>
  <c r="L84" i="131"/>
  <c r="M84" i="131" s="1"/>
  <c r="C94" i="131" l="1"/>
  <c r="L89" i="131"/>
  <c r="M89" i="131" s="1"/>
  <c r="C99" i="131" l="1"/>
  <c r="L99" i="131" s="1"/>
  <c r="M99" i="131" s="1"/>
  <c r="L94" i="131"/>
  <c r="M94" i="131" l="1"/>
  <c r="L123" i="131"/>
  <c r="M123" i="131" l="1"/>
  <c r="K123" i="131" l="1"/>
  <c r="N24" i="131"/>
  <c r="N19" i="131"/>
  <c r="N29" i="131"/>
  <c r="N34" i="131"/>
  <c r="N39" i="131"/>
  <c r="N49" i="131"/>
  <c r="N44" i="131"/>
  <c r="N54" i="131"/>
  <c r="N59" i="131"/>
  <c r="N64" i="131"/>
  <c r="N74" i="131"/>
  <c r="N112" i="131"/>
  <c r="N79" i="131"/>
  <c r="N84" i="131"/>
  <c r="N89" i="131"/>
  <c r="N99" i="131"/>
  <c r="N94" i="131"/>
  <c r="N123" i="131" l="1"/>
  <c r="O127" i="130" l="1"/>
  <c r="O126" i="130"/>
  <c r="G121" i="130"/>
  <c r="G120" i="130"/>
  <c r="G117" i="130"/>
  <c r="D117" i="130"/>
  <c r="G115" i="130"/>
  <c r="G114" i="130"/>
  <c r="K112" i="130"/>
  <c r="E112" i="130"/>
  <c r="G119" i="130" s="1"/>
  <c r="D112" i="130"/>
  <c r="G103" i="130"/>
  <c r="G102" i="130"/>
  <c r="G101" i="130"/>
  <c r="G100" i="130"/>
  <c r="K99" i="130"/>
  <c r="G98" i="130"/>
  <c r="G97" i="130"/>
  <c r="G96" i="130"/>
  <c r="G95" i="130"/>
  <c r="K94" i="130"/>
  <c r="G93" i="130"/>
  <c r="G92" i="130"/>
  <c r="G91" i="130"/>
  <c r="G90" i="130"/>
  <c r="K89" i="130"/>
  <c r="G88" i="130"/>
  <c r="G87" i="130"/>
  <c r="G86" i="130"/>
  <c r="G85" i="130"/>
  <c r="K84" i="130"/>
  <c r="G83" i="130"/>
  <c r="G82" i="130"/>
  <c r="G81" i="130"/>
  <c r="G80" i="130"/>
  <c r="K79" i="130"/>
  <c r="G78" i="130"/>
  <c r="G77" i="130"/>
  <c r="G76" i="130"/>
  <c r="G75" i="130"/>
  <c r="K74" i="130"/>
  <c r="G73" i="130"/>
  <c r="G72" i="130"/>
  <c r="G71" i="130"/>
  <c r="G70" i="130"/>
  <c r="G68" i="130"/>
  <c r="G67" i="130"/>
  <c r="G66" i="130"/>
  <c r="G65" i="130"/>
  <c r="K64" i="130"/>
  <c r="G63" i="130"/>
  <c r="G62" i="130"/>
  <c r="G61" i="130"/>
  <c r="G60" i="130"/>
  <c r="K59" i="130"/>
  <c r="G58" i="130"/>
  <c r="G57" i="130"/>
  <c r="G56" i="130"/>
  <c r="G55" i="130"/>
  <c r="K54" i="130"/>
  <c r="G53" i="130"/>
  <c r="G52" i="130"/>
  <c r="G51" i="130"/>
  <c r="G50" i="130"/>
  <c r="K49" i="130"/>
  <c r="G48" i="130"/>
  <c r="G47" i="130"/>
  <c r="G46" i="130"/>
  <c r="G45" i="130"/>
  <c r="K44" i="130"/>
  <c r="G43" i="130"/>
  <c r="G42" i="130"/>
  <c r="G41" i="130"/>
  <c r="G40" i="130"/>
  <c r="K39" i="130"/>
  <c r="G38" i="130"/>
  <c r="G37" i="130"/>
  <c r="G36" i="130"/>
  <c r="G35" i="130"/>
  <c r="K34" i="130"/>
  <c r="G33" i="130"/>
  <c r="G32" i="130"/>
  <c r="G31" i="130"/>
  <c r="G30" i="130"/>
  <c r="K29" i="130"/>
  <c r="G28" i="130"/>
  <c r="G27" i="130"/>
  <c r="G26" i="130"/>
  <c r="G25" i="130"/>
  <c r="K24" i="130"/>
  <c r="C24" i="130"/>
  <c r="C29" i="130" s="1"/>
  <c r="B24" i="130"/>
  <c r="B29" i="130" s="1"/>
  <c r="B34" i="130" s="1"/>
  <c r="B39" i="130" s="1"/>
  <c r="B44" i="130" s="1"/>
  <c r="B49" i="130" s="1"/>
  <c r="B54" i="130" s="1"/>
  <c r="B59" i="130" s="1"/>
  <c r="B64" i="130" s="1"/>
  <c r="B69" i="130" s="1"/>
  <c r="G23" i="130"/>
  <c r="G22" i="130"/>
  <c r="G21" i="130"/>
  <c r="G20" i="130"/>
  <c r="L19" i="130"/>
  <c r="K19" i="130"/>
  <c r="M19" i="130" s="1"/>
  <c r="C19" i="130"/>
  <c r="B112" i="130" l="1"/>
  <c r="B74" i="130"/>
  <c r="B79" i="130" s="1"/>
  <c r="B84" i="130" s="1"/>
  <c r="B89" i="130" s="1"/>
  <c r="B94" i="130" s="1"/>
  <c r="B99" i="130" s="1"/>
  <c r="L29" i="130"/>
  <c r="M29" i="130" s="1"/>
  <c r="C34" i="130"/>
  <c r="G116" i="130"/>
  <c r="G118" i="130"/>
  <c r="G122" i="130"/>
  <c r="L24" i="130"/>
  <c r="M24" i="130" s="1"/>
  <c r="G113" i="130"/>
  <c r="C39" i="130" l="1"/>
  <c r="L34" i="130"/>
  <c r="M34" i="130" s="1"/>
  <c r="L39" i="130" l="1"/>
  <c r="M39" i="130" s="1"/>
  <c r="C44" i="130"/>
  <c r="C49" i="130" l="1"/>
  <c r="L44" i="130"/>
  <c r="M44" i="130" s="1"/>
  <c r="L49" i="130" l="1"/>
  <c r="M49" i="130" s="1"/>
  <c r="C54" i="130"/>
  <c r="C59" i="130" l="1"/>
  <c r="L54" i="130"/>
  <c r="M54" i="130" s="1"/>
  <c r="L59" i="130" l="1"/>
  <c r="M59" i="130" s="1"/>
  <c r="C64" i="130"/>
  <c r="C69" i="130" l="1"/>
  <c r="L64" i="130"/>
  <c r="M64" i="130" s="1"/>
  <c r="C112" i="130"/>
  <c r="C117" i="130" l="1"/>
  <c r="L112" i="130" s="1"/>
  <c r="C74" i="130"/>
  <c r="C79" i="130" l="1"/>
  <c r="L74" i="130"/>
  <c r="M74" i="130" s="1"/>
  <c r="C84" i="130" l="1"/>
  <c r="L79" i="130"/>
  <c r="M79" i="130" l="1"/>
  <c r="C89" i="130"/>
  <c r="L84" i="130"/>
  <c r="M84" i="130" s="1"/>
  <c r="C94" i="130" l="1"/>
  <c r="L89" i="130"/>
  <c r="M89" i="130" s="1"/>
  <c r="C99" i="130" l="1"/>
  <c r="L99" i="130" s="1"/>
  <c r="M99" i="130" s="1"/>
  <c r="L94" i="130"/>
  <c r="M94" i="130" l="1"/>
  <c r="M123" i="130" s="1"/>
  <c r="L123" i="130"/>
  <c r="K123" i="130" l="1"/>
  <c r="N112" i="130"/>
  <c r="N19" i="130"/>
  <c r="N29" i="130"/>
  <c r="N24" i="130"/>
  <c r="N34" i="130"/>
  <c r="N39" i="130"/>
  <c r="N44" i="130"/>
  <c r="N49" i="130"/>
  <c r="N54" i="130"/>
  <c r="N59" i="130"/>
  <c r="N64" i="130"/>
  <c r="N74" i="130"/>
  <c r="N79" i="130"/>
  <c r="N84" i="130"/>
  <c r="N89" i="130"/>
  <c r="N99" i="130"/>
  <c r="N94" i="130"/>
  <c r="N123" i="130" l="1"/>
</calcChain>
</file>

<file path=xl/sharedStrings.xml><?xml version="1.0" encoding="utf-8"?>
<sst xmlns="http://schemas.openxmlformats.org/spreadsheetml/2006/main" count="810" uniqueCount="117">
  <si>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</si>
  <si>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</si>
  <si>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</si>
  <si>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</si>
  <si>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</si>
  <si>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</si>
  <si>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</si>
  <si>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</si>
  <si>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</si>
  <si>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</si>
  <si>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</si>
  <si>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</si>
  <si>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</si>
  <si>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</si>
  <si>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</si>
  <si>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</si>
  <si>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</si>
  <si>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</si>
  <si>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</si>
  <si>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</si>
  <si>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</si>
  <si>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</si>
  <si>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</si>
  <si>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</si>
  <si>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</si>
  <si>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</si>
  <si>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</si>
  <si>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</si>
  <si>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</si>
  <si>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</si>
  <si>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</si>
  <si>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</si>
  <si>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</si>
  <si>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</si>
  <si>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</si>
  <si>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</si>
  <si>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</si>
  <si>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</si>
  <si>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</si>
  <si>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</si>
  <si>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</si>
  <si>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</si>
  <si>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</si>
  <si>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</si>
  <si>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</si>
  <si>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</si>
  <si>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</si>
  <si>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</si>
  <si>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</si>
  <si>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</si>
  <si>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</si>
  <si>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</si>
  <si>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</si>
  <si>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</si>
  <si>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</si>
  <si>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</si>
  <si>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</si>
  <si>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</si>
  <si>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</si>
  <si>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</si>
  <si>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</si>
  <si>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</si>
  <si>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</si>
  <si>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</si>
  <si>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</si>
  <si>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</si>
  <si>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</si>
  <si>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</si>
  <si>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</si>
  <si>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</si>
  <si>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</si>
  <si>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</si>
  <si>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</si>
  <si>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</si>
  <si>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</si>
  <si>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</si>
  <si>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</si>
  <si>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</si>
  <si>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</si>
  <si>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</si>
  <si>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</si>
  <si>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</si>
  <si>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</si>
  <si>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</si>
  <si>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</si>
  <si>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</si>
  <si>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</si>
  <si>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</si>
  <si>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</si>
  <si>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</si>
  <si>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</si>
  <si>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</si>
  <si>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</si>
  <si>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</si>
  <si>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</si>
  <si>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</si>
  <si>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</si>
  <si>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</si>
  <si>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</si>
  <si>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</si>
  <si>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</si>
  <si>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</si>
  <si>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</si>
  <si>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</si>
  <si>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RIO RISARALDA - CAMPING LA PALMERA</t>
  </si>
  <si>
    <t>N 5° 06' 43.22"</t>
  </si>
  <si>
    <t>W 75° 50' 24.60</t>
  </si>
  <si>
    <t>CALIDO</t>
  </si>
  <si>
    <t>Aforo</t>
  </si>
  <si>
    <t>Z400</t>
  </si>
  <si>
    <t>1-239599</t>
  </si>
  <si>
    <t>x</t>
  </si>
  <si>
    <t>Nivel inical</t>
  </si>
  <si>
    <t>Preparando sección de aforo</t>
  </si>
  <si>
    <t>SECCION DE AFORO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</si>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</sst>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0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Font="1" applyBorder="1"/>
    <xf numFmtId="0" fontId="2" fillId="0" borderId="36" xfId="0" applyFont="1" applyBorder="1"/>
    <xf numFmtId="0" fontId="2" fillId="0" borderId="0" xfId="0" applyFont="1"/>
    <xf numFmtId="0" fontId="2" fillId="0" borderId="0" xfId="0" applyFont="1" applyAlignment="1"/>
    <xf numFmtId="0" fontId="17" fillId="6" borderId="75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2" fillId="0" borderId="86" xfId="0" applyFont="1" applyBorder="1"/>
    <xf numFmtId="0" fontId="17" fillId="6" borderId="86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8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4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2" fontId="14" fillId="0" borderId="90" xfId="0" applyNumberFormat="1" applyFont="1" applyFill="1" applyBorder="1" applyAlignment="1">
      <alignment vertical="center"/>
    </xf>
    <xf numFmtId="164" fontId="14" fillId="0" borderId="90" xfId="0" applyNumberFormat="1" applyFont="1" applyFill="1" applyBorder="1" applyAlignment="1">
      <alignment vertical="center"/>
    </xf>
    <xf numFmtId="0" fontId="17" fillId="0" borderId="9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vertical="center"/>
    </xf>
    <xf numFmtId="0" fontId="2" fillId="0" borderId="92" xfId="0" applyFont="1" applyFill="1" applyBorder="1"/>
    <xf numFmtId="164" fontId="14" fillId="0" borderId="92" xfId="0" applyNumberFormat="1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3" xfId="0" applyFont="1" applyFill="1" applyBorder="1" applyAlignment="1">
      <alignment vertical="center" wrapText="1"/>
    </xf>
    <xf numFmtId="0" fontId="21" fillId="0" borderId="36" xfId="0" applyFont="1" applyBorder="1"/>
    <xf numFmtId="2" fontId="14" fillId="10" borderId="107" xfId="0" applyNumberFormat="1" applyFont="1" applyFill="1" applyBorder="1" applyAlignment="1">
      <alignment horizontal="center" vertical="center"/>
    </xf>
    <xf numFmtId="2" fontId="14" fillId="10" borderId="107" xfId="0" applyNumberFormat="1" applyFont="1" applyFill="1" applyBorder="1" applyAlignment="1">
      <alignment horizontal="center"/>
    </xf>
    <xf numFmtId="164" fontId="2" fillId="10" borderId="107" xfId="0" applyNumberFormat="1" applyFont="1" applyFill="1" applyBorder="1" applyAlignment="1">
      <alignment horizontal="center"/>
    </xf>
    <xf numFmtId="164" fontId="2" fillId="9" borderId="107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7" xfId="0" applyFont="1" applyFill="1" applyBorder="1" applyAlignment="1">
      <alignment horizontal="center"/>
    </xf>
    <xf numFmtId="2" fontId="14" fillId="10" borderId="97" xfId="0" applyNumberFormat="1" applyFont="1" applyFill="1" applyBorder="1" applyAlignment="1">
      <alignment horizontal="center" vertical="center"/>
    </xf>
    <xf numFmtId="2" fontId="14" fillId="10" borderId="97" xfId="0" applyNumberFormat="1" applyFont="1" applyFill="1" applyBorder="1" applyAlignment="1">
      <alignment horizontal="center"/>
    </xf>
    <xf numFmtId="164" fontId="2" fillId="10" borderId="97" xfId="0" applyNumberFormat="1" applyFont="1" applyFill="1" applyBorder="1" applyAlignment="1">
      <alignment horizontal="center"/>
    </xf>
    <xf numFmtId="164" fontId="2" fillId="9" borderId="97" xfId="0" applyNumberFormat="1" applyFont="1" applyFill="1" applyBorder="1" applyAlignment="1">
      <alignment horizontal="center"/>
    </xf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11" borderId="114" xfId="0" applyNumberFormat="1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2" fillId="5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vertical="center"/>
    </xf>
    <xf numFmtId="0" fontId="22" fillId="0" borderId="4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3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3" fillId="0" borderId="69" xfId="0" applyFont="1" applyFill="1" applyBorder="1" applyAlignment="1">
      <alignment vertical="top" wrapText="1"/>
    </xf>
    <xf numFmtId="0" fontId="23" fillId="0" borderId="53" xfId="0" applyFont="1" applyFill="1" applyBorder="1" applyAlignment="1">
      <alignment horizontal="center" vertical="top" wrapText="1"/>
    </xf>
    <xf numFmtId="0" fontId="23" fillId="0" borderId="72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 vertical="top" wrapText="1"/>
    </xf>
    <xf numFmtId="0" fontId="22" fillId="0" borderId="79" xfId="0" applyFont="1" applyFill="1" applyBorder="1" applyAlignment="1">
      <alignment horizontal="center" vertical="center" wrapText="1"/>
    </xf>
    <xf numFmtId="20" fontId="22" fillId="0" borderId="82" xfId="0" applyNumberFormat="1" applyFont="1" applyFill="1" applyBorder="1" applyAlignment="1">
      <alignment horizontal="center" vertical="top"/>
    </xf>
    <xf numFmtId="0" fontId="22" fillId="0" borderId="83" xfId="0" applyFont="1" applyFill="1" applyBorder="1" applyAlignment="1">
      <alignment horizontal="center" vertical="top"/>
    </xf>
    <xf numFmtId="0" fontId="22" fillId="0" borderId="72" xfId="0" applyFont="1" applyFill="1" applyBorder="1" applyAlignment="1">
      <alignment horizontal="center" vertical="center"/>
    </xf>
    <xf numFmtId="0" fontId="22" fillId="0" borderId="86" xfId="0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0" xfId="0" applyNumberFormat="1" applyFont="1" applyFill="1" applyBorder="1" applyAlignment="1">
      <alignment horizontal="center" vertical="center"/>
    </xf>
    <xf numFmtId="2" fontId="14" fillId="0" borderId="9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2" borderId="16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11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left" wrapText="1"/>
    </xf>
    <xf numFmtId="0" fontId="0" fillId="0" borderId="35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1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6" xfId="0" applyFont="1" applyFill="1" applyBorder="1" applyAlignment="1">
      <alignment horizontal="center" vertical="center"/>
    </xf>
    <xf numFmtId="0" fontId="14" fillId="3" borderId="93" xfId="0" applyFont="1" applyFill="1" applyBorder="1"/>
    <xf numFmtId="0" fontId="14" fillId="3" borderId="113" xfId="0" applyFont="1" applyFill="1" applyBorder="1"/>
    <xf numFmtId="166" fontId="14" fillId="10" borderId="106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5" xfId="0" applyFont="1" applyFill="1" applyBorder="1"/>
    <xf numFmtId="2" fontId="14" fillId="9" borderId="95" xfId="0" applyNumberFormat="1" applyFont="1" applyFill="1" applyBorder="1" applyAlignment="1">
      <alignment horizontal="center" vertical="center"/>
    </xf>
    <xf numFmtId="164" fontId="14" fillId="9" borderId="9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5" xfId="0" applyFont="1" applyFill="1" applyBorder="1" applyAlignment="1">
      <alignment horizontal="center" vertical="center"/>
    </xf>
    <xf numFmtId="0" fontId="14" fillId="3" borderId="109" xfId="0" applyFont="1" applyFill="1" applyBorder="1"/>
    <xf numFmtId="0" fontId="14" fillId="3" borderId="112" xfId="0" applyFont="1" applyFill="1" applyBorder="1"/>
    <xf numFmtId="2" fontId="14" fillId="9" borderId="106" xfId="0" applyNumberFormat="1" applyFont="1" applyFill="1" applyBorder="1" applyAlignment="1">
      <alignment horizontal="center" vertical="center"/>
    </xf>
    <xf numFmtId="0" fontId="14" fillId="3" borderId="111" xfId="0" applyFont="1" applyFill="1" applyBorder="1"/>
    <xf numFmtId="164" fontId="14" fillId="9" borderId="106" xfId="0" applyNumberFormat="1" applyFont="1" applyFill="1" applyBorder="1" applyAlignment="1">
      <alignment horizontal="center" vertical="center"/>
    </xf>
    <xf numFmtId="164" fontId="14" fillId="10" borderId="106" xfId="0" applyNumberFormat="1" applyFont="1" applyFill="1" applyBorder="1" applyAlignment="1">
      <alignment horizontal="center" vertical="center"/>
    </xf>
    <xf numFmtId="164" fontId="14" fillId="0" borderId="90" xfId="0" applyNumberFormat="1" applyFont="1" applyFill="1" applyBorder="1" applyAlignment="1">
      <alignment horizontal="center" vertical="center"/>
    </xf>
    <xf numFmtId="0" fontId="14" fillId="0" borderId="93" xfId="0" applyFont="1" applyFill="1" applyBorder="1"/>
    <xf numFmtId="0" fontId="14" fillId="0" borderId="99" xfId="0" applyFont="1" applyFill="1" applyBorder="1"/>
    <xf numFmtId="165" fontId="14" fillId="0" borderId="90" xfId="0" applyNumberFormat="1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1" xfId="0" applyFont="1" applyFill="1" applyBorder="1"/>
    <xf numFmtId="0" fontId="4" fillId="8" borderId="102" xfId="0" applyFont="1" applyFill="1" applyBorder="1" applyAlignment="1">
      <alignment horizontal="center" vertical="center" textRotation="90"/>
    </xf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4" xfId="0" applyFont="1" applyFill="1" applyBorder="1" applyAlignment="1">
      <alignment horizontal="center" vertical="center"/>
    </xf>
    <xf numFmtId="0" fontId="14" fillId="0" borderId="71" xfId="0" applyFont="1" applyFill="1" applyBorder="1"/>
    <xf numFmtId="0" fontId="14" fillId="0" borderId="78" xfId="0" applyFont="1" applyFill="1" applyBorder="1"/>
    <xf numFmtId="2" fontId="14" fillId="0" borderId="90" xfId="0" applyNumberFormat="1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14" fillId="0" borderId="41" xfId="0" applyFont="1" applyBorder="1"/>
    <xf numFmtId="0" fontId="14" fillId="0" borderId="42" xfId="0" applyFont="1" applyBorder="1"/>
    <xf numFmtId="0" fontId="17" fillId="6" borderId="74" xfId="0" applyFont="1" applyFill="1" applyBorder="1" applyAlignment="1">
      <alignment horizontal="center" vertical="center" wrapText="1"/>
    </xf>
    <xf numFmtId="0" fontId="14" fillId="0" borderId="71" xfId="0" applyFont="1" applyBorder="1"/>
    <xf numFmtId="0" fontId="17" fillId="6" borderId="90" xfId="0" applyFont="1" applyFill="1" applyBorder="1" applyAlignment="1">
      <alignment horizontal="center" vertical="center" wrapText="1"/>
    </xf>
    <xf numFmtId="0" fontId="14" fillId="0" borderId="93" xfId="0" applyFont="1" applyBorder="1"/>
    <xf numFmtId="0" fontId="17" fillId="6" borderId="9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4" fillId="0" borderId="38" xfId="0" applyFont="1" applyBorder="1"/>
    <xf numFmtId="0" fontId="14" fillId="0" borderId="76" xfId="0" applyFont="1" applyBorder="1"/>
    <xf numFmtId="0" fontId="14" fillId="0" borderId="0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37" xfId="0" applyFont="1" applyFill="1" applyBorder="1" applyAlignment="1">
      <alignment horizontal="center" vertical="center" textRotation="90" wrapText="1"/>
    </xf>
    <xf numFmtId="0" fontId="14" fillId="0" borderId="88" xfId="0" applyFont="1" applyBorder="1"/>
    <xf numFmtId="0" fontId="14" fillId="0" borderId="40" xfId="0" applyFont="1" applyBorder="1"/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7" borderId="8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89" xfId="0" applyFont="1" applyBorder="1"/>
    <xf numFmtId="0" fontId="14" fillId="7" borderId="4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14" fillId="0" borderId="84" xfId="0" applyFont="1" applyFill="1" applyBorder="1"/>
    <xf numFmtId="0" fontId="2" fillId="0" borderId="60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22" fillId="0" borderId="60" xfId="0" applyFont="1" applyFill="1" applyBorder="1" applyAlignment="1">
      <alignment horizontal="center" vertical="center" wrapText="1"/>
    </xf>
    <xf numFmtId="0" fontId="15" fillId="0" borderId="87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2" fillId="0" borderId="81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 vertical="top"/>
    </xf>
    <xf numFmtId="0" fontId="14" fillId="0" borderId="52" xfId="0" applyFont="1" applyFill="1" applyBorder="1"/>
    <xf numFmtId="0" fontId="22" fillId="0" borderId="63" xfId="0" applyFont="1" applyFill="1" applyBorder="1" applyAlignment="1">
      <alignment horizontal="center"/>
    </xf>
    <xf numFmtId="0" fontId="15" fillId="0" borderId="63" xfId="0" applyFont="1" applyFill="1" applyBorder="1"/>
    <xf numFmtId="0" fontId="23" fillId="0" borderId="64" xfId="0" applyFont="1" applyFill="1" applyBorder="1" applyAlignment="1">
      <alignment horizontal="center"/>
    </xf>
    <xf numFmtId="0" fontId="15" fillId="0" borderId="65" xfId="0" applyFont="1" applyFill="1" applyBorder="1"/>
    <xf numFmtId="0" fontId="15" fillId="0" borderId="66" xfId="0" applyFont="1" applyFill="1" applyBorder="1"/>
    <xf numFmtId="0" fontId="23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7" fillId="6" borderId="70" xfId="0" applyFont="1" applyFill="1" applyBorder="1" applyAlignment="1">
      <alignment horizontal="center" vertical="center" wrapText="1"/>
    </xf>
    <xf numFmtId="0" fontId="14" fillId="0" borderId="77" xfId="0" applyFont="1" applyBorder="1"/>
    <xf numFmtId="0" fontId="14" fillId="0" borderId="85" xfId="0" applyFont="1" applyBorder="1"/>
    <xf numFmtId="0" fontId="24" fillId="0" borderId="71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2" fillId="0" borderId="76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8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5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vertical="center"/>
    </xf>
    <xf numFmtId="0" fontId="17" fillId="6" borderId="37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center"/>
    </xf>
    <xf numFmtId="0" fontId="14" fillId="0" borderId="54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6" xfId="0" applyFont="1" applyFill="1" applyBorder="1"/>
    <xf numFmtId="0" fontId="14" fillId="0" borderId="57" xfId="0" applyFont="1" applyFill="1" applyBorder="1"/>
    <xf numFmtId="0" fontId="2" fillId="0" borderId="54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3" fillId="0" borderId="38" xfId="0" applyFont="1" applyBorder="1" applyAlignment="1">
      <alignment horizontal="center" wrapText="1"/>
    </xf>
    <xf numFmtId="14" fontId="22" fillId="0" borderId="44" xfId="0" applyNumberFormat="1" applyFont="1" applyFill="1" applyBorder="1" applyAlignment="1">
      <alignment horizontal="center" vertical="center"/>
    </xf>
    <xf numFmtId="0" fontId="15" fillId="0" borderId="45" xfId="0" applyFont="1" applyFill="1" applyBorder="1"/>
    <xf numFmtId="0" fontId="22" fillId="0" borderId="44" xfId="0" applyFont="1" applyBorder="1" applyAlignment="1">
      <alignment horizontal="center" vertical="center" wrapText="1"/>
    </xf>
    <xf numFmtId="0" fontId="15" fillId="0" borderId="45" xfId="0" applyFont="1" applyBorder="1"/>
    <xf numFmtId="0" fontId="15" fillId="0" borderId="47" xfId="0" applyFont="1" applyBorder="1"/>
    <xf numFmtId="0" fontId="0" fillId="0" borderId="7" xfId="0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0" fillId="0" borderId="31" xfId="0" applyFont="1" applyBorder="1"/>
    <xf numFmtId="0" fontId="0" fillId="0" borderId="12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2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24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7" Type="http://schemas.openxmlformats.org/officeDocument/2006/relationships/image" Target="../media/image10.pn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6" Type="http://schemas.openxmlformats.org/officeDocument/2006/relationships/image" Target="../media/image9.png"/><Relationship Id="rId5" Type="http://schemas.openxmlformats.org/officeDocument/2006/relationships/image" Target="../media/image20.jpeg"/><Relationship Id="rId4" Type="http://schemas.openxmlformats.org/officeDocument/2006/relationships/image" Target="../media/image19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7" Type="http://schemas.openxmlformats.org/officeDocument/2006/relationships/image" Target="../media/image10.pn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6" Type="http://schemas.openxmlformats.org/officeDocument/2006/relationships/image" Target="../media/image9.pn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22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9</xdr:col>
      <xdr:colOff>0</xdr:colOff>
      <xdr:row>36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650441"/>
          <a:ext cx="5334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421936</xdr:colOff>
      <xdr:row>109</xdr:row>
      <xdr:rowOff>112188</xdr:rowOff>
    </xdr:from>
    <xdr:ext cx="246925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3927136" y="20600463"/>
          <a:ext cx="24692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125</xdr:row>
      <xdr:rowOff>63500</xdr:rowOff>
    </xdr:from>
    <xdr:to>
      <xdr:col>5</xdr:col>
      <xdr:colOff>408063</xdr:colOff>
      <xdr:row>131</xdr:row>
      <xdr:rowOff>205091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3733125"/>
          <a:ext cx="3041196" cy="176084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125</xdr:row>
      <xdr:rowOff>63500</xdr:rowOff>
    </xdr:from>
    <xdr:to>
      <xdr:col>10</xdr:col>
      <xdr:colOff>445918</xdr:colOff>
      <xdr:row>131</xdr:row>
      <xdr:rowOff>205091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3733125"/>
          <a:ext cx="3007085" cy="176084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132704</xdr:colOff>
      <xdr:row>134</xdr:row>
      <xdr:rowOff>64631</xdr:rowOff>
    </xdr:from>
    <xdr:to>
      <xdr:col>10</xdr:col>
      <xdr:colOff>571499</xdr:colOff>
      <xdr:row>134</xdr:row>
      <xdr:rowOff>1925100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904" y="26134556"/>
          <a:ext cx="3296295" cy="1860469"/>
        </a:xfrm>
        <a:prstGeom prst="rect">
          <a:avLst/>
        </a:prstGeom>
      </xdr:spPr>
    </xdr:pic>
    <xdr:clientData/>
  </xdr:twoCellAnchor>
  <xdr:twoCellAnchor editAs="oneCell">
    <xdr:from>
      <xdr:col>11</xdr:col>
      <xdr:colOff>148235</xdr:colOff>
      <xdr:row>134</xdr:row>
      <xdr:rowOff>62911</xdr:rowOff>
    </xdr:from>
    <xdr:to>
      <xdr:col>15</xdr:col>
      <xdr:colOff>537883</xdr:colOff>
      <xdr:row>134</xdr:row>
      <xdr:rowOff>1938617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5310" y="26132836"/>
          <a:ext cx="3247148" cy="1875706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134</xdr:row>
      <xdr:rowOff>104774</xdr:rowOff>
    </xdr:from>
    <xdr:to>
      <xdr:col>5</xdr:col>
      <xdr:colOff>352425</xdr:colOff>
      <xdr:row>134</xdr:row>
      <xdr:rowOff>1933575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26174699"/>
          <a:ext cx="2438401" cy="1828801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47495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47495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8395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8395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3626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3626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0740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0740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7676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7676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0368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0368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15926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15926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00741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00741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594653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594653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109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0508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125</xdr:row>
      <xdr:rowOff>63500</xdr:rowOff>
    </xdr:from>
    <xdr:to>
      <xdr:col>5</xdr:col>
      <xdr:colOff>408063</xdr:colOff>
      <xdr:row>131</xdr:row>
      <xdr:rowOff>195325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3742650"/>
          <a:ext cx="3041196" cy="17510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125</xdr:row>
      <xdr:rowOff>63500</xdr:rowOff>
    </xdr:from>
    <xdr:to>
      <xdr:col>10</xdr:col>
      <xdr:colOff>445918</xdr:colOff>
      <xdr:row>131</xdr:row>
      <xdr:rowOff>195325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3742650"/>
          <a:ext cx="3007085" cy="17510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587375</xdr:colOff>
      <xdr:row>134</xdr:row>
      <xdr:rowOff>47625</xdr:rowOff>
    </xdr:from>
    <xdr:to>
      <xdr:col>5</xdr:col>
      <xdr:colOff>146843</xdr:colOff>
      <xdr:row>134</xdr:row>
      <xdr:rowOff>1905000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99" b="24108"/>
        <a:stretch/>
      </xdr:blipFill>
      <xdr:spPr>
        <a:xfrm>
          <a:off x="596900" y="26250900"/>
          <a:ext cx="2340768" cy="1857375"/>
        </a:xfrm>
        <a:prstGeom prst="rect">
          <a:avLst/>
        </a:prstGeom>
      </xdr:spPr>
    </xdr:pic>
    <xdr:clientData/>
  </xdr:twoCellAnchor>
  <xdr:twoCellAnchor editAs="oneCell">
    <xdr:from>
      <xdr:col>6</xdr:col>
      <xdr:colOff>325400</xdr:colOff>
      <xdr:row>134</xdr:row>
      <xdr:rowOff>43425</xdr:rowOff>
    </xdr:from>
    <xdr:to>
      <xdr:col>10</xdr:col>
      <xdr:colOff>63500</xdr:colOff>
      <xdr:row>134</xdr:row>
      <xdr:rowOff>1990125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0600" y="26246700"/>
          <a:ext cx="2595600" cy="194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490501</xdr:colOff>
      <xdr:row>134</xdr:row>
      <xdr:rowOff>49969</xdr:rowOff>
    </xdr:from>
    <xdr:to>
      <xdr:col>15</xdr:col>
      <xdr:colOff>222251</xdr:colOff>
      <xdr:row>134</xdr:row>
      <xdr:rowOff>1991907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576" y="26253244"/>
          <a:ext cx="2589250" cy="194193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139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5651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155</xdr:row>
      <xdr:rowOff>63500</xdr:rowOff>
    </xdr:from>
    <xdr:to>
      <xdr:col>5</xdr:col>
      <xdr:colOff>408063</xdr:colOff>
      <xdr:row>161</xdr:row>
      <xdr:rowOff>205393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8886150"/>
          <a:ext cx="3041196" cy="17611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155</xdr:row>
      <xdr:rowOff>63500</xdr:rowOff>
    </xdr:from>
    <xdr:to>
      <xdr:col>10</xdr:col>
      <xdr:colOff>445918</xdr:colOff>
      <xdr:row>161</xdr:row>
      <xdr:rowOff>205393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8886150"/>
          <a:ext cx="3007085" cy="17611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427372</xdr:colOff>
      <xdr:row>164</xdr:row>
      <xdr:rowOff>36364</xdr:rowOff>
    </xdr:from>
    <xdr:to>
      <xdr:col>15</xdr:col>
      <xdr:colOff>232831</xdr:colOff>
      <xdr:row>164</xdr:row>
      <xdr:rowOff>1957917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04" b="10543"/>
        <a:stretch/>
      </xdr:blipFill>
      <xdr:spPr>
        <a:xfrm>
          <a:off x="7504447" y="31383139"/>
          <a:ext cx="2710584" cy="1921553"/>
        </a:xfrm>
        <a:prstGeom prst="rect">
          <a:avLst/>
        </a:prstGeom>
      </xdr:spPr>
    </xdr:pic>
    <xdr:clientData/>
  </xdr:twoCellAnchor>
  <xdr:twoCellAnchor editAs="oneCell">
    <xdr:from>
      <xdr:col>1</xdr:col>
      <xdr:colOff>603248</xdr:colOff>
      <xdr:row>164</xdr:row>
      <xdr:rowOff>42334</xdr:rowOff>
    </xdr:from>
    <xdr:to>
      <xdr:col>5</xdr:col>
      <xdr:colOff>211665</xdr:colOff>
      <xdr:row>164</xdr:row>
      <xdr:rowOff>2001228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46" r="5797" b="35145"/>
        <a:stretch/>
      </xdr:blipFill>
      <xdr:spPr>
        <a:xfrm>
          <a:off x="612773" y="31389109"/>
          <a:ext cx="2389717" cy="1958894"/>
        </a:xfrm>
        <a:prstGeom prst="rect">
          <a:avLst/>
        </a:prstGeom>
      </xdr:spPr>
    </xdr:pic>
    <xdr:clientData/>
  </xdr:twoCellAnchor>
  <xdr:twoCellAnchor editAs="oneCell">
    <xdr:from>
      <xdr:col>6</xdr:col>
      <xdr:colOff>287582</xdr:colOff>
      <xdr:row>164</xdr:row>
      <xdr:rowOff>42334</xdr:rowOff>
    </xdr:from>
    <xdr:to>
      <xdr:col>10</xdr:col>
      <xdr:colOff>311457</xdr:colOff>
      <xdr:row>164</xdr:row>
      <xdr:rowOff>1979083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93" r="-212" b="14056"/>
        <a:stretch/>
      </xdr:blipFill>
      <xdr:spPr>
        <a:xfrm>
          <a:off x="3792782" y="31389109"/>
          <a:ext cx="2881375" cy="1936749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133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4700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4700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136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5236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5236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136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5189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5189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136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5260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5260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136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5229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5229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136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5256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5256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133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4668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4668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133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4653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4653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133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4747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4747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109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0508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125</xdr:row>
      <xdr:rowOff>63500</xdr:rowOff>
    </xdr:from>
    <xdr:to>
      <xdr:col>5</xdr:col>
      <xdr:colOff>408063</xdr:colOff>
      <xdr:row>131</xdr:row>
      <xdr:rowOff>205393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3742650"/>
          <a:ext cx="3041196" cy="17611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125</xdr:row>
      <xdr:rowOff>63500</xdr:rowOff>
    </xdr:from>
    <xdr:to>
      <xdr:col>10</xdr:col>
      <xdr:colOff>445918</xdr:colOff>
      <xdr:row>131</xdr:row>
      <xdr:rowOff>205393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3742650"/>
          <a:ext cx="3007085" cy="17611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620926</xdr:colOff>
      <xdr:row>134</xdr:row>
      <xdr:rowOff>95249</xdr:rowOff>
    </xdr:from>
    <xdr:to>
      <xdr:col>10</xdr:col>
      <xdr:colOff>438150</xdr:colOff>
      <xdr:row>134</xdr:row>
      <xdr:rowOff>1920886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51" b="39957"/>
        <a:stretch/>
      </xdr:blipFill>
      <xdr:spPr>
        <a:xfrm>
          <a:off x="4126126" y="26298524"/>
          <a:ext cx="2674724" cy="1825637"/>
        </a:xfrm>
        <a:prstGeom prst="rect">
          <a:avLst/>
        </a:prstGeom>
      </xdr:spPr>
    </xdr:pic>
    <xdr:clientData/>
  </xdr:twoCellAnchor>
  <xdr:twoCellAnchor editAs="oneCell">
    <xdr:from>
      <xdr:col>11</xdr:col>
      <xdr:colOff>438150</xdr:colOff>
      <xdr:row>133</xdr:row>
      <xdr:rowOff>199426</xdr:rowOff>
    </xdr:from>
    <xdr:to>
      <xdr:col>15</xdr:col>
      <xdr:colOff>95250</xdr:colOff>
      <xdr:row>134</xdr:row>
      <xdr:rowOff>1921069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5225" y="26202676"/>
          <a:ext cx="2562225" cy="1921668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134</xdr:row>
      <xdr:rowOff>120644</xdr:rowOff>
    </xdr:from>
    <xdr:to>
      <xdr:col>4</xdr:col>
      <xdr:colOff>604218</xdr:colOff>
      <xdr:row>134</xdr:row>
      <xdr:rowOff>1981199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840"/>
        <a:stretch/>
      </xdr:blipFill>
      <xdr:spPr>
        <a:xfrm>
          <a:off x="895349" y="26323919"/>
          <a:ext cx="1785319" cy="1860555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topLeftCell="A16" zoomScale="85" zoomScaleNormal="85" workbookViewId="0">
      <selection activeCell="D39" sqref="D39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38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0"/>
      <c r="D4" s="100"/>
      <c r="E4" s="100"/>
      <c r="F4" s="100"/>
      <c r="G4" s="100"/>
      <c r="H4" s="100"/>
      <c r="I4" s="100"/>
      <c r="J4" s="106"/>
    </row>
    <row r="5" spans="2:10" x14ac:dyDescent="0.25">
      <c r="B5" s="104"/>
      <c r="C5" s="100"/>
      <c r="D5" s="100"/>
      <c r="E5" s="100"/>
      <c r="F5" s="100"/>
      <c r="G5" s="100"/>
      <c r="H5" s="100"/>
      <c r="I5" s="100"/>
      <c r="J5" s="106"/>
    </row>
    <row r="6" spans="2:10" x14ac:dyDescent="0.25">
      <c r="B6" s="104"/>
      <c r="C6" s="100"/>
      <c r="D6" s="100"/>
      <c r="E6" s="100"/>
      <c r="F6" s="100"/>
      <c r="G6" s="100"/>
      <c r="H6" s="100"/>
      <c r="I6" s="100"/>
      <c r="J6" s="106"/>
    </row>
    <row r="7" spans="2:10" x14ac:dyDescent="0.25">
      <c r="B7" s="104"/>
      <c r="C7" s="100"/>
      <c r="D7" s="100"/>
      <c r="E7" s="100"/>
      <c r="F7" s="100"/>
      <c r="G7" s="100"/>
      <c r="H7" s="100"/>
      <c r="I7" s="100"/>
      <c r="J7" s="106"/>
    </row>
    <row r="8" spans="2:10" x14ac:dyDescent="0.25">
      <c r="B8" s="104"/>
      <c r="C8" s="100"/>
      <c r="D8" s="100"/>
      <c r="E8" s="100"/>
      <c r="F8" s="100"/>
      <c r="G8" s="100"/>
      <c r="H8" s="100"/>
      <c r="I8" s="100"/>
      <c r="J8" s="106"/>
    </row>
    <row r="9" spans="2:10" x14ac:dyDescent="0.25">
      <c r="B9" s="104"/>
      <c r="C9" s="100"/>
      <c r="D9" s="100"/>
      <c r="E9" s="100"/>
      <c r="F9" s="100"/>
      <c r="G9" s="100"/>
      <c r="H9" s="100"/>
      <c r="I9" s="100"/>
      <c r="J9" s="106"/>
    </row>
    <row r="10" spans="2:10" x14ac:dyDescent="0.25">
      <c r="B10" s="104"/>
      <c r="C10" s="100"/>
      <c r="D10" s="100"/>
      <c r="E10" s="100"/>
      <c r="F10" s="100"/>
      <c r="G10" s="100"/>
      <c r="H10" s="100"/>
      <c r="I10" s="100"/>
      <c r="J10" s="106"/>
    </row>
    <row r="11" spans="2:10" x14ac:dyDescent="0.25">
      <c r="B11" s="104"/>
      <c r="C11" s="100"/>
      <c r="D11" s="100"/>
      <c r="E11" s="100"/>
      <c r="F11" s="100"/>
      <c r="G11" s="100"/>
      <c r="H11" s="100"/>
      <c r="I11" s="100"/>
      <c r="J11" s="106"/>
    </row>
    <row r="12" spans="2:10" x14ac:dyDescent="0.25">
      <c r="B12" s="104"/>
      <c r="C12" s="100"/>
      <c r="D12" s="100"/>
      <c r="E12" s="100"/>
      <c r="F12" s="100"/>
      <c r="G12" s="100"/>
      <c r="H12" s="100"/>
      <c r="I12" s="100"/>
      <c r="J12" s="106"/>
    </row>
    <row r="13" spans="2:10" x14ac:dyDescent="0.25">
      <c r="B13" s="104"/>
      <c r="C13" s="100"/>
      <c r="D13" s="100"/>
      <c r="E13" s="100"/>
      <c r="F13" s="100"/>
      <c r="G13" s="100"/>
      <c r="H13" s="100"/>
      <c r="I13" s="100"/>
      <c r="J13" s="106"/>
    </row>
    <row r="14" spans="2:10" x14ac:dyDescent="0.25">
      <c r="B14" s="104"/>
      <c r="C14" s="100"/>
      <c r="D14" s="100"/>
      <c r="E14" s="100"/>
      <c r="F14" s="100"/>
      <c r="G14" s="100"/>
      <c r="H14" s="100"/>
      <c r="I14" s="100"/>
      <c r="J14" s="106"/>
    </row>
    <row r="15" spans="2:10" x14ac:dyDescent="0.25">
      <c r="B15" s="104"/>
      <c r="C15" s="100"/>
      <c r="D15" s="100"/>
      <c r="E15" s="100"/>
      <c r="F15" s="100"/>
      <c r="G15" s="100"/>
      <c r="H15" s="100"/>
      <c r="I15" s="100"/>
      <c r="J15" s="106"/>
    </row>
    <row r="16" spans="2:10" x14ac:dyDescent="0.25">
      <c r="B16" s="104"/>
      <c r="C16" s="100"/>
      <c r="D16" s="100"/>
      <c r="E16" s="100"/>
      <c r="F16" s="100"/>
      <c r="G16" s="100"/>
      <c r="H16" s="100"/>
      <c r="I16" s="100"/>
      <c r="J16" s="106"/>
    </row>
    <row r="17" spans="2:10" x14ac:dyDescent="0.25">
      <c r="B17" s="104"/>
      <c r="C17" s="100"/>
      <c r="D17" s="100"/>
      <c r="E17" s="100"/>
      <c r="F17" s="100"/>
      <c r="G17" s="100"/>
      <c r="H17" s="100"/>
      <c r="I17" s="100"/>
      <c r="J17" s="106"/>
    </row>
    <row r="18" spans="2:10" x14ac:dyDescent="0.25">
      <c r="B18" s="104"/>
      <c r="C18" s="100"/>
      <c r="D18" s="100"/>
      <c r="E18" s="100"/>
      <c r="F18" s="100"/>
      <c r="G18" s="100"/>
      <c r="H18" s="100"/>
      <c r="I18" s="100"/>
      <c r="J18" s="106"/>
    </row>
    <row r="19" spans="2:10" x14ac:dyDescent="0.25">
      <c r="B19" s="104"/>
      <c r="C19" s="100"/>
      <c r="D19" s="100"/>
      <c r="E19" s="100"/>
      <c r="F19" s="100"/>
      <c r="G19" s="100"/>
      <c r="H19" s="100"/>
      <c r="I19" s="100"/>
      <c r="J19" s="106"/>
    </row>
    <row r="20" spans="2:10" x14ac:dyDescent="0.25">
      <c r="B20" s="104"/>
      <c r="C20" s="100"/>
      <c r="D20" s="100"/>
      <c r="E20" s="100"/>
      <c r="F20" s="100"/>
      <c r="G20" s="100"/>
      <c r="H20" s="100"/>
      <c r="I20" s="100"/>
      <c r="J20" s="106"/>
    </row>
    <row r="21" spans="2:10" x14ac:dyDescent="0.25">
      <c r="B21" s="104"/>
      <c r="C21" s="100"/>
      <c r="D21" s="100"/>
      <c r="E21" s="100"/>
      <c r="F21" s="100"/>
      <c r="G21" s="100"/>
      <c r="H21" s="100"/>
      <c r="I21" s="100"/>
      <c r="J21" s="106"/>
    </row>
    <row r="22" spans="2:10" x14ac:dyDescent="0.25">
      <c r="B22" s="104"/>
      <c r="C22" s="100"/>
      <c r="D22" s="100"/>
      <c r="E22" s="100"/>
      <c r="F22" s="100"/>
      <c r="G22" s="100"/>
      <c r="H22" s="100"/>
      <c r="I22" s="100"/>
      <c r="J22" s="106"/>
    </row>
    <row r="23" spans="2:10" ht="6.75" customHeight="1" x14ac:dyDescent="0.25">
      <c r="B23" s="105"/>
      <c r="C23" s="108"/>
      <c r="D23" s="108"/>
      <c r="E23" s="108"/>
      <c r="F23" s="108"/>
      <c r="G23" s="108"/>
      <c r="H23" s="108"/>
      <c r="I23" s="108"/>
      <c r="J23" s="107"/>
    </row>
    <row r="24" spans="2:10" x14ac:dyDescent="0.25">
      <c r="B24" s="1"/>
      <c r="C24" s="1"/>
      <c r="D24" s="1"/>
      <c r="E24" s="1"/>
      <c r="F24" s="1"/>
      <c r="G24" s="1"/>
      <c r="H24" s="1"/>
      <c r="I24" s="1"/>
    </row>
    <row r="25" spans="2:10" x14ac:dyDescent="0.25">
      <c r="B25" s="99" t="s">
        <v>39</v>
      </c>
      <c r="C25" s="99"/>
      <c r="D25" s="99"/>
      <c r="E25" s="99"/>
      <c r="F25" s="99"/>
      <c r="G25" s="99"/>
      <c r="H25" s="99"/>
      <c r="I25" s="99"/>
      <c r="J25" s="99"/>
    </row>
    <row r="26" spans="2:10" ht="6.75" customHeight="1" x14ac:dyDescent="0.25">
      <c r="B26" s="101"/>
      <c r="C26" s="102"/>
      <c r="D26" s="102"/>
      <c r="E26" s="102"/>
      <c r="F26" s="102"/>
      <c r="G26" s="102"/>
      <c r="H26" s="102"/>
      <c r="I26" s="102"/>
      <c r="J26" s="103"/>
    </row>
    <row r="27" spans="2:10" x14ac:dyDescent="0.25">
      <c r="B27" s="104"/>
      <c r="C27" s="100"/>
      <c r="D27" s="100"/>
      <c r="E27" s="100"/>
      <c r="F27" s="100"/>
      <c r="G27" s="100"/>
      <c r="H27" s="100"/>
      <c r="I27" s="100"/>
      <c r="J27" s="106"/>
    </row>
    <row r="28" spans="2:10" x14ac:dyDescent="0.25">
      <c r="B28" s="104"/>
      <c r="C28" s="100"/>
      <c r="D28" s="100"/>
      <c r="E28" s="100"/>
      <c r="F28" s="100"/>
      <c r="G28" s="100"/>
      <c r="H28" s="100"/>
      <c r="I28" s="100"/>
      <c r="J28" s="106"/>
    </row>
    <row r="29" spans="2:10" x14ac:dyDescent="0.25">
      <c r="B29" s="104"/>
      <c r="C29" s="100"/>
      <c r="D29" s="100"/>
      <c r="E29" s="100"/>
      <c r="F29" s="100"/>
      <c r="G29" s="100"/>
      <c r="H29" s="100"/>
      <c r="I29" s="100"/>
      <c r="J29" s="106"/>
    </row>
    <row r="30" spans="2:10" x14ac:dyDescent="0.25">
      <c r="B30" s="104"/>
      <c r="C30" s="100"/>
      <c r="D30" s="100"/>
      <c r="E30" s="100"/>
      <c r="F30" s="100"/>
      <c r="G30" s="100"/>
      <c r="H30" s="100"/>
      <c r="I30" s="100"/>
      <c r="J30" s="106"/>
    </row>
    <row r="31" spans="2:10" x14ac:dyDescent="0.25">
      <c r="B31" s="104"/>
      <c r="C31" s="100"/>
      <c r="D31" s="100"/>
      <c r="E31" s="100"/>
      <c r="F31" s="100"/>
      <c r="G31" s="100"/>
      <c r="H31" s="100"/>
      <c r="I31" s="100"/>
      <c r="J31" s="106"/>
    </row>
    <row r="32" spans="2:10" x14ac:dyDescent="0.25">
      <c r="B32" s="104"/>
      <c r="C32" s="100"/>
      <c r="D32" s="100"/>
      <c r="E32" s="100"/>
      <c r="F32" s="100"/>
      <c r="G32" s="100"/>
      <c r="H32" s="100"/>
      <c r="I32" s="100"/>
      <c r="J32" s="106"/>
    </row>
    <row r="33" spans="2:10" x14ac:dyDescent="0.25">
      <c r="B33" s="104"/>
      <c r="C33" s="100"/>
      <c r="D33" s="100"/>
      <c r="E33" s="100"/>
      <c r="F33" s="100"/>
      <c r="G33" s="100"/>
      <c r="H33" s="100"/>
      <c r="I33" s="100"/>
      <c r="J33" s="106"/>
    </row>
    <row r="34" spans="2:10" x14ac:dyDescent="0.25">
      <c r="B34" s="104"/>
      <c r="C34" s="100"/>
      <c r="D34" s="100"/>
      <c r="E34" s="100"/>
      <c r="F34" s="100"/>
      <c r="G34" s="100"/>
      <c r="H34" s="100"/>
      <c r="I34" s="100"/>
      <c r="J34" s="106"/>
    </row>
    <row r="35" spans="2:10" x14ac:dyDescent="0.25">
      <c r="B35" s="104"/>
      <c r="C35" s="100"/>
      <c r="D35" s="100"/>
      <c r="E35" s="100"/>
      <c r="F35" s="100"/>
      <c r="G35" s="100"/>
      <c r="H35" s="100"/>
      <c r="I35" s="100"/>
      <c r="J35" s="106"/>
    </row>
    <row r="36" spans="2:10" x14ac:dyDescent="0.25">
      <c r="B36" s="104"/>
      <c r="C36" s="100"/>
      <c r="D36" s="100"/>
      <c r="E36" s="100"/>
      <c r="F36" s="100"/>
      <c r="G36" s="100"/>
      <c r="H36" s="100"/>
      <c r="I36" s="100"/>
      <c r="J36" s="106"/>
    </row>
    <row r="37" spans="2:10" ht="6.75" customHeight="1" x14ac:dyDescent="0.25">
      <c r="B37" s="105"/>
      <c r="C37" s="108"/>
      <c r="D37" s="108"/>
      <c r="E37" s="108"/>
      <c r="F37" s="108"/>
      <c r="G37" s="108"/>
      <c r="H37" s="108"/>
      <c r="I37" s="108"/>
      <c r="J37" s="107"/>
    </row>
  </sheetData>
  <mergeCells count="12">
    <mergeCell ref="B25:J25"/>
    <mergeCell ref="B26:J26"/>
    <mergeCell ref="B27:B37"/>
    <mergeCell ref="C27:I36"/>
    <mergeCell ref="J27:J37"/>
    <mergeCell ref="C37:I37"/>
    <mergeCell ref="B2:J2"/>
    <mergeCell ref="C4:I22"/>
    <mergeCell ref="B3:J3"/>
    <mergeCell ref="B4:B23"/>
    <mergeCell ref="J4:J23"/>
    <mergeCell ref="C23: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8"/>
  <sheetViews>
    <sheetView tabSelected="1"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05"/>
      <c r="B2" s="306"/>
      <c r="C2" s="307"/>
      <c r="D2" s="308"/>
      <c r="E2" s="309" t="s">
        <v>115</v>
      </c>
      <c r="F2" s="310"/>
      <c r="G2" s="310"/>
      <c r="H2" s="310"/>
      <c r="I2" s="310"/>
      <c r="J2" s="310"/>
      <c r="K2" s="310"/>
      <c r="L2" s="310"/>
      <c r="M2" s="310"/>
      <c r="N2" s="310"/>
      <c r="O2" s="311"/>
      <c r="P2" s="312"/>
    </row>
    <row r="3" spans="1:26" s="2" customFormat="1" ht="25.5" customHeight="1" thickBot="1" x14ac:dyDescent="0.3">
      <c r="A3" s="305"/>
      <c r="B3" s="313"/>
      <c r="C3" s="314"/>
      <c r="D3" s="315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8"/>
      <c r="P3" s="319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43090</v>
      </c>
      <c r="D5" s="297"/>
      <c r="E5" s="70" t="s">
        <v>50</v>
      </c>
      <c r="F5" s="71">
        <v>1</v>
      </c>
      <c r="G5" s="72" t="s">
        <v>1</v>
      </c>
      <c r="H5" s="298" t="s">
        <v>116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104</v>
      </c>
      <c r="E6" s="282"/>
      <c r="F6" s="282"/>
      <c r="G6" s="282"/>
      <c r="H6" s="282"/>
      <c r="I6" s="283"/>
      <c r="J6" s="74" t="s">
        <v>3</v>
      </c>
      <c r="K6" s="284" t="s">
        <v>105</v>
      </c>
      <c r="L6" s="283"/>
      <c r="M6" s="284" t="s">
        <v>106</v>
      </c>
      <c r="N6" s="285"/>
      <c r="O6" s="75" t="s">
        <v>51</v>
      </c>
      <c r="P6" s="76">
        <v>1010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/>
      <c r="K9" s="268" t="s">
        <v>60</v>
      </c>
      <c r="L9" s="272" t="s">
        <v>107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 t="s">
        <v>4</v>
      </c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0.47916666666666669</v>
      </c>
      <c r="F11" s="255" t="s">
        <v>11</v>
      </c>
      <c r="G11" s="254"/>
      <c r="H11" s="87">
        <v>0.9</v>
      </c>
      <c r="I11" s="256" t="s">
        <v>12</v>
      </c>
      <c r="J11" s="257"/>
      <c r="K11" s="87">
        <v>22</v>
      </c>
      <c r="L11" s="253" t="s">
        <v>13</v>
      </c>
      <c r="M11" s="254"/>
      <c r="N11" s="88">
        <v>34.5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0.11805555555555557</v>
      </c>
      <c r="F12" s="248" t="s">
        <v>15</v>
      </c>
      <c r="G12" s="247"/>
      <c r="H12" s="87">
        <v>0.9</v>
      </c>
      <c r="I12" s="249" t="s">
        <v>16</v>
      </c>
      <c r="J12" s="247"/>
      <c r="K12" s="86">
        <v>0.49652777777777773</v>
      </c>
      <c r="L12" s="246" t="s">
        <v>17</v>
      </c>
      <c r="M12" s="247"/>
      <c r="N12" s="89">
        <v>2</v>
      </c>
      <c r="O12" s="250">
        <v>1.6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v>1.6</v>
      </c>
      <c r="D18" s="29">
        <v>0.37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+C18+$N$12</f>
        <v>3.6</v>
      </c>
      <c r="D19" s="189">
        <v>0.33</v>
      </c>
      <c r="E19" s="189">
        <v>0.37</v>
      </c>
      <c r="F19" s="36" t="s">
        <v>75</v>
      </c>
      <c r="G19" s="37">
        <v>0</v>
      </c>
      <c r="H19" s="38"/>
      <c r="I19" s="39"/>
      <c r="J19" s="40">
        <v>0.14058534654689125</v>
      </c>
      <c r="K19" s="189">
        <f>+IF(E19&lt;=0.12,(J21),(IF(E19&lt;0.16,((J20+2*J21+J22)/4),IF(E19&gt;=0.16,((J19+3*J20+2*J21+3*J22+J23)/10)))))</f>
        <v>0.90099312780069007</v>
      </c>
      <c r="L19" s="189">
        <f>ROUND(+(D18+D19)/2*(C19-C18),3)</f>
        <v>0.7</v>
      </c>
      <c r="M19" s="189">
        <f>ROUND(+K19*L19,4)</f>
        <v>0.63070000000000004</v>
      </c>
      <c r="N19" s="192">
        <f>ROUND(+M19/$M$123*100,2)</f>
        <v>2.85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7.3999999999999996E-2</v>
      </c>
      <c r="H20" s="43"/>
      <c r="I20" s="44"/>
      <c r="J20" s="45">
        <v>0.66771152197066264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0.14799999999999999</v>
      </c>
      <c r="H21" s="43"/>
      <c r="I21" s="44"/>
      <c r="J21" s="45">
        <v>1.0301056827740114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0.29599999999999999</v>
      </c>
      <c r="H22" s="43"/>
      <c r="I22" s="44"/>
      <c r="J22" s="45">
        <v>1.2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0.37</v>
      </c>
      <c r="H23" s="48"/>
      <c r="I23" s="49"/>
      <c r="J23" s="50">
        <v>1.206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f>+B19+1</f>
        <v>2</v>
      </c>
      <c r="C24" s="212">
        <f>+C19+$N$12</f>
        <v>5.6</v>
      </c>
      <c r="D24" s="189">
        <v>0.33500000000000002</v>
      </c>
      <c r="E24" s="189">
        <v>0.28999999999999998</v>
      </c>
      <c r="F24" s="36" t="s">
        <v>75</v>
      </c>
      <c r="G24" s="37">
        <v>0</v>
      </c>
      <c r="H24" s="38"/>
      <c r="I24" s="39"/>
      <c r="J24" s="40">
        <v>0.14000000000000001</v>
      </c>
      <c r="K24" s="189">
        <f t="shared" ref="K24" si="0">+IF(E24&lt;=0.12,(J26),(IF(E24&lt;0.16,((J25+2*J26+J27)/4),IF(E24&gt;=0.16,((J24+3*J25+2*J26+3*J27+J28)/10)))))</f>
        <v>0.86668731841648083</v>
      </c>
      <c r="L24" s="189">
        <f>ROUND(+(D19+D24)/2*(C24-C19),3)</f>
        <v>0.66500000000000004</v>
      </c>
      <c r="M24" s="189">
        <f t="shared" ref="M24" si="1">ROUND(+K24*L24,4)</f>
        <v>0.57630000000000003</v>
      </c>
      <c r="N24" s="192">
        <f t="shared" ref="N24" si="2">ROUND(+M24/$M$123*100,2)</f>
        <v>2.61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 t="shared" ref="G25" si="3">IF(E24&lt;0.125,"NA",IF(0.125&lt;=E24,(0.2*E24)))</f>
        <v>5.7999999999999996E-2</v>
      </c>
      <c r="H25" s="43"/>
      <c r="I25" s="44"/>
      <c r="J25" s="45">
        <v>0.54033998721725229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4">+E24*0.4</f>
        <v>0.11599999999999999</v>
      </c>
      <c r="H26" s="43"/>
      <c r="I26" s="44"/>
      <c r="J26" s="45">
        <v>0.90273414802060126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 t="shared" ref="G27" si="5">IF(E24&lt;0.125,"NA",IF(0.125&lt;=E24,(0.8*E24)))</f>
        <v>0.23199999999999998</v>
      </c>
      <c r="H27" s="43"/>
      <c r="I27" s="44"/>
      <c r="J27" s="45">
        <v>1.2651283088239496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6">+E24</f>
        <v>0.28999999999999998</v>
      </c>
      <c r="H28" s="48"/>
      <c r="I28" s="49"/>
      <c r="J28" s="50">
        <v>1.3049999999999999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f>+B24+1</f>
        <v>3</v>
      </c>
      <c r="C29" s="212">
        <f>+C24+$N$12</f>
        <v>7.6</v>
      </c>
      <c r="D29" s="189">
        <v>0.38</v>
      </c>
      <c r="E29" s="189">
        <v>0.38</v>
      </c>
      <c r="F29" s="36" t="s">
        <v>75</v>
      </c>
      <c r="G29" s="37">
        <v>0</v>
      </c>
      <c r="H29" s="38"/>
      <c r="I29" s="39"/>
      <c r="J29" s="40">
        <v>0.14499999999999999</v>
      </c>
      <c r="K29" s="189">
        <f t="shared" ref="K29" si="7">+IF(E29&lt;=0.12,(J31),(IF(E29&lt;0.16,((J30+2*J31+J32)/4),IF(E29&gt;=0.16,((J29+3*J30+2*J31+3*J32+J33)/10)))))</f>
        <v>1.0027139466290156</v>
      </c>
      <c r="L29" s="189">
        <f>ROUND(+(D24+D29)/2*(C29-C24),3)</f>
        <v>0.71499999999999997</v>
      </c>
      <c r="M29" s="189">
        <f t="shared" ref="M29" si="8">ROUND(+K29*L29,4)</f>
        <v>0.71689999999999998</v>
      </c>
      <c r="N29" s="192">
        <f t="shared" ref="N29" si="9">ROUND(+M29/$M$123*100,2)</f>
        <v>3.24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10">IF(E29&lt;0.125,"NA",IF(0.125&lt;=E29,(0.2*E29)))</f>
        <v>7.6000000000000012E-2</v>
      </c>
      <c r="H30" s="43"/>
      <c r="I30" s="44"/>
      <c r="J30" s="45">
        <v>0.68654328480572002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11">+E29*0.4</f>
        <v>0.15200000000000002</v>
      </c>
      <c r="H31" s="43"/>
      <c r="I31" s="44"/>
      <c r="J31" s="45">
        <v>1.048392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12">IF(E29&lt;0.125,"NA",IF(0.125&lt;=E29,(0.8*E29)))</f>
        <v>0.30400000000000005</v>
      </c>
      <c r="H32" s="43"/>
      <c r="I32" s="44"/>
      <c r="J32" s="45">
        <v>1.4008727000000001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13">+E29</f>
        <v>0.38</v>
      </c>
      <c r="H33" s="48"/>
      <c r="I33" s="49"/>
      <c r="J33" s="50">
        <v>1.5231075118729955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f>+B29+1</f>
        <v>4</v>
      </c>
      <c r="C34" s="212">
        <f>+C29+$N$12</f>
        <v>9.6</v>
      </c>
      <c r="D34" s="189">
        <v>0.39</v>
      </c>
      <c r="E34" s="189">
        <v>0.38</v>
      </c>
      <c r="F34" s="36" t="s">
        <v>75</v>
      </c>
      <c r="G34" s="37">
        <v>0</v>
      </c>
      <c r="H34" s="38"/>
      <c r="I34" s="39"/>
      <c r="J34" s="40">
        <v>0.1346546891</v>
      </c>
      <c r="K34" s="189">
        <f t="shared" ref="K34" si="14">+IF(E34&lt;=0.12,(J36),(IF(E34&lt;0.16,((J35+2*J36+J37)/4),IF(E34&gt;=0.16,((J34+3*J35+2*J36+3*J37+J38)/10)))))</f>
        <v>1.0119402367499999</v>
      </c>
      <c r="L34" s="189">
        <f>ROUND(+(D29+D34)/2*(C34-C29),3)</f>
        <v>0.77</v>
      </c>
      <c r="M34" s="189">
        <f t="shared" ref="M34" si="15">ROUND(+K34*L34,4)</f>
        <v>0.7792</v>
      </c>
      <c r="N34" s="192">
        <f t="shared" ref="N34" si="16">ROUND(+M34/$M$123*100,2)</f>
        <v>3.53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7">IF(E34&lt;0.125,"NA",IF(0.125&lt;=E34,(0.2*E34)))</f>
        <v>7.6000000000000012E-2</v>
      </c>
      <c r="H35" s="43"/>
      <c r="I35" s="44"/>
      <c r="J35" s="45">
        <v>0.68165399999999998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8">+E34*0.4</f>
        <v>0.15200000000000002</v>
      </c>
      <c r="H36" s="43"/>
      <c r="I36" s="44"/>
      <c r="J36" s="45">
        <v>1.0848928391999999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9">IF(E34&lt;0.125,"NA",IF(0.125&lt;=E34,(0.8*E34)))</f>
        <v>0.30400000000000005</v>
      </c>
      <c r="H37" s="43"/>
      <c r="I37" s="44"/>
      <c r="J37" s="45">
        <v>1.4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20">+E34</f>
        <v>0.38</v>
      </c>
      <c r="H38" s="48"/>
      <c r="I38" s="49"/>
      <c r="J38" s="50">
        <v>1.57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f t="shared" ref="B39" si="21">+B34+1</f>
        <v>5</v>
      </c>
      <c r="C39" s="212">
        <f t="shared" ref="C39" si="22">+C34+$N$12</f>
        <v>11.6</v>
      </c>
      <c r="D39" s="189">
        <v>0.5</v>
      </c>
      <c r="E39" s="189">
        <v>0.4</v>
      </c>
      <c r="F39" s="36" t="s">
        <v>75</v>
      </c>
      <c r="G39" s="37">
        <v>0</v>
      </c>
      <c r="H39" s="38"/>
      <c r="I39" s="39"/>
      <c r="J39" s="40">
        <v>0.14058534654689125</v>
      </c>
      <c r="K39" s="189">
        <f t="shared" ref="K39" si="23">+IF(E39&lt;=0.12,(J41),(IF(E39&lt;0.16,((J40+2*J41+J42)/4),IF(E39&gt;=0.16,((J39+3*J40+2*J41+3*J42+J43)/10)))))</f>
        <v>1.0257437180192746</v>
      </c>
      <c r="L39" s="189">
        <f t="shared" ref="L39" si="24">ROUND(+(D34+D39)/2*(C39-C34),3)</f>
        <v>0.89</v>
      </c>
      <c r="M39" s="189">
        <f t="shared" ref="M39" si="25">ROUND(+K39*L39,4)</f>
        <v>0.91290000000000004</v>
      </c>
      <c r="N39" s="192">
        <f t="shared" ref="N39" si="26">ROUND(+M39/$M$123*100,2)</f>
        <v>4.13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27">IF(E39&lt;0.125,"NA",IF(0.125&lt;=E39,(0.2*E39)))</f>
        <v>8.0000000000000016E-2</v>
      </c>
      <c r="H40" s="43"/>
      <c r="I40" s="44"/>
      <c r="J40" s="45">
        <v>0.70847170709184892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28">+E39*0.4</f>
        <v>0.16000000000000003</v>
      </c>
      <c r="H41" s="43"/>
      <c r="I41" s="44"/>
      <c r="J41" s="45">
        <v>1.0708658678951977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29">IF(E39&lt;0.125,"NA",IF(0.125&lt;=E39,(0.8*E39)))</f>
        <v>0.32000000000000006</v>
      </c>
      <c r="H42" s="43"/>
      <c r="I42" s="44"/>
      <c r="J42" s="45">
        <v>1.4332600286985464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30">+E39</f>
        <v>0.4</v>
      </c>
      <c r="H43" s="48"/>
      <c r="I43" s="49"/>
      <c r="J43" s="50">
        <v>1.5499248904842728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f t="shared" ref="B44" si="31">+B39+1</f>
        <v>6</v>
      </c>
      <c r="C44" s="212">
        <f t="shared" ref="C44" si="32">+C39+$N$12</f>
        <v>13.6</v>
      </c>
      <c r="D44" s="189">
        <v>0.625</v>
      </c>
      <c r="E44" s="189">
        <v>0.6</v>
      </c>
      <c r="F44" s="36" t="s">
        <v>75</v>
      </c>
      <c r="G44" s="37">
        <v>0</v>
      </c>
      <c r="H44" s="38"/>
      <c r="I44" s="39"/>
      <c r="J44" s="40">
        <v>0.14654689100000001</v>
      </c>
      <c r="K44" s="189">
        <f t="shared" ref="K44" si="33">+IF(E44&lt;=0.12,(J46),(IF(E44&lt;0.16,((J45+2*J46+J47)/4),IF(E44&gt;=0.16,((J44+3*J45+2*J46+3*J47+J48)/10)))))</f>
        <v>1.217614843980136</v>
      </c>
      <c r="L44" s="189">
        <f>ROUND(+(D39+D44)/2*(C44-C39),3)</f>
        <v>1.125</v>
      </c>
      <c r="M44" s="189">
        <f t="shared" ref="M44" si="34">ROUND(+K44*L44,4)</f>
        <v>1.3697999999999999</v>
      </c>
      <c r="N44" s="192">
        <f t="shared" ref="N44" si="35">ROUND(+M44/$M$123*100,2)</f>
        <v>6.2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36">IF(E44&lt;0.125,"NA",IF(0.125&lt;=E44,(0.2*E44)))</f>
        <v>0.12</v>
      </c>
      <c r="H45" s="43"/>
      <c r="I45" s="44"/>
      <c r="J45" s="45">
        <v>0.92045870164212062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37">+E44*0.4</f>
        <v>0.24</v>
      </c>
      <c r="H46" s="43"/>
      <c r="I46" s="44"/>
      <c r="J46" s="45">
        <v>1.2852862445469999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38">IF(E44&lt;0.125,"NA",IF(0.125&lt;=E44,(0.8*E44)))</f>
        <v>0.48</v>
      </c>
      <c r="H47" s="43"/>
      <c r="I47" s="44"/>
      <c r="J47" s="45">
        <v>1.6452470232488174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39">+E44</f>
        <v>0.6</v>
      </c>
      <c r="H48" s="48"/>
      <c r="I48" s="49"/>
      <c r="J48" s="50">
        <v>1.7619118850345443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f t="shared" ref="B49" si="40">+B44+1</f>
        <v>7</v>
      </c>
      <c r="C49" s="212">
        <f t="shared" ref="C49" si="41">+C44+$N$12</f>
        <v>15.6</v>
      </c>
      <c r="D49" s="189">
        <v>0.65</v>
      </c>
      <c r="E49" s="189">
        <v>0.65</v>
      </c>
      <c r="F49" s="36" t="s">
        <v>75</v>
      </c>
      <c r="G49" s="37">
        <v>0</v>
      </c>
      <c r="H49" s="38"/>
      <c r="I49" s="39"/>
      <c r="J49" s="40">
        <v>0.1585346546891</v>
      </c>
      <c r="K49" s="189">
        <f t="shared" ref="K49" si="42">+IF(E49&lt;=0.12,(J51),(IF(E49&lt;0.16,((J50+2*J51+J52)/4),IF(E49&gt;=0.16,((J49+3*J50+2*J51+3*J52+J53)/10)))))</f>
        <v>1.2650727948342086</v>
      </c>
      <c r="L49" s="189">
        <f t="shared" ref="L49" si="43">ROUND(+(D44+D49)/2*(C49-C44),3)</f>
        <v>1.2749999999999999</v>
      </c>
      <c r="M49" s="189">
        <f t="shared" ref="M49" si="44">ROUND(+K49*L49,4)</f>
        <v>1.613</v>
      </c>
      <c r="N49" s="192">
        <f t="shared" ref="N49" si="45">ROUND(+M49/$M$123*100,2)</f>
        <v>7.3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46">IF(E49&lt;0.125,"NA",IF(0.125&lt;=E49,(0.2*E49)))</f>
        <v>0.13</v>
      </c>
      <c r="H50" s="43"/>
      <c r="I50" s="44"/>
      <c r="J50" s="45">
        <v>0.96230697094092421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47">+E49*0.4</f>
        <v>0.26</v>
      </c>
      <c r="H51" s="43"/>
      <c r="I51" s="44"/>
      <c r="J51" s="45">
        <v>1.3701131744270001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48">IF(E49&lt;0.125,"NA",IF(0.125&lt;=E49,(0.8*E49)))</f>
        <v>0.52</v>
      </c>
      <c r="H52" s="43"/>
      <c r="I52" s="44"/>
      <c r="J52" s="45">
        <v>1.6870952925476215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49">+E49</f>
        <v>0.65</v>
      </c>
      <c r="H53" s="48"/>
      <c r="I53" s="49"/>
      <c r="J53" s="50">
        <v>1.8037601543333484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f t="shared" ref="B54" si="50">+B49+1</f>
        <v>8</v>
      </c>
      <c r="C54" s="212">
        <f t="shared" ref="C54" si="51">+C49+$N$12</f>
        <v>17.600000000000001</v>
      </c>
      <c r="D54" s="189">
        <v>0.65</v>
      </c>
      <c r="E54" s="189">
        <v>0.65</v>
      </c>
      <c r="F54" s="36" t="s">
        <v>75</v>
      </c>
      <c r="G54" s="37">
        <v>0</v>
      </c>
      <c r="H54" s="38"/>
      <c r="I54" s="39"/>
      <c r="J54" s="40">
        <v>0.14910000000000001</v>
      </c>
      <c r="K54" s="189">
        <f t="shared" ref="K54" si="52">+IF(E54&lt;=0.12,(J56),(IF(E54&lt;0.16,((J55+2*J56+J57)/4),IF(E54&gt;=0.16,((J54+3*J55+2*J56+3*J57+J58)/10)))))</f>
        <v>1.2550469208287534</v>
      </c>
      <c r="L54" s="189">
        <f>ROUND(+(D49+D54)/2*(C54-C49),3)</f>
        <v>1.3</v>
      </c>
      <c r="M54" s="189">
        <f t="shared" ref="M54" si="53">ROUND(+K54*L54,4)</f>
        <v>1.6315999999999999</v>
      </c>
      <c r="N54" s="192">
        <f t="shared" ref="N54" si="54">ROUND(+M54/$M$123*100,2)</f>
        <v>7.38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55">IF(E54&lt;0.125,"NA",IF(0.125&lt;=E54,(0.2*E54)))</f>
        <v>0.13</v>
      </c>
      <c r="H55" s="43"/>
      <c r="I55" s="44"/>
      <c r="J55" s="45">
        <v>0.96230697094092421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56">+E54*0.4</f>
        <v>0.26</v>
      </c>
      <c r="H56" s="43"/>
      <c r="I56" s="44"/>
      <c r="J56" s="45">
        <v>1.324701131744273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57">IF(E54&lt;0.125,"NA",IF(0.125&lt;=E54,(0.8*E54)))</f>
        <v>0.52</v>
      </c>
      <c r="H57" s="43"/>
      <c r="I57" s="44"/>
      <c r="J57" s="45">
        <v>1.6870952925476215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58">+E54</f>
        <v>0.65</v>
      </c>
      <c r="H58" s="48"/>
      <c r="I58" s="49"/>
      <c r="J58" s="50">
        <v>1.8037601543333484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f t="shared" ref="B59" si="59">+B54+1</f>
        <v>9</v>
      </c>
      <c r="C59" s="212">
        <f t="shared" ref="C59" si="60">+C54+$N$12</f>
        <v>19.600000000000001</v>
      </c>
      <c r="D59" s="189">
        <v>0.65</v>
      </c>
      <c r="E59" s="189">
        <v>0.65</v>
      </c>
      <c r="F59" s="36" t="s">
        <v>75</v>
      </c>
      <c r="G59" s="37">
        <v>0</v>
      </c>
      <c r="H59" s="38"/>
      <c r="I59" s="39"/>
      <c r="J59" s="40">
        <v>0.1346546891</v>
      </c>
      <c r="K59" s="189">
        <f t="shared" ref="K59" si="61">+IF(E59&lt;=0.12,(J61),(IF(E59&lt;0.16,((J60+2*J61+J62)/4),IF(E59&gt;=0.16,((J59+3*J60+2*J61+3*J62+J63)/10)))))</f>
        <v>1.2449585983566411</v>
      </c>
      <c r="L59" s="189">
        <f t="shared" ref="L59" si="62">ROUND(+(D54+D59)/2*(C59-C54),3)</f>
        <v>1.3</v>
      </c>
      <c r="M59" s="189">
        <f t="shared" ref="M59" si="63">ROUND(+K59*L59,4)</f>
        <v>1.6184000000000001</v>
      </c>
      <c r="N59" s="192">
        <f t="shared" ref="N59" si="64">ROUND(+M59/$M$123*100,2)</f>
        <v>7.33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65">IF(E59&lt;0.125,"NA",IF(0.125&lt;=E59,(0.2*E59)))</f>
        <v>0.13</v>
      </c>
      <c r="H60" s="43"/>
      <c r="I60" s="44"/>
      <c r="J60" s="45">
        <v>0.90940924000000001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66">+E59*0.4</f>
        <v>0.26</v>
      </c>
      <c r="H61" s="43"/>
      <c r="I61" s="44"/>
      <c r="J61" s="45">
        <v>1.324701131744273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67">IF(E59&lt;0.125,"NA",IF(0.125&lt;=E59,(0.8*E59)))</f>
        <v>0.52</v>
      </c>
      <c r="H62" s="43"/>
      <c r="I62" s="44"/>
      <c r="J62" s="45">
        <v>1.6870952925476215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68">+E59</f>
        <v>0.65</v>
      </c>
      <c r="H63" s="48"/>
      <c r="I63" s="49"/>
      <c r="J63" s="50">
        <v>1.8760154333350001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f t="shared" ref="B64" si="69">+B59+1</f>
        <v>10</v>
      </c>
      <c r="C64" s="212">
        <f>+C59+$N$12</f>
        <v>21.6</v>
      </c>
      <c r="D64" s="189">
        <v>0.66</v>
      </c>
      <c r="E64" s="189">
        <v>0.65</v>
      </c>
      <c r="F64" s="36" t="s">
        <v>75</v>
      </c>
      <c r="G64" s="37">
        <v>0</v>
      </c>
      <c r="H64" s="38"/>
      <c r="I64" s="39"/>
      <c r="J64" s="40">
        <v>0.140585346546891</v>
      </c>
      <c r="K64" s="189">
        <f t="shared" ref="K64" si="70">+IF(E64&lt;=0.12,(J66),(IF(E64&lt;0.16,((J65+2*J66+J67)/4),IF(E64&gt;=0.16,((J64+3*J65+2*J66+3*J67+J68)/10)))))</f>
        <v>1.2340668677191557</v>
      </c>
      <c r="L64" s="189">
        <f t="shared" ref="L64" si="71">ROUND(+(D59+D64)/2*(C64-C59),3)</f>
        <v>1.31</v>
      </c>
      <c r="M64" s="189">
        <f t="shared" ref="M64" si="72">ROUND(+K64*L64,4)</f>
        <v>1.6166</v>
      </c>
      <c r="N64" s="192">
        <f t="shared" ref="N64" si="73">ROUND(+M64/$M$123*100,2)</f>
        <v>7.32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74">IF(E64&lt;0.125,"NA",IF(0.125&lt;=E64,(0.2*E64)))</f>
        <v>0.13</v>
      </c>
      <c r="H65" s="43"/>
      <c r="I65" s="44"/>
      <c r="J65" s="45">
        <v>0.96230697094092421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75">+E64*0.4</f>
        <v>0.26</v>
      </c>
      <c r="H66" s="43"/>
      <c r="I66" s="44"/>
      <c r="J66" s="45">
        <v>1.324701131744273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76">IF(E64&lt;0.125,"NA",IF(0.125&lt;=E64,(0.8*E64)))</f>
        <v>0.52</v>
      </c>
      <c r="H67" s="43"/>
      <c r="I67" s="44"/>
      <c r="J67" s="45">
        <v>1.62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77">+E64</f>
        <v>0.65</v>
      </c>
      <c r="H68" s="48"/>
      <c r="I68" s="49"/>
      <c r="J68" s="50">
        <v>1.8037601543333484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f t="shared" ref="B69" si="78">+B64+1</f>
        <v>11</v>
      </c>
      <c r="C69" s="212">
        <f t="shared" ref="C69" si="79">+C64+$N$12</f>
        <v>23.6</v>
      </c>
      <c r="D69" s="189">
        <v>0.70499999999999996</v>
      </c>
      <c r="E69" s="189">
        <v>0.68</v>
      </c>
      <c r="F69" s="36" t="s">
        <v>75</v>
      </c>
      <c r="G69" s="37">
        <v>0</v>
      </c>
      <c r="H69" s="38"/>
      <c r="I69" s="39"/>
      <c r="J69" s="40"/>
      <c r="K69" s="189"/>
      <c r="L69" s="189"/>
      <c r="M69" s="189"/>
      <c r="N69" s="192"/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80">IF(E69&lt;0.125,"NA",IF(0.125&lt;=E69,(0.2*E69)))</f>
        <v>0.13600000000000001</v>
      </c>
      <c r="H70" s="43"/>
      <c r="I70" s="44"/>
      <c r="J70" s="45"/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81">+E69*0.4</f>
        <v>0.27200000000000002</v>
      </c>
      <c r="H71" s="43"/>
      <c r="I71" s="44"/>
      <c r="J71" s="45"/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82">IF(E69&lt;0.125,"NA",IF(0.125&lt;=E69,(0.8*E69)))</f>
        <v>0.54400000000000004</v>
      </c>
      <c r="H72" s="43"/>
      <c r="I72" s="44"/>
      <c r="J72" s="45"/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83">+E69</f>
        <v>0.68</v>
      </c>
      <c r="H73" s="48"/>
      <c r="I73" s="49"/>
      <c r="J73" s="50"/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f t="shared" ref="B74" si="84">+B69+1</f>
        <v>12</v>
      </c>
      <c r="C74" s="212">
        <f t="shared" ref="C74" si="85">+C69+$N$12</f>
        <v>25.6</v>
      </c>
      <c r="D74" s="189">
        <v>0.66</v>
      </c>
      <c r="E74" s="189">
        <v>0.6</v>
      </c>
      <c r="F74" s="36" t="s">
        <v>75</v>
      </c>
      <c r="G74" s="37">
        <v>0</v>
      </c>
      <c r="H74" s="38"/>
      <c r="I74" s="39"/>
      <c r="J74" s="40">
        <v>0.14853465468909999</v>
      </c>
      <c r="K74" s="189">
        <f t="shared" ref="K74" si="86">+IF(E74&lt;=0.12,(J76),(IF(E74&lt;0.16,((J75+2*J76+J77)/4),IF(E74&gt;=0.16,((J74+3*J75+2*J76+3*J77+J78)/10)))))</f>
        <v>1.2202546057706853</v>
      </c>
      <c r="L74" s="189">
        <f>ROUND(+(D69+D74)/2*(C74-C69),3)</f>
        <v>1.365</v>
      </c>
      <c r="M74" s="189">
        <f t="shared" ref="M74" si="87">ROUND(+K74*L74,4)</f>
        <v>1.6656</v>
      </c>
      <c r="N74" s="192">
        <f t="shared" ref="N74" si="88">ROUND(+M74/$M$123*100,2)</f>
        <v>7.54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89">IF(E74&lt;0.125,"NA",IF(0.125&lt;=E74,(0.2*E74)))</f>
        <v>0.12</v>
      </c>
      <c r="H75" s="43"/>
      <c r="I75" s="44"/>
      <c r="J75" s="45">
        <v>0.92045870164212062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90">+E74*0.4</f>
        <v>0.24</v>
      </c>
      <c r="H76" s="43"/>
      <c r="I76" s="44"/>
      <c r="J76" s="45">
        <v>1.2828528624454694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91">IF(E74&lt;0.125,"NA",IF(0.125&lt;=E74,(0.8*E74)))</f>
        <v>0.48</v>
      </c>
      <c r="H77" s="43"/>
      <c r="I77" s="44"/>
      <c r="J77" s="45">
        <v>1.6452470232488174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92">+E74</f>
        <v>0.6</v>
      </c>
      <c r="H78" s="48"/>
      <c r="I78" s="49"/>
      <c r="J78" s="50">
        <v>1.791188503454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f t="shared" ref="B79" si="93">+B74+1</f>
        <v>13</v>
      </c>
      <c r="C79" s="212">
        <f t="shared" ref="C79" si="94">+C74+$N$12</f>
        <v>27.6</v>
      </c>
      <c r="D79" s="189">
        <v>0.60499999999999998</v>
      </c>
      <c r="E79" s="189">
        <v>0.6</v>
      </c>
      <c r="F79" s="36" t="s">
        <v>75</v>
      </c>
      <c r="G79" s="37">
        <v>0</v>
      </c>
      <c r="H79" s="38"/>
      <c r="I79" s="39"/>
      <c r="J79" s="40">
        <v>0.1585346546891</v>
      </c>
      <c r="K79" s="189">
        <f t="shared" ref="K79" si="95">+IF(E79&lt;=0.12,(J81),(IF(E79&lt;0.16,((J80+2*J81+J82)/4),IF(E79&gt;=0.16,((J79+3*J80+2*J81+3*J82+J83)/10)))))</f>
        <v>1.2209861008252854</v>
      </c>
      <c r="L79" s="189">
        <f t="shared" ref="L79" si="96">ROUND(+(D74+D79)/2*(C79-C74),3)</f>
        <v>1.2649999999999999</v>
      </c>
      <c r="M79" s="189">
        <f t="shared" ref="M79" si="97">ROUND(+K79*L79,4)</f>
        <v>1.5445</v>
      </c>
      <c r="N79" s="192">
        <f t="shared" ref="N79" si="98">ROUND(+M79/$M$123*100,2)</f>
        <v>6.99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99">IF(E79&lt;0.125,"NA",IF(0.125&lt;=E79,(0.2*E79)))</f>
        <v>0.12</v>
      </c>
      <c r="H80" s="43"/>
      <c r="I80" s="44"/>
      <c r="J80" s="45">
        <v>0.92045870164212062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100">+E79*0.4</f>
        <v>0.24</v>
      </c>
      <c r="H81" s="43"/>
      <c r="I81" s="44"/>
      <c r="J81" s="45">
        <v>1.2828528624454694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101">IF(E79&lt;0.125,"NA",IF(0.125&lt;=E79,(0.8*E79)))</f>
        <v>0.48</v>
      </c>
      <c r="H82" s="43"/>
      <c r="I82" s="44"/>
      <c r="J82" s="45">
        <v>1.6452470232488174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102">+E79</f>
        <v>0.6</v>
      </c>
      <c r="H83" s="48"/>
      <c r="I83" s="49"/>
      <c r="J83" s="50">
        <v>1.788503454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f t="shared" ref="B84" si="103">+B79+1</f>
        <v>14</v>
      </c>
      <c r="C84" s="212">
        <f>+C79+$N$12</f>
        <v>29.6</v>
      </c>
      <c r="D84" s="189">
        <v>0.6</v>
      </c>
      <c r="E84" s="189">
        <v>0.6</v>
      </c>
      <c r="F84" s="36" t="s">
        <v>75</v>
      </c>
      <c r="G84" s="37">
        <v>0</v>
      </c>
      <c r="H84" s="38"/>
      <c r="I84" s="39"/>
      <c r="J84" s="40">
        <v>0.14654689100000001</v>
      </c>
      <c r="K84" s="189">
        <f t="shared" ref="K84" si="104">+IF(E84&lt;=0.12,(J86),(IF(E84&lt;0.16,((J85+2*J86+J87)/4),IF(E84&gt;=0.16,((J84+3*J85+2*J86+3*J87+J88)/10)))))</f>
        <v>1.2159715190563753</v>
      </c>
      <c r="L84" s="189">
        <f t="shared" ref="L84" si="105">ROUND(+(D79+D84)/2*(C84-C79),3)</f>
        <v>1.2050000000000001</v>
      </c>
      <c r="M84" s="189">
        <f t="shared" ref="M84" si="106">ROUND(+K84*L84,4)</f>
        <v>1.4652000000000001</v>
      </c>
      <c r="N84" s="192">
        <f t="shared" ref="N84" si="107">ROUND(+M84/$M$123*100,2)</f>
        <v>6.63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108">IF(E84&lt;0.125,"NA",IF(0.125&lt;=E84,(0.2*E84)))</f>
        <v>0.12</v>
      </c>
      <c r="H85" s="43"/>
      <c r="I85" s="44"/>
      <c r="J85" s="45">
        <v>0.92045870164212062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109">+E84*0.4</f>
        <v>0.24</v>
      </c>
      <c r="H86" s="43"/>
      <c r="I86" s="44"/>
      <c r="J86" s="45">
        <v>1.2828528624454694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110">IF(E84&lt;0.125,"NA",IF(0.125&lt;=E84,(0.8*E84)))</f>
        <v>0.48</v>
      </c>
      <c r="H87" s="43"/>
      <c r="I87" s="44"/>
      <c r="J87" s="45">
        <v>1.6452470232488174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111">+E84</f>
        <v>0.6</v>
      </c>
      <c r="H88" s="48"/>
      <c r="I88" s="49"/>
      <c r="J88" s="50">
        <v>1.7503454000000001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f t="shared" ref="B89" si="112">+B84+1</f>
        <v>15</v>
      </c>
      <c r="C89" s="212">
        <f t="shared" ref="C89" si="113">+C84+$N$12</f>
        <v>31.6</v>
      </c>
      <c r="D89" s="189">
        <v>0.6</v>
      </c>
      <c r="E89" s="189">
        <v>0.6</v>
      </c>
      <c r="F89" s="36" t="s">
        <v>75</v>
      </c>
      <c r="G89" s="37">
        <v>0</v>
      </c>
      <c r="H89" s="38"/>
      <c r="I89" s="39"/>
      <c r="J89" s="40">
        <v>0.1585346546891</v>
      </c>
      <c r="K89" s="189">
        <f t="shared" ref="K89" si="114">+IF(E89&lt;=0.12,(J91),(IF(E89&lt;0.16,((J90+2*J91+J92)/4),IF(E89&gt;=0.16,((J89+3*J90+2*J91+3*J92+J93)/10)))))</f>
        <v>1.225564276421546</v>
      </c>
      <c r="L89" s="189">
        <f>ROUND(+(D84+D89)/2*(C89-C84),3)</f>
        <v>1.2</v>
      </c>
      <c r="M89" s="189">
        <f t="shared" ref="M89" si="115">ROUND(+K89*L89,4)</f>
        <v>1.4706999999999999</v>
      </c>
      <c r="N89" s="192">
        <f t="shared" ref="N89" si="116">ROUND(+M89/$M$123*100,2)</f>
        <v>6.66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117">IF(E89&lt;0.125,"NA",IF(0.125&lt;=E89,(0.2*E89)))</f>
        <v>0.12</v>
      </c>
      <c r="H90" s="43"/>
      <c r="I90" s="44"/>
      <c r="J90" s="45">
        <v>0.92045870164212062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118">+E89*0.4</f>
        <v>0.24</v>
      </c>
      <c r="H91" s="43"/>
      <c r="I91" s="44"/>
      <c r="J91" s="45">
        <v>1.27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119">IF(E89&lt;0.125,"NA",IF(0.125&lt;=E89,(0.8*E89)))</f>
        <v>0.48</v>
      </c>
      <c r="H92" s="43"/>
      <c r="I92" s="44"/>
      <c r="J92" s="45">
        <v>1.6702324881999999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120">+E89</f>
        <v>0.6</v>
      </c>
      <c r="H93" s="48"/>
      <c r="I93" s="49"/>
      <c r="J93" s="50">
        <v>1.7850345400000001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f t="shared" ref="B94" si="121">+B89+1</f>
        <v>16</v>
      </c>
      <c r="C94" s="212">
        <f t="shared" ref="C94" si="122">+C89+$N$12</f>
        <v>33.6</v>
      </c>
      <c r="D94" s="189">
        <v>0.55000000000000004</v>
      </c>
      <c r="E94" s="189">
        <v>0.6</v>
      </c>
      <c r="F94" s="36" t="s">
        <v>75</v>
      </c>
      <c r="G94" s="37">
        <v>0</v>
      </c>
      <c r="H94" s="38"/>
      <c r="I94" s="39"/>
      <c r="J94" s="40">
        <v>0.15346546891000001</v>
      </c>
      <c r="K94" s="189">
        <f t="shared" ref="K94" si="123">+IF(E94&lt;=0.12,(J96),(IF(E94&lt;0.16,((J95+2*J96+J97)/4),IF(E94&gt;=0.16,((J94+3*J95+2*J96+3*J97+J98)/10)))))</f>
        <v>1.2174582643582812</v>
      </c>
      <c r="L94" s="189">
        <f t="shared" ref="L94" si="124">ROUND(+(D89+D94)/2*(C94-C89),3)</f>
        <v>1.1499999999999999</v>
      </c>
      <c r="M94" s="189">
        <f t="shared" ref="M94" si="125">ROUND(+K94*L94,4)</f>
        <v>1.4000999999999999</v>
      </c>
      <c r="N94" s="192">
        <f t="shared" ref="N94" si="126">ROUND(+M94/$M$123*100,2)</f>
        <v>6.34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127">IF(E94&lt;0.125,"NA",IF(0.125&lt;=E94,(0.2*E94)))</f>
        <v>0.12</v>
      </c>
      <c r="H95" s="43"/>
      <c r="I95" s="44"/>
      <c r="J95" s="45">
        <v>0.92045870164212062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128">+E94*0.4</f>
        <v>0.24</v>
      </c>
      <c r="H96" s="43"/>
      <c r="I96" s="44"/>
      <c r="J96" s="45">
        <v>1.28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129">IF(E94&lt;0.125,"NA",IF(0.125&lt;=E94,(0.8*E94)))</f>
        <v>0.48</v>
      </c>
      <c r="H97" s="43"/>
      <c r="I97" s="44"/>
      <c r="J97" s="45">
        <v>1.6452470232488174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130">+E94</f>
        <v>0.6</v>
      </c>
      <c r="H98" s="48"/>
      <c r="I98" s="49"/>
      <c r="J98" s="50">
        <v>1.764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f t="shared" ref="B99" si="131">+B94+1</f>
        <v>17</v>
      </c>
      <c r="C99" s="212">
        <f>+C94+2.5</f>
        <v>36.1</v>
      </c>
      <c r="D99" s="189">
        <v>0.54</v>
      </c>
      <c r="E99" s="189">
        <v>0.5</v>
      </c>
      <c r="F99" s="36" t="s">
        <v>75</v>
      </c>
      <c r="G99" s="37">
        <v>0</v>
      </c>
      <c r="H99" s="38"/>
      <c r="I99" s="39"/>
      <c r="J99" s="40">
        <v>0.14058534654689125</v>
      </c>
      <c r="K99" s="189">
        <f t="shared" ref="K99" si="132">+IF(E99&lt;=0.12,(J101),(IF(E99&lt;0.16,((J100+2*J101+J102)/4),IF(E99&gt;=0.16,((J99+3*J100+2*J101+3*J102+J103)/10)))))</f>
        <v>1.1307420936264283</v>
      </c>
      <c r="L99" s="189">
        <f>ROUND(+(D94+D99)/2*(C99-C94),3)</f>
        <v>1.363</v>
      </c>
      <c r="M99" s="189">
        <f t="shared" ref="M99" si="133">ROUND(+K99*L99,4)</f>
        <v>1.5411999999999999</v>
      </c>
      <c r="N99" s="192">
        <f t="shared" ref="N99" si="134">ROUND(+M99/$M$123*100,2)</f>
        <v>6.98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135">IF(E99&lt;0.125,"NA",IF(0.125&lt;=E99,(0.2*E99)))</f>
        <v>0.1</v>
      </c>
      <c r="H100" s="43"/>
      <c r="I100" s="44"/>
      <c r="J100" s="45">
        <v>0.82513656887757536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36">+E99*0.4</f>
        <v>0.2</v>
      </c>
      <c r="H101" s="43"/>
      <c r="I101" s="44"/>
      <c r="J101" s="45">
        <v>1.1875307296809241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137">IF(E99&lt;0.125,"NA",IF(0.125&lt;=E99,(0.8*E99)))</f>
        <v>0.4</v>
      </c>
      <c r="H102" s="43"/>
      <c r="I102" s="44"/>
      <c r="J102" s="45">
        <v>1.5499248904842728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1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38">+E99</f>
        <v>0.5</v>
      </c>
      <c r="H103" s="48"/>
      <c r="I103" s="49"/>
      <c r="J103" s="50">
        <v>1.6665897522699993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" customFormat="1" ht="14.1" customHeight="1" x14ac:dyDescent="0.2">
      <c r="B104" s="197" t="s">
        <v>28</v>
      </c>
      <c r="C104" s="200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2"/>
    </row>
    <row r="105" spans="1:26" s="3" customFormat="1" ht="14.1" customHeight="1" x14ac:dyDescent="0.2">
      <c r="B105" s="198"/>
      <c r="C105" s="203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5"/>
    </row>
    <row r="106" spans="1:26" s="3" customFormat="1" ht="14.1" customHeight="1" x14ac:dyDescent="0.2">
      <c r="B106" s="198"/>
      <c r="C106" s="203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5"/>
    </row>
    <row r="107" spans="1:26" s="3" customFormat="1" ht="14.1" customHeight="1" x14ac:dyDescent="0.2">
      <c r="B107" s="198"/>
      <c r="C107" s="203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5"/>
    </row>
    <row r="108" spans="1:26" s="3" customFormat="1" ht="14.1" customHeight="1" x14ac:dyDescent="0.2">
      <c r="B108" s="198"/>
      <c r="C108" s="203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5"/>
    </row>
    <row r="109" spans="1:26" s="3" customFormat="1" ht="14.1" customHeight="1" thickBot="1" x14ac:dyDescent="0.25">
      <c r="B109" s="199"/>
      <c r="C109" s="206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8"/>
    </row>
    <row r="110" spans="1:26" s="3" customFormat="1" ht="28.5" customHeight="1" thickBot="1" x14ac:dyDescent="0.25">
      <c r="A110" s="51"/>
      <c r="B110" s="52" t="s">
        <v>80</v>
      </c>
      <c r="C110" s="176" t="s">
        <v>81</v>
      </c>
      <c r="D110" s="176"/>
      <c r="E110" s="176"/>
      <c r="F110" s="176"/>
      <c r="G110" s="176"/>
      <c r="H110" s="177"/>
      <c r="I110" s="178"/>
      <c r="J110" s="52" t="s">
        <v>82</v>
      </c>
      <c r="K110" s="176" t="s">
        <v>83</v>
      </c>
      <c r="L110" s="176"/>
      <c r="M110" s="176"/>
      <c r="N110" s="176"/>
      <c r="O110" s="176"/>
      <c r="P110" s="177"/>
    </row>
    <row r="111" spans="1:26" s="3" customFormat="1" ht="28.5" customHeight="1" thickBot="1" x14ac:dyDescent="0.25">
      <c r="B111" s="53" t="s">
        <v>84</v>
      </c>
      <c r="C111" s="180" t="s">
        <v>85</v>
      </c>
      <c r="D111" s="180"/>
      <c r="E111" s="180"/>
      <c r="F111" s="180"/>
      <c r="G111" s="180"/>
      <c r="H111" s="181"/>
      <c r="I111" s="179"/>
      <c r="J111" s="53" t="s">
        <v>86</v>
      </c>
      <c r="K111" s="180" t="s">
        <v>87</v>
      </c>
      <c r="L111" s="180"/>
      <c r="M111" s="180"/>
      <c r="N111" s="180"/>
      <c r="O111" s="180"/>
      <c r="P111" s="181"/>
    </row>
    <row r="112" spans="1:26" s="91" customFormat="1" ht="13.5" customHeight="1" x14ac:dyDescent="0.25">
      <c r="A112" s="54"/>
      <c r="B112" s="182">
        <f>+B69</f>
        <v>11</v>
      </c>
      <c r="C112" s="185">
        <f>+C64</f>
        <v>21.6</v>
      </c>
      <c r="D112" s="187">
        <f>+D64</f>
        <v>0.66</v>
      </c>
      <c r="E112" s="187">
        <f>+E69</f>
        <v>0.68</v>
      </c>
      <c r="F112" s="55" t="s">
        <v>75</v>
      </c>
      <c r="G112" s="55">
        <v>0.01</v>
      </c>
      <c r="H112" s="56"/>
      <c r="I112" s="57"/>
      <c r="J112" s="58">
        <v>0.14099999999999999</v>
      </c>
      <c r="K112" s="188">
        <f>+AVERAGE(J112:J122)</f>
        <v>0.98729307109690234</v>
      </c>
      <c r="L112" s="167">
        <f>ROUND(+(D112+D117)/2*(C117-C112),3)</f>
        <v>1.365</v>
      </c>
      <c r="M112" s="170">
        <v>1.5411999999999999</v>
      </c>
      <c r="N112" s="167">
        <f>ROUND(+M112/$M$123*100,2)</f>
        <v>6.98</v>
      </c>
      <c r="O112" s="167"/>
      <c r="P112" s="171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s="91" customFormat="1" ht="13.5" customHeight="1" x14ac:dyDescent="0.25">
      <c r="A113" s="54"/>
      <c r="B113" s="183"/>
      <c r="C113" s="168"/>
      <c r="D113" s="168"/>
      <c r="E113" s="168"/>
      <c r="F113" s="60" t="s">
        <v>88</v>
      </c>
      <c r="G113" s="61">
        <f>+E112*0.1</f>
        <v>6.8000000000000005E-2</v>
      </c>
      <c r="H113" s="62"/>
      <c r="I113" s="63"/>
      <c r="J113" s="64">
        <v>0.20200000000000001</v>
      </c>
      <c r="K113" s="168"/>
      <c r="L113" s="168"/>
      <c r="M113" s="168"/>
      <c r="N113" s="168"/>
      <c r="O113" s="168"/>
      <c r="P113" s="172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s="91" customFormat="1" ht="13.5" customHeight="1" x14ac:dyDescent="0.25">
      <c r="A114" s="54"/>
      <c r="B114" s="183"/>
      <c r="C114" s="168"/>
      <c r="D114" s="168"/>
      <c r="E114" s="168"/>
      <c r="F114" s="60" t="s">
        <v>89</v>
      </c>
      <c r="G114" s="61">
        <f>+E112*0.2</f>
        <v>0.13600000000000001</v>
      </c>
      <c r="H114" s="62"/>
      <c r="I114" s="63"/>
      <c r="J114" s="64">
        <v>0.55400000000000005</v>
      </c>
      <c r="K114" s="168"/>
      <c r="L114" s="168"/>
      <c r="M114" s="168"/>
      <c r="N114" s="168"/>
      <c r="O114" s="168"/>
      <c r="P114" s="172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s="91" customFormat="1" ht="13.5" customHeight="1" x14ac:dyDescent="0.25">
      <c r="A115" s="54"/>
      <c r="B115" s="183"/>
      <c r="C115" s="168"/>
      <c r="D115" s="168"/>
      <c r="E115" s="168"/>
      <c r="F115" s="60" t="s">
        <v>90</v>
      </c>
      <c r="G115" s="61">
        <f>+E112*0.3</f>
        <v>0.20400000000000001</v>
      </c>
      <c r="H115" s="62"/>
      <c r="I115" s="63"/>
      <c r="J115" s="64">
        <v>0.79900000000000004</v>
      </c>
      <c r="K115" s="168"/>
      <c r="L115" s="168"/>
      <c r="M115" s="168"/>
      <c r="N115" s="168"/>
      <c r="O115" s="168"/>
      <c r="P115" s="172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s="91" customFormat="1" ht="13.5" customHeight="1" x14ac:dyDescent="0.25">
      <c r="A116" s="54"/>
      <c r="B116" s="183"/>
      <c r="C116" s="186"/>
      <c r="D116" s="186"/>
      <c r="E116" s="168"/>
      <c r="F116" s="60" t="s">
        <v>91</v>
      </c>
      <c r="G116" s="61">
        <f>+E112*0.4</f>
        <v>0.27200000000000002</v>
      </c>
      <c r="H116" s="62"/>
      <c r="I116" s="63"/>
      <c r="J116" s="64">
        <v>0.88300000000000001</v>
      </c>
      <c r="K116" s="168"/>
      <c r="L116" s="168"/>
      <c r="M116" s="168"/>
      <c r="N116" s="168"/>
      <c r="O116" s="168"/>
      <c r="P116" s="172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s="91" customFormat="1" ht="13.5" customHeight="1" x14ac:dyDescent="0.25">
      <c r="A117" s="54"/>
      <c r="B117" s="183"/>
      <c r="C117" s="174">
        <f>+C69</f>
        <v>23.6</v>
      </c>
      <c r="D117" s="175">
        <f>+D69</f>
        <v>0.70499999999999996</v>
      </c>
      <c r="E117" s="168"/>
      <c r="F117" s="60" t="s">
        <v>29</v>
      </c>
      <c r="G117" s="61">
        <f>+E112*0.5</f>
        <v>0.34</v>
      </c>
      <c r="H117" s="62"/>
      <c r="I117" s="63"/>
      <c r="J117" s="64">
        <v>0.98589702906586441</v>
      </c>
      <c r="K117" s="168"/>
      <c r="L117" s="168"/>
      <c r="M117" s="168"/>
      <c r="N117" s="168"/>
      <c r="O117" s="168"/>
      <c r="P117" s="172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83"/>
      <c r="C118" s="168"/>
      <c r="D118" s="168"/>
      <c r="E118" s="168"/>
      <c r="F118" s="60" t="s">
        <v>92</v>
      </c>
      <c r="G118" s="61">
        <f>+E112*0.6</f>
        <v>0.40800000000000003</v>
      </c>
      <c r="H118" s="62"/>
      <c r="I118" s="63"/>
      <c r="J118" s="64">
        <v>1.111</v>
      </c>
      <c r="K118" s="168"/>
      <c r="L118" s="168"/>
      <c r="M118" s="168"/>
      <c r="N118" s="168"/>
      <c r="O118" s="168"/>
      <c r="P118" s="172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83"/>
      <c r="C119" s="168"/>
      <c r="D119" s="168"/>
      <c r="E119" s="168"/>
      <c r="F119" s="60" t="s">
        <v>93</v>
      </c>
      <c r="G119" s="61">
        <f>+E112*0.7</f>
        <v>0.47599999999999998</v>
      </c>
      <c r="H119" s="62"/>
      <c r="I119" s="63"/>
      <c r="J119" s="64">
        <v>1.298</v>
      </c>
      <c r="K119" s="168"/>
      <c r="L119" s="168"/>
      <c r="M119" s="168"/>
      <c r="N119" s="168"/>
      <c r="O119" s="168"/>
      <c r="P119" s="172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83"/>
      <c r="C120" s="168"/>
      <c r="D120" s="168"/>
      <c r="E120" s="168"/>
      <c r="F120" s="60" t="s">
        <v>94</v>
      </c>
      <c r="G120" s="61">
        <f>+E112*0.8</f>
        <v>0.54400000000000004</v>
      </c>
      <c r="H120" s="62"/>
      <c r="I120" s="63"/>
      <c r="J120" s="64">
        <v>1.3482911898692129</v>
      </c>
      <c r="K120" s="168"/>
      <c r="L120" s="168"/>
      <c r="M120" s="168"/>
      <c r="N120" s="168"/>
      <c r="O120" s="168"/>
      <c r="P120" s="172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83"/>
      <c r="C121" s="168"/>
      <c r="D121" s="168"/>
      <c r="E121" s="168"/>
      <c r="F121" s="60" t="s">
        <v>95</v>
      </c>
      <c r="G121" s="61">
        <f>+E112*0.9</f>
        <v>0.6120000000000001</v>
      </c>
      <c r="H121" s="62"/>
      <c r="I121" s="63"/>
      <c r="J121" s="64">
        <v>1.7106853506725619</v>
      </c>
      <c r="K121" s="168"/>
      <c r="L121" s="168"/>
      <c r="M121" s="168"/>
      <c r="N121" s="168"/>
      <c r="O121" s="168"/>
      <c r="P121" s="172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5.75" thickBot="1" x14ac:dyDescent="0.3">
      <c r="A122" s="54"/>
      <c r="B122" s="184"/>
      <c r="C122" s="169"/>
      <c r="D122" s="169"/>
      <c r="E122" s="169"/>
      <c r="F122" s="65" t="s">
        <v>30</v>
      </c>
      <c r="G122" s="65">
        <f>+E112</f>
        <v>0.68</v>
      </c>
      <c r="H122" s="66"/>
      <c r="I122" s="67"/>
      <c r="J122" s="68">
        <v>1.8273502124582883</v>
      </c>
      <c r="K122" s="169"/>
      <c r="L122" s="169"/>
      <c r="M122" s="169"/>
      <c r="N122" s="169"/>
      <c r="O122" s="169"/>
      <c r="P122" s="173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3" customFormat="1" ht="12.75" x14ac:dyDescent="0.2">
      <c r="A123" s="8"/>
      <c r="B123" s="155" t="s">
        <v>103</v>
      </c>
      <c r="C123" s="155"/>
      <c r="D123" s="155"/>
      <c r="E123" s="155"/>
      <c r="F123" s="155"/>
      <c r="G123" s="155"/>
      <c r="H123" s="155"/>
      <c r="I123" s="155"/>
      <c r="J123" s="155"/>
      <c r="K123" s="13">
        <f>ROUND(+M123/L123,3)</f>
        <v>1.165</v>
      </c>
      <c r="L123" s="12">
        <f>SUM(L19:L122)</f>
        <v>18.962999999999997</v>
      </c>
      <c r="M123" s="11">
        <f>SUM(M19:M122)</f>
        <v>22.093899999999998</v>
      </c>
      <c r="N123" s="9">
        <f>ROUND(SUM(N19:N122),0)</f>
        <v>100</v>
      </c>
      <c r="O123" s="157" t="s">
        <v>31</v>
      </c>
      <c r="P123" s="159"/>
    </row>
    <row r="124" spans="1:26" s="3" customFormat="1" ht="15" customHeight="1" thickBot="1" x14ac:dyDescent="0.25">
      <c r="A124" s="8"/>
      <c r="B124" s="156"/>
      <c r="C124" s="156"/>
      <c r="D124" s="156"/>
      <c r="E124" s="156"/>
      <c r="F124" s="156"/>
      <c r="G124" s="156"/>
      <c r="H124" s="156"/>
      <c r="I124" s="156"/>
      <c r="J124" s="156"/>
      <c r="K124" s="10" t="s">
        <v>32</v>
      </c>
      <c r="L124" s="10" t="s">
        <v>48</v>
      </c>
      <c r="M124" s="10" t="s">
        <v>100</v>
      </c>
      <c r="N124" s="10" t="s">
        <v>33</v>
      </c>
      <c r="O124" s="158"/>
      <c r="P124" s="160"/>
    </row>
    <row r="125" spans="1:26" ht="15" customHeight="1" thickBot="1" x14ac:dyDescent="0.3">
      <c r="A125" s="93"/>
      <c r="B125" s="161" t="s">
        <v>96</v>
      </c>
      <c r="C125" s="162"/>
      <c r="D125" s="162"/>
      <c r="E125" s="162"/>
      <c r="F125" s="163"/>
      <c r="G125" s="161" t="s">
        <v>97</v>
      </c>
      <c r="H125" s="162"/>
      <c r="I125" s="162"/>
      <c r="J125" s="162"/>
      <c r="K125" s="163"/>
      <c r="L125" s="164" t="s">
        <v>49</v>
      </c>
      <c r="M125" s="165"/>
      <c r="N125" s="165"/>
      <c r="O125" s="165"/>
      <c r="P125" s="166"/>
    </row>
    <row r="126" spans="1:26" ht="15" customHeight="1" x14ac:dyDescent="0.25">
      <c r="A126" s="93"/>
      <c r="B126" s="125"/>
      <c r="C126" s="126"/>
      <c r="D126" s="126"/>
      <c r="E126" s="126"/>
      <c r="F126" s="127"/>
      <c r="G126" s="125"/>
      <c r="H126" s="126"/>
      <c r="I126" s="126"/>
      <c r="J126" s="126"/>
      <c r="K126" s="127"/>
      <c r="L126" s="134" t="s">
        <v>98</v>
      </c>
      <c r="M126" s="135"/>
      <c r="N126" s="135"/>
      <c r="O126" s="136">
        <f>+AVERAGE(E19:E103)</f>
        <v>0.54117647058823526</v>
      </c>
      <c r="P126" s="137"/>
    </row>
    <row r="127" spans="1:26" ht="15" customHeight="1" thickBot="1" x14ac:dyDescent="0.3">
      <c r="A127" s="93"/>
      <c r="B127" s="128"/>
      <c r="C127" s="129"/>
      <c r="D127" s="129"/>
      <c r="E127" s="129"/>
      <c r="F127" s="130"/>
      <c r="G127" s="128"/>
      <c r="H127" s="129"/>
      <c r="I127" s="129"/>
      <c r="J127" s="129"/>
      <c r="K127" s="130"/>
      <c r="L127" s="138" t="s">
        <v>99</v>
      </c>
      <c r="M127" s="139"/>
      <c r="N127" s="139"/>
      <c r="O127" s="140">
        <f>MAX(E19:E103)</f>
        <v>0.68</v>
      </c>
      <c r="P127" s="141"/>
    </row>
    <row r="128" spans="1:26" ht="18.600000000000001" customHeight="1" x14ac:dyDescent="0.25">
      <c r="A128" s="94"/>
      <c r="B128" s="128"/>
      <c r="C128" s="129"/>
      <c r="D128" s="129"/>
      <c r="E128" s="129"/>
      <c r="F128" s="130"/>
      <c r="G128" s="128"/>
      <c r="H128" s="129"/>
      <c r="I128" s="129"/>
      <c r="J128" s="129"/>
      <c r="K128" s="130"/>
      <c r="L128" s="142"/>
      <c r="M128" s="143"/>
      <c r="N128" s="143"/>
      <c r="O128" s="143"/>
      <c r="P128" s="144"/>
    </row>
    <row r="129" spans="1:16" ht="42" customHeight="1" x14ac:dyDescent="0.25">
      <c r="A129" s="95"/>
      <c r="B129" s="128"/>
      <c r="C129" s="129"/>
      <c r="D129" s="129"/>
      <c r="E129" s="129"/>
      <c r="F129" s="130"/>
      <c r="G129" s="128"/>
      <c r="H129" s="129"/>
      <c r="I129" s="129"/>
      <c r="J129" s="129"/>
      <c r="K129" s="130"/>
      <c r="L129" s="145"/>
      <c r="M129" s="146"/>
      <c r="N129" s="146"/>
      <c r="O129" s="146"/>
      <c r="P129" s="147"/>
    </row>
    <row r="130" spans="1:16" ht="15" customHeight="1" thickBot="1" x14ac:dyDescent="0.3">
      <c r="A130" s="93"/>
      <c r="B130" s="128"/>
      <c r="C130" s="129"/>
      <c r="D130" s="129"/>
      <c r="E130" s="129"/>
      <c r="F130" s="130"/>
      <c r="G130" s="128"/>
      <c r="H130" s="129"/>
      <c r="I130" s="129"/>
      <c r="J130" s="129"/>
      <c r="K130" s="130"/>
      <c r="L130" s="148"/>
      <c r="M130" s="149"/>
      <c r="N130" s="149"/>
      <c r="O130" s="149"/>
      <c r="P130" s="150"/>
    </row>
    <row r="131" spans="1:16" ht="22.5" customHeight="1" thickBot="1" x14ac:dyDescent="0.3">
      <c r="A131" s="93"/>
      <c r="B131" s="128"/>
      <c r="C131" s="129"/>
      <c r="D131" s="129"/>
      <c r="E131" s="129"/>
      <c r="F131" s="130"/>
      <c r="G131" s="128"/>
      <c r="H131" s="129"/>
      <c r="I131" s="129"/>
      <c r="J131" s="129"/>
      <c r="K131" s="130"/>
      <c r="L131" s="151" t="s">
        <v>34</v>
      </c>
      <c r="M131" s="152"/>
      <c r="N131" s="152"/>
      <c r="O131" s="152"/>
      <c r="P131" s="90">
        <v>3.24</v>
      </c>
    </row>
    <row r="132" spans="1:16" ht="32.25" customHeight="1" thickBot="1" x14ac:dyDescent="0.3">
      <c r="A132" s="93"/>
      <c r="B132" s="131"/>
      <c r="C132" s="132"/>
      <c r="D132" s="132"/>
      <c r="E132" s="132"/>
      <c r="F132" s="133"/>
      <c r="G132" s="131"/>
      <c r="H132" s="132"/>
      <c r="I132" s="132"/>
      <c r="J132" s="132"/>
      <c r="K132" s="133"/>
      <c r="L132" s="153" t="s">
        <v>102</v>
      </c>
      <c r="M132" s="154"/>
      <c r="N132" s="154"/>
      <c r="O132" s="154"/>
      <c r="P132" s="90">
        <v>1.7451000000000001</v>
      </c>
    </row>
    <row r="133" spans="1:16" s="3" customFormat="1" ht="14.1" customHeight="1" thickBot="1" x14ac:dyDescent="0.3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</row>
    <row r="134" spans="1:16" ht="15.75" thickBot="1" x14ac:dyDescent="0.3">
      <c r="A134" s="114" t="s">
        <v>35</v>
      </c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6"/>
    </row>
    <row r="135" spans="1:16" ht="159" customHeight="1" thickBot="1" x14ac:dyDescent="0.3">
      <c r="A135" s="4"/>
      <c r="B135" s="117"/>
      <c r="C135" s="118"/>
      <c r="D135" s="118"/>
      <c r="E135" s="118"/>
      <c r="F135" s="119"/>
      <c r="G135" s="117"/>
      <c r="H135" s="118"/>
      <c r="I135" s="118"/>
      <c r="J135" s="118"/>
      <c r="K135" s="119"/>
      <c r="L135" s="117"/>
      <c r="M135" s="118"/>
      <c r="N135" s="118"/>
      <c r="O135" s="118"/>
      <c r="P135" s="120"/>
    </row>
    <row r="136" spans="1:16" ht="21.75" customHeight="1" thickBot="1" x14ac:dyDescent="0.3">
      <c r="A136" s="4"/>
      <c r="B136" s="121" t="s">
        <v>108</v>
      </c>
      <c r="C136" s="122"/>
      <c r="D136" s="122"/>
      <c r="E136" s="122"/>
      <c r="F136" s="123"/>
      <c r="G136" s="121" t="s">
        <v>108</v>
      </c>
      <c r="H136" s="122"/>
      <c r="I136" s="122"/>
      <c r="J136" s="122"/>
      <c r="K136" s="123"/>
      <c r="L136" s="121" t="s">
        <v>108</v>
      </c>
      <c r="M136" s="122"/>
      <c r="N136" s="122"/>
      <c r="O136" s="122"/>
      <c r="P136" s="124"/>
    </row>
    <row r="137" spans="1:16" s="7" customFormat="1" ht="16.899999999999999" customHeight="1" thickBot="1" x14ac:dyDescent="0.3">
      <c r="A137" s="6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10"/>
    </row>
    <row r="138" spans="1:16" s="3" customFormat="1" ht="15.75" customHeight="1" thickBot="1" x14ac:dyDescent="0.25">
      <c r="A138" s="111" t="s">
        <v>36</v>
      </c>
      <c r="B138" s="112"/>
      <c r="C138" s="112"/>
      <c r="D138" s="112"/>
      <c r="E138" s="112"/>
      <c r="F138" s="112"/>
      <c r="G138" s="112"/>
      <c r="H138" s="112"/>
      <c r="I138" s="112"/>
      <c r="J138" s="112" t="s">
        <v>37</v>
      </c>
      <c r="K138" s="112"/>
      <c r="L138" s="112"/>
      <c r="M138" s="112"/>
      <c r="N138" s="112"/>
      <c r="O138" s="112"/>
      <c r="P138" s="113"/>
    </row>
  </sheetData>
  <mergeCells count="27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9:M103"/>
    <mergeCell ref="N99:N103"/>
    <mergeCell ref="O99:O103"/>
    <mergeCell ref="P99:P103"/>
    <mergeCell ref="B104:B109"/>
    <mergeCell ref="C104:P109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C110:H110"/>
    <mergeCell ref="I110:I111"/>
    <mergeCell ref="K110:P110"/>
    <mergeCell ref="C111:H111"/>
    <mergeCell ref="K111:P111"/>
    <mergeCell ref="B112:B122"/>
    <mergeCell ref="C112:C116"/>
    <mergeCell ref="D112:D116"/>
    <mergeCell ref="E112:E122"/>
    <mergeCell ref="K112:K122"/>
    <mergeCell ref="B123:J124"/>
    <mergeCell ref="O123:O124"/>
    <mergeCell ref="P123:P124"/>
    <mergeCell ref="B125:F125"/>
    <mergeCell ref="G125:K125"/>
    <mergeCell ref="L125:P125"/>
    <mergeCell ref="L112:L122"/>
    <mergeCell ref="M112:M122"/>
    <mergeCell ref="N112:N122"/>
    <mergeCell ref="O112:O122"/>
    <mergeCell ref="P112:P122"/>
    <mergeCell ref="C117:C122"/>
    <mergeCell ref="D117:D122"/>
    <mergeCell ref="B126:F132"/>
    <mergeCell ref="G126:K132"/>
    <mergeCell ref="L126:N126"/>
    <mergeCell ref="O126:P126"/>
    <mergeCell ref="L127:N127"/>
    <mergeCell ref="O127:P127"/>
    <mergeCell ref="L128:P130"/>
    <mergeCell ref="L131:O131"/>
    <mergeCell ref="L132:O132"/>
    <mergeCell ref="B137:P137"/>
    <mergeCell ref="A138:C138"/>
    <mergeCell ref="D138:I138"/>
    <mergeCell ref="J138:K138"/>
    <mergeCell ref="L138:P138"/>
    <mergeCell ref="A134:P134"/>
    <mergeCell ref="B135:F135"/>
    <mergeCell ref="G135:K135"/>
    <mergeCell ref="L135:P135"/>
    <mergeCell ref="B136:F136"/>
    <mergeCell ref="G136:K136"/>
    <mergeCell ref="L136:P13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05"/>
      <c r="B2" s="306"/>
      <c r="C2" s="307"/>
      <c r="D2" s="308"/>
      <c r="E2" s="309" t="s">
        <v>115</v>
      </c>
      <c r="F2" s="310"/>
      <c r="G2" s="310"/>
      <c r="H2" s="310"/>
      <c r="I2" s="310"/>
      <c r="J2" s="310"/>
      <c r="K2" s="310"/>
      <c r="L2" s="310"/>
      <c r="M2" s="310"/>
      <c r="N2" s="310"/>
      <c r="O2" s="311"/>
      <c r="P2" s="312"/>
    </row>
    <row r="3" spans="1:26" s="2" customFormat="1" ht="25.5" customHeight="1" thickBot="1" x14ac:dyDescent="0.3">
      <c r="A3" s="305"/>
      <c r="B3" s="313"/>
      <c r="C3" s="314"/>
      <c r="D3" s="315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8"/>
      <c r="P3" s="319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43112</v>
      </c>
      <c r="D5" s="297"/>
      <c r="E5" s="70" t="s">
        <v>50</v>
      </c>
      <c r="F5" s="71">
        <v>2</v>
      </c>
      <c r="G5" s="72" t="s">
        <v>1</v>
      </c>
      <c r="H5" s="298" t="s">
        <v>116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104</v>
      </c>
      <c r="E6" s="282"/>
      <c r="F6" s="282"/>
      <c r="G6" s="282"/>
      <c r="H6" s="282"/>
      <c r="I6" s="283"/>
      <c r="J6" s="74" t="s">
        <v>3</v>
      </c>
      <c r="K6" s="284" t="s">
        <v>105</v>
      </c>
      <c r="L6" s="283"/>
      <c r="M6" s="284" t="s">
        <v>106</v>
      </c>
      <c r="N6" s="285"/>
      <c r="O6" s="75" t="s">
        <v>51</v>
      </c>
      <c r="P6" s="76">
        <v>1010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 t="s">
        <v>4</v>
      </c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/>
      <c r="F8" s="258" t="s">
        <v>5</v>
      </c>
      <c r="G8" s="259"/>
      <c r="H8" s="259"/>
      <c r="I8" s="259"/>
      <c r="J8" s="260"/>
      <c r="K8" s="261"/>
      <c r="L8" s="261"/>
      <c r="M8" s="262"/>
      <c r="N8" s="263" t="s">
        <v>109</v>
      </c>
      <c r="O8" s="264"/>
      <c r="P8" s="81" t="s">
        <v>110</v>
      </c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/>
      <c r="K9" s="268" t="s">
        <v>60</v>
      </c>
      <c r="L9" s="272" t="s">
        <v>107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111</v>
      </c>
      <c r="G10" s="211"/>
      <c r="H10" s="252" t="s">
        <v>9</v>
      </c>
      <c r="I10" s="247"/>
      <c r="J10" s="85" t="s">
        <v>4</v>
      </c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0.4375</v>
      </c>
      <c r="F11" s="255" t="s">
        <v>11</v>
      </c>
      <c r="G11" s="254"/>
      <c r="H11" s="87">
        <v>0.71</v>
      </c>
      <c r="I11" s="256" t="s">
        <v>12</v>
      </c>
      <c r="J11" s="257"/>
      <c r="K11" s="87">
        <v>21</v>
      </c>
      <c r="L11" s="253" t="s">
        <v>13</v>
      </c>
      <c r="M11" s="254"/>
      <c r="N11" s="88">
        <v>34.5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0.72013888888888899</v>
      </c>
      <c r="F12" s="248" t="s">
        <v>15</v>
      </c>
      <c r="G12" s="247"/>
      <c r="H12" s="87">
        <v>0.73</v>
      </c>
      <c r="I12" s="249" t="s">
        <v>16</v>
      </c>
      <c r="J12" s="247"/>
      <c r="K12" s="86">
        <v>0.45833333333333331</v>
      </c>
      <c r="L12" s="246" t="s">
        <v>17</v>
      </c>
      <c r="M12" s="247"/>
      <c r="N12" s="89">
        <v>2</v>
      </c>
      <c r="O12" s="250">
        <v>1.9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1.9</v>
      </c>
      <c r="D18" s="29">
        <v>0.42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C18+$N$12</f>
        <v>3.9</v>
      </c>
      <c r="D19" s="189">
        <v>0.44</v>
      </c>
      <c r="E19" s="189">
        <v>0.52</v>
      </c>
      <c r="F19" s="36" t="s">
        <v>75</v>
      </c>
      <c r="G19" s="37">
        <v>0</v>
      </c>
      <c r="H19" s="38"/>
      <c r="I19" s="39"/>
      <c r="J19" s="40">
        <v>0.26</v>
      </c>
      <c r="K19" s="189">
        <f>+IF(E19&lt;=0.12,(J21),(IF(E19&lt;0.16,((J20+2*J21+J22)/4),IF(E19&gt;=0.16,((J19+3*J20+2*J21+3*J22+J23)/10)))))</f>
        <v>1.1611385452215992</v>
      </c>
      <c r="L19" s="189">
        <f>ROUND(+(D18+D19)/2*(C19-C18),3)</f>
        <v>0.86</v>
      </c>
      <c r="M19" s="189">
        <f>ROUND(+K19*L19,4)</f>
        <v>0.99860000000000004</v>
      </c>
      <c r="N19" s="192">
        <f>ROUND(+M19/$M$123*100,2)</f>
        <v>3.81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0.10400000000000001</v>
      </c>
      <c r="H20" s="43"/>
      <c r="I20" s="44"/>
      <c r="J20" s="45">
        <v>0.84564210915519755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0.20800000000000002</v>
      </c>
      <c r="H21" s="43"/>
      <c r="I21" s="44"/>
      <c r="J21" s="45">
        <v>1.2080362699585463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0.41600000000000004</v>
      </c>
      <c r="H22" s="43"/>
      <c r="I22" s="44"/>
      <c r="J22" s="45">
        <v>1.570430430761895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0.52</v>
      </c>
      <c r="H23" s="48"/>
      <c r="I23" s="49"/>
      <c r="J23" s="50">
        <v>1.6870952925476215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f>+B19+1</f>
        <v>2</v>
      </c>
      <c r="C24" s="212">
        <f>+C19+$N$12</f>
        <v>5.9</v>
      </c>
      <c r="D24" s="189">
        <v>0.48</v>
      </c>
      <c r="E24" s="189">
        <v>0.44</v>
      </c>
      <c r="F24" s="36" t="s">
        <v>75</v>
      </c>
      <c r="G24" s="37">
        <v>0</v>
      </c>
      <c r="H24" s="38"/>
      <c r="I24" s="39"/>
      <c r="J24" s="40">
        <v>0.26100000000000001</v>
      </c>
      <c r="K24" s="189">
        <f t="shared" ref="K24" si="0">+IF(E24&lt;=0.12,(J26),(IF(E24&lt;0.16,((J25+2*J26+J27)/4),IF(E24&gt;=0.16,((J24+3*J25+2*J26+3*J27+J28)/10)))))</f>
        <v>1.129656532129365</v>
      </c>
      <c r="L24" s="189">
        <f>ROUND(+(D19+D24)/2*(C24-C19),3)</f>
        <v>0.92</v>
      </c>
      <c r="M24" s="189">
        <f>ROUND(+K24*L24,4)</f>
        <v>1.0392999999999999</v>
      </c>
      <c r="N24" s="192">
        <f>ROUND(+M24/$M$123*100,2)</f>
        <v>3.96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 t="shared" ref="G25" si="1">IF(E24&lt;0.125,"NA",IF(0.125&lt;=E24,(0.2*E24)))</f>
        <v>8.8000000000000009E-2</v>
      </c>
      <c r="H25" s="43"/>
      <c r="I25" s="44"/>
      <c r="J25" s="45">
        <v>0.75830218118871007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2">+E24*0.4</f>
        <v>0.17600000000000002</v>
      </c>
      <c r="H26" s="43"/>
      <c r="I26" s="44"/>
      <c r="J26" s="45">
        <v>1.1206963419920584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 t="shared" ref="G27" si="3">IF(E24&lt;0.125,"NA",IF(0.125&lt;=E24,(0.8*E24)))</f>
        <v>0.35200000000000004</v>
      </c>
      <c r="H27" s="43"/>
      <c r="I27" s="44"/>
      <c r="J27" s="45">
        <v>1.5997553645811338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4">+E24</f>
        <v>0.44</v>
      </c>
      <c r="H28" s="48"/>
      <c r="I28" s="49"/>
      <c r="J28" s="50">
        <v>1.72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f t="shared" ref="B29" si="5">+B24+1</f>
        <v>3</v>
      </c>
      <c r="C29" s="212">
        <f>+C24+$N$12</f>
        <v>7.9</v>
      </c>
      <c r="D29" s="189">
        <v>0.42</v>
      </c>
      <c r="E29" s="189">
        <v>0.52</v>
      </c>
      <c r="F29" s="36" t="s">
        <v>75</v>
      </c>
      <c r="G29" s="37">
        <v>0</v>
      </c>
      <c r="H29" s="38"/>
      <c r="I29" s="39"/>
      <c r="J29" s="40">
        <v>0.26500000000000001</v>
      </c>
      <c r="K29" s="189">
        <f t="shared" ref="K29" si="6">+IF(E29&lt;=0.12,(J31),(IF(E29&lt;0.16,((J30+2*J31+J32)/4),IF(E29&gt;=0.16,((J29+3*J30+2*J31+3*J32+J33)/10)))))</f>
        <v>1.1616385452215989</v>
      </c>
      <c r="L29" s="189">
        <f t="shared" ref="L29" si="7">ROUND(+(D24+D29)/2*(C29-C24),3)</f>
        <v>0.9</v>
      </c>
      <c r="M29" s="189">
        <f t="shared" ref="M29" si="8">ROUND(+K29*L29,4)</f>
        <v>1.0455000000000001</v>
      </c>
      <c r="N29" s="192">
        <f t="shared" ref="N29" si="9">ROUND(+M29/$M$123*100,2)</f>
        <v>3.98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10">IF(E29&lt;0.125,"NA",IF(0.125&lt;=E29,(0.2*E29)))</f>
        <v>0.10400000000000001</v>
      </c>
      <c r="H30" s="43"/>
      <c r="I30" s="44"/>
      <c r="J30" s="45">
        <v>0.84564210915519755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11">+E29*0.4</f>
        <v>0.20800000000000002</v>
      </c>
      <c r="H31" s="43"/>
      <c r="I31" s="44"/>
      <c r="J31" s="45">
        <v>1.2080362699585463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12">IF(E29&lt;0.125,"NA",IF(0.125&lt;=E29,(0.8*E29)))</f>
        <v>0.41600000000000004</v>
      </c>
      <c r="H32" s="43"/>
      <c r="I32" s="44"/>
      <c r="J32" s="45">
        <v>1.570430430761895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13">+E29</f>
        <v>0.52</v>
      </c>
      <c r="H33" s="48"/>
      <c r="I33" s="49"/>
      <c r="J33" s="50">
        <v>1.6870952925476215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f t="shared" ref="B34" si="14">+B29+1</f>
        <v>4</v>
      </c>
      <c r="C34" s="212">
        <f>+C29+$N$12</f>
        <v>9.9</v>
      </c>
      <c r="D34" s="189">
        <v>0.55000000000000004</v>
      </c>
      <c r="E34" s="189">
        <v>0.45</v>
      </c>
      <c r="F34" s="36" t="s">
        <v>75</v>
      </c>
      <c r="G34" s="37">
        <v>0</v>
      </c>
      <c r="H34" s="38"/>
      <c r="I34" s="39"/>
      <c r="J34" s="40">
        <v>0.255</v>
      </c>
      <c r="K34" s="189">
        <f t="shared" ref="K34" si="15">+IF(E34&lt;=0.12,(J36),(IF(E34&lt;0.16,((J35+2*J36+J37)/4),IF(E34&gt;=0.16,((J34+3*J35+2*J36+3*J37+J38)/10)))))</f>
        <v>1.0926070288320606</v>
      </c>
      <c r="L34" s="189">
        <f t="shared" ref="L34" si="16">ROUND(+(D29+D34)/2*(C34-C29),3)</f>
        <v>0.97</v>
      </c>
      <c r="M34" s="189">
        <f t="shared" ref="M34" si="17">ROUND(+K34*L34,4)</f>
        <v>1.0598000000000001</v>
      </c>
      <c r="N34" s="192">
        <f t="shared" ref="N34" si="18">ROUND(+M34/$M$123*100,2)</f>
        <v>4.04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9">IF(E34&lt;0.125,"NA",IF(0.125&lt;=E34,(0.2*E34)))</f>
        <v>9.0000000000000011E-2</v>
      </c>
      <c r="H35" s="43"/>
      <c r="I35" s="44"/>
      <c r="J35" s="45">
        <v>0.77005153538904336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20">+E34*0.4</f>
        <v>0.18000000000000002</v>
      </c>
      <c r="H36" s="43"/>
      <c r="I36" s="44"/>
      <c r="J36" s="45">
        <v>1.1324456961923923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21">IF(E34&lt;0.125,"NA",IF(0.125&lt;=E34,(0.8*E34)))</f>
        <v>0.36000000000000004</v>
      </c>
      <c r="H37" s="43"/>
      <c r="I37" s="44"/>
      <c r="J37" s="45">
        <v>1.4948398569957408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22">+E34</f>
        <v>0.45</v>
      </c>
      <c r="H38" s="48"/>
      <c r="I38" s="49"/>
      <c r="J38" s="50">
        <v>1.6115047187814673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f t="shared" ref="B39" si="23">+B34+1</f>
        <v>5</v>
      </c>
      <c r="C39" s="212">
        <f>+C34+$N$12</f>
        <v>11.9</v>
      </c>
      <c r="D39" s="189">
        <v>0.56999999999999995</v>
      </c>
      <c r="E39" s="189">
        <v>0.56000000000000005</v>
      </c>
      <c r="F39" s="36" t="s">
        <v>75</v>
      </c>
      <c r="G39" s="37">
        <v>0</v>
      </c>
      <c r="H39" s="38"/>
      <c r="I39" s="39"/>
      <c r="J39" s="40">
        <v>0.26100000000000001</v>
      </c>
      <c r="K39" s="189">
        <f t="shared" ref="K39" si="24">+IF(E39&lt;=0.12,(J41),(IF(E39&lt;0.16,((J40+2*J41+J42)/4),IF(E39&gt;=0.16,((J39+3*J40+2*J41+3*J42+J43)/10)))))</f>
        <v>1.1961094462619981</v>
      </c>
      <c r="L39" s="189">
        <f t="shared" ref="L39" si="25">ROUND(+(D34+D39)/2*(C39-C34),3)</f>
        <v>1.1200000000000001</v>
      </c>
      <c r="M39" s="189">
        <f t="shared" ref="M39" si="26">ROUND(+K39*L39,4)</f>
        <v>1.3395999999999999</v>
      </c>
      <c r="N39" s="192">
        <f t="shared" ref="N39" si="27">ROUND(+M39/$M$123*100,2)</f>
        <v>5.1100000000000003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28">IF(E39&lt;0.125,"NA",IF(0.125&lt;=E39,(0.2*E39)))</f>
        <v>0.11200000000000002</v>
      </c>
      <c r="H40" s="43"/>
      <c r="I40" s="44"/>
      <c r="J40" s="45">
        <v>0.88438755475564057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29">+E39*0.4</f>
        <v>0.22400000000000003</v>
      </c>
      <c r="H41" s="43"/>
      <c r="I41" s="44"/>
      <c r="J41" s="45">
        <v>1.2467817155589895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30">IF(E39&lt;0.125,"NA",IF(0.125&lt;=E39,(0.8*E39)))</f>
        <v>0.44800000000000006</v>
      </c>
      <c r="H42" s="43"/>
      <c r="I42" s="44"/>
      <c r="J42" s="45">
        <v>1.6091758763623383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31">+E39</f>
        <v>0.56000000000000005</v>
      </c>
      <c r="H43" s="48"/>
      <c r="I43" s="49"/>
      <c r="J43" s="50">
        <v>1.7258407381480652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f t="shared" ref="B44" si="32">+B39+1</f>
        <v>6</v>
      </c>
      <c r="C44" s="212">
        <f>+C39+$N$12</f>
        <v>13.9</v>
      </c>
      <c r="D44" s="189">
        <v>0.64</v>
      </c>
      <c r="E44" s="189">
        <v>0.57999999999999996</v>
      </c>
      <c r="F44" s="36" t="s">
        <v>75</v>
      </c>
      <c r="G44" s="37">
        <v>0</v>
      </c>
      <c r="H44" s="38"/>
      <c r="I44" s="39"/>
      <c r="J44" s="40">
        <v>0.26700000000000002</v>
      </c>
      <c r="K44" s="189">
        <f t="shared" ref="K44" si="33">+IF(E44&lt;=0.12,(J46),(IF(E44&lt;0.16,((J45+2*J46+J47)/4),IF(E44&gt;=0.16,((J44+3*J45+2*J46+3*J47+J48)/10)))))</f>
        <v>1.2132213802004621</v>
      </c>
      <c r="L44" s="189">
        <f>ROUND(+(D39+D44)/2*(C44-C39),3)</f>
        <v>1.21</v>
      </c>
      <c r="M44" s="189">
        <f t="shared" ref="M44" si="34">ROUND(+K44*L44,4)</f>
        <v>1.468</v>
      </c>
      <c r="N44" s="192">
        <f t="shared" ref="N44" si="35">ROUND(+M44/$M$123*100,2)</f>
        <v>5.6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36">IF(E44&lt;0.125,"NA",IF(0.125&lt;=E44,(0.2*E44)))</f>
        <v>0.11599999999999999</v>
      </c>
      <c r="H45" s="43"/>
      <c r="I45" s="44"/>
      <c r="J45" s="45">
        <v>0.90273414802060126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37">+E44*0.4</f>
        <v>0.23199999999999998</v>
      </c>
      <c r="H46" s="43"/>
      <c r="I46" s="44"/>
      <c r="J46" s="45">
        <v>1.2651283088239496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38">IF(E44&lt;0.125,"NA",IF(0.125&lt;=E44,(0.8*E44)))</f>
        <v>0.46399999999999997</v>
      </c>
      <c r="H47" s="43"/>
      <c r="I47" s="44"/>
      <c r="J47" s="45">
        <v>1.6275224696272979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39">+E44</f>
        <v>0.57999999999999996</v>
      </c>
      <c r="H48" s="48"/>
      <c r="I48" s="49"/>
      <c r="J48" s="50">
        <v>1.7441873314130252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f>+B44+1</f>
        <v>7</v>
      </c>
      <c r="C49" s="212">
        <f>+C44+$N$12</f>
        <v>15.9</v>
      </c>
      <c r="D49" s="189">
        <v>0.73</v>
      </c>
      <c r="E49" s="189">
        <v>0.74</v>
      </c>
      <c r="F49" s="36" t="s">
        <v>75</v>
      </c>
      <c r="G49" s="37">
        <v>0</v>
      </c>
      <c r="H49" s="38"/>
      <c r="I49" s="39"/>
      <c r="J49" s="40">
        <v>0.25900000000000001</v>
      </c>
      <c r="K49" s="189">
        <f t="shared" ref="K49" si="40">+IF(E49&lt;=0.12,(J51),(IF(E49&lt;0.16,((J50+2*J51+J52)/4),IF(E49&gt;=0.16,((J49+3*J50+2*J51+3*J52+J53)/10)))))</f>
        <v>1.3270557614785317</v>
      </c>
      <c r="L49" s="189">
        <f t="shared" ref="L49" si="41">ROUND(+(D44+D49)/2*(C49-C44),3)</f>
        <v>1.37</v>
      </c>
      <c r="M49" s="189">
        <f t="shared" ref="M49" si="42">ROUND(+K49*L49,4)</f>
        <v>1.8181</v>
      </c>
      <c r="N49" s="192">
        <f t="shared" ref="N49" si="43">ROUND(+M49/$M$123*100,2)</f>
        <v>6.93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44">IF(E49&lt;0.125,"NA",IF(0.125&lt;=E49,(0.2*E49)))</f>
        <v>0.14799999999999999</v>
      </c>
      <c r="H50" s="43"/>
      <c r="I50" s="44"/>
      <c r="J50" s="45">
        <v>1.0301056827740114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45">+E49*0.4</f>
        <v>0.29599999999999999</v>
      </c>
      <c r="H51" s="43"/>
      <c r="I51" s="44"/>
      <c r="J51" s="45">
        <v>1.3924998435773603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46">IF(E49&lt;0.125,"NA",IF(0.125&lt;=E49,(0.8*E49)))</f>
        <v>0.59199999999999997</v>
      </c>
      <c r="H52" s="43"/>
      <c r="I52" s="44"/>
      <c r="J52" s="45">
        <v>1.7548940043807089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47">+E49</f>
        <v>0.74</v>
      </c>
      <c r="H53" s="48"/>
      <c r="I53" s="49"/>
      <c r="J53" s="50">
        <v>1.8715588661664353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f t="shared" ref="B54" si="48">+B49+1</f>
        <v>8</v>
      </c>
      <c r="C54" s="212">
        <f>+C49+$N$12</f>
        <v>17.899999999999999</v>
      </c>
      <c r="D54" s="189">
        <v>0.54</v>
      </c>
      <c r="E54" s="189">
        <v>0.72</v>
      </c>
      <c r="F54" s="36" t="s">
        <v>75</v>
      </c>
      <c r="G54" s="37">
        <v>0</v>
      </c>
      <c r="H54" s="38"/>
      <c r="I54" s="39"/>
      <c r="J54" s="40">
        <v>0.249</v>
      </c>
      <c r="K54" s="189">
        <f t="shared" ref="K54" si="49">+IF(E54&lt;=0.12,(J56),(IF(E54&lt;0.16,((J55+2*J56+J57)/4),IF(E54&gt;=0.16,((J54+3*J55+2*J56+3*J57+J58)/10)))))</f>
        <v>1.3548394547037297</v>
      </c>
      <c r="L54" s="189">
        <f t="shared" ref="L54" si="50">ROUND(+(D49+D54)/2*(C54-C49),3)</f>
        <v>1.27</v>
      </c>
      <c r="M54" s="189">
        <f t="shared" ref="M54" si="51">ROUND(+K54*L54,4)</f>
        <v>1.7205999999999999</v>
      </c>
      <c r="N54" s="192">
        <f t="shared" ref="N54" si="52">ROUND(+M54/$M$123*100,2)</f>
        <v>6.56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53">IF(E54&lt;0.125,"NA",IF(0.125&lt;=E54,(0.2*E54)))</f>
        <v>0.14399999999999999</v>
      </c>
      <c r="H55" s="43"/>
      <c r="I55" s="44"/>
      <c r="J55" s="45">
        <v>1.0157808344066659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54">+E54*0.4</f>
        <v>0.28799999999999998</v>
      </c>
      <c r="H56" s="43"/>
      <c r="I56" s="44"/>
      <c r="J56" s="45">
        <v>1.3781749952100144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55">IF(E54&lt;0.125,"NA",IF(0.125&lt;=E54,(0.8*E54)))</f>
        <v>0.57599999999999996</v>
      </c>
      <c r="H57" s="43"/>
      <c r="I57" s="44"/>
      <c r="J57" s="45">
        <v>1.8572340177990903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56">+E54</f>
        <v>0.72</v>
      </c>
      <c r="H58" s="48"/>
      <c r="I58" s="49"/>
      <c r="J58" s="50">
        <v>1.9239999999999999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f t="shared" ref="B59" si="57">+B54+1</f>
        <v>9</v>
      </c>
      <c r="C59" s="212">
        <f>+C54+$N$12</f>
        <v>19.899999999999999</v>
      </c>
      <c r="D59" s="189">
        <v>0.73</v>
      </c>
      <c r="E59" s="189">
        <v>0.74</v>
      </c>
      <c r="F59" s="36" t="s">
        <v>75</v>
      </c>
      <c r="G59" s="37">
        <v>0</v>
      </c>
      <c r="H59" s="38"/>
      <c r="I59" s="39"/>
      <c r="J59" s="40">
        <v>0.255</v>
      </c>
      <c r="K59" s="189">
        <f t="shared" ref="K59" si="58">+IF(E59&lt;=0.12,(J61),(IF(E59&lt;0.16,((J60+2*J61+J62)/4),IF(E59&gt;=0.16,((J59+3*J60+2*J61+3*J62+J63)/10)))))</f>
        <v>1.3613316735476755</v>
      </c>
      <c r="L59" s="189">
        <f t="shared" ref="L59" si="59">ROUND(+(D54+D59)/2*(C59-C54),3)</f>
        <v>1.27</v>
      </c>
      <c r="M59" s="189">
        <f t="shared" ref="M59" si="60">ROUND(+K59*L59,4)</f>
        <v>1.7289000000000001</v>
      </c>
      <c r="N59" s="192">
        <f t="shared" ref="N59" si="61">ROUND(+M59/$M$123*100,2)</f>
        <v>6.59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62">IF(E59&lt;0.125,"NA",IF(0.125&lt;=E59,(0.2*E59)))</f>
        <v>0.14799999999999999</v>
      </c>
      <c r="H60" s="43"/>
      <c r="I60" s="44"/>
      <c r="J60" s="45">
        <v>1.0301056827740114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63">+E59*0.4</f>
        <v>0.29599999999999999</v>
      </c>
      <c r="H61" s="43"/>
      <c r="I61" s="44"/>
      <c r="J61" s="45">
        <v>1.3924998435773603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64">IF(E59&lt;0.125,"NA",IF(0.125&lt;=E59,(0.8*E59)))</f>
        <v>0.59199999999999997</v>
      </c>
      <c r="H62" s="43"/>
      <c r="I62" s="44"/>
      <c r="J62" s="45">
        <v>1.8720000000000001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65">+E59</f>
        <v>0.74</v>
      </c>
      <c r="H63" s="48"/>
      <c r="I63" s="49"/>
      <c r="J63" s="50">
        <v>1.867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f t="shared" ref="B64" si="66">+B59+1</f>
        <v>10</v>
      </c>
      <c r="C64" s="212">
        <f t="shared" ref="C64" si="67">+C59+$N$12</f>
        <v>21.9</v>
      </c>
      <c r="D64" s="189">
        <v>0.67</v>
      </c>
      <c r="E64" s="189">
        <v>0.71</v>
      </c>
      <c r="F64" s="36" t="s">
        <v>75</v>
      </c>
      <c r="G64" s="37">
        <v>0</v>
      </c>
      <c r="H64" s="38"/>
      <c r="I64" s="39"/>
      <c r="J64" s="40">
        <v>0.26100000000000001</v>
      </c>
      <c r="K64" s="189">
        <f t="shared" ref="K64" si="68">+IF(E64&lt;=0.12,(J66),(IF(E64&lt;0.16,((J65+2*J66+J67)/4),IF(E64&gt;=0.16,((J64+3*J65+2*J66+3*J67+J68)/10)))))</f>
        <v>1.3502130760682145</v>
      </c>
      <c r="L64" s="189">
        <f>ROUND(+(D59+D64)/2*(C64-C59),3)</f>
        <v>1.4</v>
      </c>
      <c r="M64" s="189">
        <f t="shared" ref="M64" si="69">ROUND(+K64*L64,4)</f>
        <v>1.8903000000000001</v>
      </c>
      <c r="N64" s="192">
        <f t="shared" ref="N64" si="70">ROUND(+M64/$M$123*100,2)</f>
        <v>7.2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71">IF(E64&lt;0.125,"NA",IF(0.125&lt;=E64,(0.2*E64)))</f>
        <v>0.14199999999999999</v>
      </c>
      <c r="H65" s="43"/>
      <c r="I65" s="44"/>
      <c r="J65" s="45">
        <v>1.0084684878150894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72">+E64*0.4</f>
        <v>0.28399999999999997</v>
      </c>
      <c r="H66" s="43"/>
      <c r="I66" s="44"/>
      <c r="J66" s="45">
        <v>1.3708626486184379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73">IF(E64&lt;0.125,"NA",IF(0.125&lt;=E64,(0.8*E64)))</f>
        <v>0.56799999999999995</v>
      </c>
      <c r="H67" s="43"/>
      <c r="I67" s="44"/>
      <c r="J67" s="45">
        <v>1.85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74">+E64</f>
        <v>0.71</v>
      </c>
      <c r="H68" s="48"/>
      <c r="I68" s="49"/>
      <c r="J68" s="50">
        <v>1.9239999999999999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f t="shared" ref="B69" si="75">+B64+1</f>
        <v>11</v>
      </c>
      <c r="C69" s="212">
        <f t="shared" ref="C69" si="76">+C64+$N$12</f>
        <v>23.9</v>
      </c>
      <c r="D69" s="189">
        <v>0.75</v>
      </c>
      <c r="E69" s="189">
        <v>0.75</v>
      </c>
      <c r="F69" s="36" t="s">
        <v>75</v>
      </c>
      <c r="G69" s="37">
        <v>0</v>
      </c>
      <c r="H69" s="38"/>
      <c r="I69" s="39"/>
      <c r="J69" s="40"/>
      <c r="K69" s="189"/>
      <c r="L69" s="189"/>
      <c r="M69" s="189"/>
      <c r="N69" s="192"/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77">IF(E69&lt;0.125,"NA",IF(0.125&lt;=E69,(0.2*E69)))</f>
        <v>0.15000000000000002</v>
      </c>
      <c r="H70" s="43"/>
      <c r="I70" s="44"/>
      <c r="J70" s="45"/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78">+E69*0.4</f>
        <v>0.30000000000000004</v>
      </c>
      <c r="H71" s="43"/>
      <c r="I71" s="44"/>
      <c r="J71" s="45"/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79">IF(E69&lt;0.125,"NA",IF(0.125&lt;=E69,(0.8*E69)))</f>
        <v>0.60000000000000009</v>
      </c>
      <c r="H72" s="43"/>
      <c r="I72" s="44"/>
      <c r="J72" s="45"/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80">+E69</f>
        <v>0.75</v>
      </c>
      <c r="H73" s="48"/>
      <c r="I73" s="49"/>
      <c r="J73" s="50"/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f>+B69+1</f>
        <v>12</v>
      </c>
      <c r="C74" s="212">
        <f t="shared" ref="C74" si="81">+C69+$N$12</f>
        <v>25.9</v>
      </c>
      <c r="D74" s="189">
        <v>0.71</v>
      </c>
      <c r="E74" s="189">
        <v>0.64</v>
      </c>
      <c r="F74" s="36" t="s">
        <v>75</v>
      </c>
      <c r="G74" s="37">
        <v>0</v>
      </c>
      <c r="H74" s="38"/>
      <c r="I74" s="39"/>
      <c r="J74" s="40">
        <v>0.26900000000000002</v>
      </c>
      <c r="K74" s="189">
        <f t="shared" ref="K74" si="82">+IF(E74&lt;=0.12,(J76),(IF(E74&lt;0.16,((J75+2*J76+J77)/4),IF(E74&gt;=0.16,((J74+3*J75+2*J76+3*J77+J78)/10)))))</f>
        <v>1.2943793352154054</v>
      </c>
      <c r="L74" s="189">
        <f>ROUND(+(D69+D74)/2*(C74-C69),3)</f>
        <v>1.46</v>
      </c>
      <c r="M74" s="189">
        <f t="shared" ref="M74" si="83">ROUND(+K74*L74,4)</f>
        <v>1.8897999999999999</v>
      </c>
      <c r="N74" s="192">
        <f t="shared" ref="N74" si="84">ROUND(+M74/$M$123*100,2)</f>
        <v>7.2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85">IF(E74&lt;0.125,"NA",IF(0.125&lt;=E74,(0.2*E74)))</f>
        <v>0.128</v>
      </c>
      <c r="H75" s="43"/>
      <c r="I75" s="44"/>
      <c r="J75" s="45">
        <v>0.95420100610947123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86">+E74*0.4</f>
        <v>0.25600000000000001</v>
      </c>
      <c r="H76" s="43"/>
      <c r="I76" s="44"/>
      <c r="J76" s="45">
        <v>1.31659516691282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87">IF(E74&lt;0.125,"NA",IF(0.125&lt;=E74,(0.8*E74)))</f>
        <v>0.51200000000000001</v>
      </c>
      <c r="H77" s="43"/>
      <c r="I77" s="44"/>
      <c r="J77" s="45">
        <v>1.796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88">+E74</f>
        <v>0.64</v>
      </c>
      <c r="H78" s="48"/>
      <c r="I78" s="49"/>
      <c r="J78" s="50">
        <v>1.7909999999999999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f t="shared" ref="B79" si="89">+B74+1</f>
        <v>13</v>
      </c>
      <c r="C79" s="212">
        <f t="shared" ref="C79" si="90">+C74+$N$12</f>
        <v>27.9</v>
      </c>
      <c r="D79" s="189">
        <v>0.64</v>
      </c>
      <c r="E79" s="189">
        <v>0.6</v>
      </c>
      <c r="F79" s="36" t="s">
        <v>75</v>
      </c>
      <c r="G79" s="37">
        <v>0</v>
      </c>
      <c r="H79" s="38"/>
      <c r="I79" s="39"/>
      <c r="J79" s="40">
        <v>0.27900000000000003</v>
      </c>
      <c r="K79" s="189">
        <f t="shared" ref="K79" si="91">+IF(E79&lt;=0.12,(J81),(IF(E79&lt;0.16,((J80+2*J81+J82)/4),IF(E79&gt;=0.16,((J79+3*J80+2*J81+3*J82+J83)/10)))))</f>
        <v>1.26810818298173</v>
      </c>
      <c r="L79" s="189">
        <f t="shared" ref="L79" si="92">ROUND(+(D74+D79)/2*(C79-C74),3)</f>
        <v>1.35</v>
      </c>
      <c r="M79" s="189">
        <f t="shared" ref="M79" si="93">ROUND(+K79*L79,4)</f>
        <v>1.7119</v>
      </c>
      <c r="N79" s="192">
        <f t="shared" ref="N79" si="94">ROUND(+M79/$M$123*100,2)</f>
        <v>6.52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95">IF(E79&lt;0.125,"NA",IF(0.125&lt;=E79,(0.2*E79)))</f>
        <v>0.12</v>
      </c>
      <c r="H80" s="43"/>
      <c r="I80" s="44"/>
      <c r="J80" s="45">
        <v>0.92045870164212062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96">+E79*0.4</f>
        <v>0.24</v>
      </c>
      <c r="H81" s="43"/>
      <c r="I81" s="44"/>
      <c r="J81" s="45">
        <v>1.2828528624454694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97">IF(E79&lt;0.125,"NA",IF(0.125&lt;=E79,(0.8*E79)))</f>
        <v>0.48</v>
      </c>
      <c r="H82" s="43"/>
      <c r="I82" s="44"/>
      <c r="J82" s="45">
        <v>1.762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98">+E79</f>
        <v>0.6</v>
      </c>
      <c r="H83" s="48"/>
      <c r="I83" s="49"/>
      <c r="J83" s="50">
        <v>1.7889999999999999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f t="shared" ref="B84" si="99">+B79+1</f>
        <v>14</v>
      </c>
      <c r="C84" s="212">
        <f t="shared" ref="C84" si="100">+C79+$N$12</f>
        <v>29.9</v>
      </c>
      <c r="D84" s="189">
        <v>0.66</v>
      </c>
      <c r="E84" s="189">
        <v>0.65</v>
      </c>
      <c r="F84" s="36" t="s">
        <v>75</v>
      </c>
      <c r="G84" s="37">
        <v>0</v>
      </c>
      <c r="H84" s="38"/>
      <c r="I84" s="39"/>
      <c r="J84" s="40">
        <v>0.25900000000000001</v>
      </c>
      <c r="K84" s="189">
        <f t="shared" ref="K84" si="101">+IF(E84&lt;=0.12,(J86),(IF(E84&lt;0.16,((J85+2*J86+J87)/4),IF(E84&gt;=0.16,((J84+3*J85+2*J86+3*J87+J88)/10)))))</f>
        <v>1.3076603639311366</v>
      </c>
      <c r="L84" s="189">
        <f t="shared" ref="L84" si="102">ROUND(+(D79+D84)/2*(C84-C79),3)</f>
        <v>1.3</v>
      </c>
      <c r="M84" s="189">
        <f t="shared" ref="M84" si="103">ROUND(+K84*L84,4)</f>
        <v>1.7</v>
      </c>
      <c r="N84" s="192">
        <f t="shared" ref="N84" si="104">ROUND(+M84/$M$123*100,2)</f>
        <v>6.48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105">IF(E84&lt;0.125,"NA",IF(0.125&lt;=E84,(0.2*E84)))</f>
        <v>0.13</v>
      </c>
      <c r="H85" s="43"/>
      <c r="I85" s="44"/>
      <c r="J85" s="45">
        <v>0.96230697094092421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106">+E84*0.4</f>
        <v>0.26</v>
      </c>
      <c r="H86" s="43"/>
      <c r="I86" s="44"/>
      <c r="J86" s="45">
        <v>1.324701131744273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107">IF(E84&lt;0.125,"NA",IF(0.125&lt;=E84,(0.8*E84)))</f>
        <v>0.52</v>
      </c>
      <c r="H87" s="43"/>
      <c r="I87" s="44"/>
      <c r="J87" s="45">
        <v>1.8037601543333484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108">+E84</f>
        <v>0.65</v>
      </c>
      <c r="H88" s="48"/>
      <c r="I88" s="49"/>
      <c r="J88" s="50">
        <v>1.87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f t="shared" ref="B89" si="109">+B84+1</f>
        <v>15</v>
      </c>
      <c r="C89" s="212">
        <f t="shared" ref="C89:C94" si="110">+C84+$N$12</f>
        <v>31.9</v>
      </c>
      <c r="D89" s="189">
        <v>0.65</v>
      </c>
      <c r="E89" s="189">
        <v>0.65</v>
      </c>
      <c r="F89" s="36" t="s">
        <v>75</v>
      </c>
      <c r="G89" s="37">
        <v>0</v>
      </c>
      <c r="H89" s="38"/>
      <c r="I89" s="39"/>
      <c r="J89" s="40">
        <v>0.26</v>
      </c>
      <c r="K89" s="189">
        <f t="shared" ref="K89" si="111">+IF(E89&lt;=0.12,(J91),(IF(E89&lt;0.16,((J90+2*J91+J92)/4),IF(E89&gt;=0.16,((J89+3*J90+2*J91+3*J92+J93)/10)))))</f>
        <v>1.3118323176311317</v>
      </c>
      <c r="L89" s="189">
        <f t="shared" ref="L89" si="112">ROUND(+(D84+D89)/2*(C89-C84),3)</f>
        <v>1.31</v>
      </c>
      <c r="M89" s="189">
        <f t="shared" ref="M89" si="113">ROUND(+K89*L89,4)</f>
        <v>1.7184999999999999</v>
      </c>
      <c r="N89" s="192">
        <f t="shared" ref="N89" si="114">ROUND(+M89/$M$123*100,2)</f>
        <v>6.55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115">IF(E89&lt;0.125,"NA",IF(0.125&lt;=E89,(0.2*E89)))</f>
        <v>0.13</v>
      </c>
      <c r="H90" s="43"/>
      <c r="I90" s="44"/>
      <c r="J90" s="45">
        <v>0.96230697094092421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116">+E89*0.4</f>
        <v>0.26</v>
      </c>
      <c r="H91" s="43"/>
      <c r="I91" s="44"/>
      <c r="J91" s="45">
        <v>1.324701131744273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117">IF(E89&lt;0.125,"NA",IF(0.125&lt;=E89,(0.8*E89)))</f>
        <v>0.52</v>
      </c>
      <c r="H92" s="43"/>
      <c r="I92" s="44"/>
      <c r="J92" s="45">
        <v>1.804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118">+E89</f>
        <v>0.65</v>
      </c>
      <c r="H93" s="48"/>
      <c r="I93" s="49"/>
      <c r="J93" s="50">
        <v>1.91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f t="shared" ref="B94:B99" si="119">+B89+1</f>
        <v>16</v>
      </c>
      <c r="C94" s="212">
        <f t="shared" si="110"/>
        <v>33.9</v>
      </c>
      <c r="D94" s="189">
        <v>0.57999999999999996</v>
      </c>
      <c r="E94" s="189">
        <v>0.65</v>
      </c>
      <c r="F94" s="36" t="s">
        <v>75</v>
      </c>
      <c r="G94" s="37">
        <v>0</v>
      </c>
      <c r="H94" s="38"/>
      <c r="I94" s="39"/>
      <c r="J94" s="40">
        <v>0.25600000000000001</v>
      </c>
      <c r="K94" s="189">
        <f>+IF(E94&lt;=0.12,(J96),(IF(E94&lt;0.16,((J95+2*J96+J97)/4),IF(E94&gt;=0.16,((J94+3*J95+2*J96+3*J97+J98)/10)))))</f>
        <v>1.2888083330644666</v>
      </c>
      <c r="L94" s="189">
        <f t="shared" ref="L94" si="120">ROUND(+(D89+D94)/2*(C94-C89),3)</f>
        <v>1.23</v>
      </c>
      <c r="M94" s="189">
        <f>ROUND(+K94*L94,4)</f>
        <v>1.5851999999999999</v>
      </c>
      <c r="N94" s="192">
        <f t="shared" ref="N94" si="121">ROUND(+M94/$M$123*100,2)</f>
        <v>6.04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122">IF(E94&lt;0.125,"NA",IF(0.125&lt;=E94,(0.2*E94)))</f>
        <v>0.13</v>
      </c>
      <c r="H95" s="43"/>
      <c r="I95" s="44"/>
      <c r="J95" s="45">
        <v>0.96230697094092421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123">+E94*0.4</f>
        <v>0.26</v>
      </c>
      <c r="H96" s="43"/>
      <c r="I96" s="44"/>
      <c r="J96" s="45">
        <v>1.324701131744273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124">IF(E94&lt;0.125,"NA",IF(0.125&lt;=E94,(0.8*E94)))</f>
        <v>0.52</v>
      </c>
      <c r="H97" s="43"/>
      <c r="I97" s="44"/>
      <c r="J97" s="45">
        <v>1.764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125">+E94</f>
        <v>0.65</v>
      </c>
      <c r="H98" s="48"/>
      <c r="I98" s="49"/>
      <c r="J98" s="50">
        <v>1.8037601543333484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f t="shared" si="119"/>
        <v>17</v>
      </c>
      <c r="C99" s="212">
        <f>+C94+2.5</f>
        <v>36.4</v>
      </c>
      <c r="D99" s="189">
        <v>0.5</v>
      </c>
      <c r="E99" s="189">
        <v>0.57999999999999996</v>
      </c>
      <c r="F99" s="36" t="s">
        <v>75</v>
      </c>
      <c r="G99" s="37">
        <v>0</v>
      </c>
      <c r="H99" s="38"/>
      <c r="I99" s="39"/>
      <c r="J99" s="40">
        <v>0.26100000000000001</v>
      </c>
      <c r="K99" s="189">
        <f>+IF(E99&lt;=0.12,(J101),(IF(E99&lt;0.16,((J100+2*J101+J102)/4),IF(E99&gt;=0.16,((J99+3*J100+2*J101+3*J102+J103)/10)))))</f>
        <v>1.221464639312273</v>
      </c>
      <c r="L99" s="189">
        <f>ROUND(+(D94+D99)/2*(C99-C94),3)</f>
        <v>1.35</v>
      </c>
      <c r="M99" s="189">
        <f>ROUND(+K99*L99,4)</f>
        <v>1.649</v>
      </c>
      <c r="N99" s="192">
        <f t="shared" ref="N99" si="126">ROUND(+M99/$M$123*100,2)</f>
        <v>6.28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127">IF(E99&lt;0.125,"NA",IF(0.125&lt;=E99,(0.2*E99)))</f>
        <v>0.11599999999999999</v>
      </c>
      <c r="H100" s="43"/>
      <c r="I100" s="44"/>
      <c r="J100" s="45">
        <v>0.90273414802060126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28">+E99*0.4</f>
        <v>0.23199999999999998</v>
      </c>
      <c r="H101" s="43"/>
      <c r="I101" s="44"/>
      <c r="J101" s="45">
        <v>1.2651283088239496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129">IF(E99&lt;0.125,"NA",IF(0.125&lt;=E99,(0.8*E99)))</f>
        <v>0.46399999999999997</v>
      </c>
      <c r="H102" s="43"/>
      <c r="I102" s="44"/>
      <c r="J102" s="45">
        <v>1.657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30">+E99</f>
        <v>0.57999999999999996</v>
      </c>
      <c r="H103" s="48"/>
      <c r="I103" s="49"/>
      <c r="J103" s="50">
        <v>1.7441873314130252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" customFormat="1" ht="14.1" customHeight="1" x14ac:dyDescent="0.2">
      <c r="B104" s="197" t="s">
        <v>28</v>
      </c>
      <c r="C104" s="200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2"/>
    </row>
    <row r="105" spans="1:26" s="3" customFormat="1" ht="14.1" customHeight="1" x14ac:dyDescent="0.2">
      <c r="B105" s="198"/>
      <c r="C105" s="203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5"/>
    </row>
    <row r="106" spans="1:26" s="3" customFormat="1" ht="14.1" customHeight="1" x14ac:dyDescent="0.2">
      <c r="B106" s="198"/>
      <c r="C106" s="203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5"/>
    </row>
    <row r="107" spans="1:26" s="3" customFormat="1" ht="14.1" customHeight="1" x14ac:dyDescent="0.2">
      <c r="B107" s="198"/>
      <c r="C107" s="203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5"/>
    </row>
    <row r="108" spans="1:26" s="3" customFormat="1" ht="14.1" customHeight="1" x14ac:dyDescent="0.2">
      <c r="B108" s="198"/>
      <c r="C108" s="203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5"/>
    </row>
    <row r="109" spans="1:26" s="3" customFormat="1" ht="14.1" customHeight="1" thickBot="1" x14ac:dyDescent="0.25">
      <c r="B109" s="199"/>
      <c r="C109" s="206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8"/>
    </row>
    <row r="110" spans="1:26" s="3" customFormat="1" ht="28.5" customHeight="1" thickBot="1" x14ac:dyDescent="0.25">
      <c r="A110" s="51"/>
      <c r="B110" s="52" t="s">
        <v>80</v>
      </c>
      <c r="C110" s="176" t="s">
        <v>81</v>
      </c>
      <c r="D110" s="176"/>
      <c r="E110" s="176"/>
      <c r="F110" s="176"/>
      <c r="G110" s="176"/>
      <c r="H110" s="177"/>
      <c r="I110" s="178"/>
      <c r="J110" s="52" t="s">
        <v>82</v>
      </c>
      <c r="K110" s="176" t="s">
        <v>83</v>
      </c>
      <c r="L110" s="176"/>
      <c r="M110" s="176"/>
      <c r="N110" s="176"/>
      <c r="O110" s="176"/>
      <c r="P110" s="177"/>
    </row>
    <row r="111" spans="1:26" s="3" customFormat="1" ht="28.5" customHeight="1" thickBot="1" x14ac:dyDescent="0.25">
      <c r="B111" s="53" t="s">
        <v>84</v>
      </c>
      <c r="C111" s="180" t="s">
        <v>85</v>
      </c>
      <c r="D111" s="180"/>
      <c r="E111" s="180"/>
      <c r="F111" s="180"/>
      <c r="G111" s="180"/>
      <c r="H111" s="181"/>
      <c r="I111" s="179"/>
      <c r="J111" s="53" t="s">
        <v>86</v>
      </c>
      <c r="K111" s="180" t="s">
        <v>87</v>
      </c>
      <c r="L111" s="180"/>
      <c r="M111" s="180"/>
      <c r="N111" s="180"/>
      <c r="O111" s="180"/>
      <c r="P111" s="181"/>
    </row>
    <row r="112" spans="1:26" s="91" customFormat="1" ht="13.5" customHeight="1" x14ac:dyDescent="0.25">
      <c r="A112" s="54"/>
      <c r="B112" s="182">
        <f>+B69</f>
        <v>11</v>
      </c>
      <c r="C112" s="185">
        <f>+C64</f>
        <v>21.9</v>
      </c>
      <c r="D112" s="187">
        <f>+D64</f>
        <v>0.67</v>
      </c>
      <c r="E112" s="187">
        <f>+E69</f>
        <v>0.75</v>
      </c>
      <c r="F112" s="55" t="s">
        <v>75</v>
      </c>
      <c r="G112" s="55">
        <v>0.01</v>
      </c>
      <c r="H112" s="56"/>
      <c r="I112" s="57"/>
      <c r="J112" s="58">
        <v>0.26</v>
      </c>
      <c r="K112" s="188">
        <f>+AVERAGE(J112:J122)</f>
        <v>1.3197459117299624</v>
      </c>
      <c r="L112" s="167">
        <f>ROUND(+(D112+D117)/2*(C117-C112),3)</f>
        <v>1.42</v>
      </c>
      <c r="M112" s="170">
        <f>ROUND(+K112*L112,4)</f>
        <v>1.8740000000000001</v>
      </c>
      <c r="N112" s="167">
        <f>ROUND(+M112/$M$123*100,2)</f>
        <v>7.14</v>
      </c>
      <c r="O112" s="167"/>
      <c r="P112" s="171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s="91" customFormat="1" ht="13.5" customHeight="1" x14ac:dyDescent="0.25">
      <c r="A113" s="54"/>
      <c r="B113" s="183"/>
      <c r="C113" s="168"/>
      <c r="D113" s="168"/>
      <c r="E113" s="168"/>
      <c r="F113" s="60" t="s">
        <v>88</v>
      </c>
      <c r="G113" s="61">
        <f>+E112*0.1</f>
        <v>7.5000000000000011E-2</v>
      </c>
      <c r="H113" s="62"/>
      <c r="I113" s="63"/>
      <c r="J113" s="64">
        <v>0.32400000000000001</v>
      </c>
      <c r="K113" s="168"/>
      <c r="L113" s="168"/>
      <c r="M113" s="168"/>
      <c r="N113" s="168"/>
      <c r="O113" s="168"/>
      <c r="P113" s="172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s="91" customFormat="1" ht="13.5" customHeight="1" x14ac:dyDescent="0.25">
      <c r="A114" s="54"/>
      <c r="B114" s="183"/>
      <c r="C114" s="168"/>
      <c r="D114" s="168"/>
      <c r="E114" s="168"/>
      <c r="F114" s="60" t="s">
        <v>89</v>
      </c>
      <c r="G114" s="61">
        <f>+E112*0.2</f>
        <v>0.15000000000000002</v>
      </c>
      <c r="H114" s="62"/>
      <c r="I114" s="63"/>
      <c r="J114" s="64">
        <v>1.0371235634278473</v>
      </c>
      <c r="K114" s="168"/>
      <c r="L114" s="168"/>
      <c r="M114" s="168"/>
      <c r="N114" s="168"/>
      <c r="O114" s="168"/>
      <c r="P114" s="172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s="91" customFormat="1" ht="13.5" customHeight="1" x14ac:dyDescent="0.25">
      <c r="A115" s="54"/>
      <c r="B115" s="183"/>
      <c r="C115" s="168"/>
      <c r="D115" s="168"/>
      <c r="E115" s="168"/>
      <c r="F115" s="60" t="s">
        <v>90</v>
      </c>
      <c r="G115" s="61">
        <f>+E112*0.3</f>
        <v>0.22499999999999998</v>
      </c>
      <c r="H115" s="62"/>
      <c r="I115" s="63"/>
      <c r="J115" s="64">
        <v>1.1319999999999999</v>
      </c>
      <c r="K115" s="168"/>
      <c r="L115" s="168"/>
      <c r="M115" s="168"/>
      <c r="N115" s="168"/>
      <c r="O115" s="168"/>
      <c r="P115" s="172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s="91" customFormat="1" ht="13.5" customHeight="1" x14ac:dyDescent="0.25">
      <c r="A116" s="54"/>
      <c r="B116" s="183"/>
      <c r="C116" s="186"/>
      <c r="D116" s="186"/>
      <c r="E116" s="168"/>
      <c r="F116" s="60" t="s">
        <v>91</v>
      </c>
      <c r="G116" s="61">
        <f>+E112*0.4</f>
        <v>0.30000000000000004</v>
      </c>
      <c r="H116" s="62"/>
      <c r="I116" s="63"/>
      <c r="J116" s="64">
        <v>1.355</v>
      </c>
      <c r="K116" s="168"/>
      <c r="L116" s="168"/>
      <c r="M116" s="168"/>
      <c r="N116" s="168"/>
      <c r="O116" s="168"/>
      <c r="P116" s="172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s="91" customFormat="1" ht="13.5" customHeight="1" x14ac:dyDescent="0.25">
      <c r="A117" s="54"/>
      <c r="B117" s="183"/>
      <c r="C117" s="174">
        <f>+C69</f>
        <v>23.9</v>
      </c>
      <c r="D117" s="175">
        <f>+D69</f>
        <v>0.75</v>
      </c>
      <c r="E117" s="168"/>
      <c r="F117" s="60" t="s">
        <v>29</v>
      </c>
      <c r="G117" s="61">
        <f>+E112*0.5</f>
        <v>0.375</v>
      </c>
      <c r="H117" s="62"/>
      <c r="I117" s="63"/>
      <c r="J117" s="64">
        <v>1.52</v>
      </c>
      <c r="K117" s="168"/>
      <c r="L117" s="168"/>
      <c r="M117" s="168"/>
      <c r="N117" s="168"/>
      <c r="O117" s="168"/>
      <c r="P117" s="172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83"/>
      <c r="C118" s="168"/>
      <c r="D118" s="168"/>
      <c r="E118" s="168"/>
      <c r="F118" s="60" t="s">
        <v>92</v>
      </c>
      <c r="G118" s="61">
        <f>+E112*0.6</f>
        <v>0.44999999999999996</v>
      </c>
      <c r="H118" s="62"/>
      <c r="I118" s="63"/>
      <c r="J118" s="64">
        <v>1.6115047187814673</v>
      </c>
      <c r="K118" s="168"/>
      <c r="L118" s="168"/>
      <c r="M118" s="168"/>
      <c r="N118" s="168"/>
      <c r="O118" s="168"/>
      <c r="P118" s="172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83"/>
      <c r="C119" s="168"/>
      <c r="D119" s="168"/>
      <c r="E119" s="168"/>
      <c r="F119" s="60" t="s">
        <v>93</v>
      </c>
      <c r="G119" s="61">
        <f>+E112*0.7</f>
        <v>0.52499999999999991</v>
      </c>
      <c r="H119" s="62"/>
      <c r="I119" s="63"/>
      <c r="J119" s="64">
        <v>1.78</v>
      </c>
      <c r="K119" s="168"/>
      <c r="L119" s="168"/>
      <c r="M119" s="168"/>
      <c r="N119" s="168"/>
      <c r="O119" s="168"/>
      <c r="P119" s="172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83"/>
      <c r="C120" s="168"/>
      <c r="D120" s="168"/>
      <c r="E120" s="168"/>
      <c r="F120" s="60" t="s">
        <v>94</v>
      </c>
      <c r="G120" s="61">
        <f>+E112*0.8</f>
        <v>0.60000000000000009</v>
      </c>
      <c r="H120" s="62"/>
      <c r="I120" s="63"/>
      <c r="J120" s="64">
        <v>1.7989999999999999</v>
      </c>
      <c r="K120" s="168"/>
      <c r="L120" s="168"/>
      <c r="M120" s="168"/>
      <c r="N120" s="168"/>
      <c r="O120" s="168"/>
      <c r="P120" s="172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83"/>
      <c r="C121" s="168"/>
      <c r="D121" s="168"/>
      <c r="E121" s="168"/>
      <c r="F121" s="60" t="s">
        <v>95</v>
      </c>
      <c r="G121" s="61">
        <f>+E112*0.9</f>
        <v>0.67500000000000004</v>
      </c>
      <c r="H121" s="62"/>
      <c r="I121" s="63"/>
      <c r="J121" s="64">
        <v>1.82</v>
      </c>
      <c r="K121" s="168"/>
      <c r="L121" s="168"/>
      <c r="M121" s="168"/>
      <c r="N121" s="168"/>
      <c r="O121" s="168"/>
      <c r="P121" s="172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5.75" thickBot="1" x14ac:dyDescent="0.3">
      <c r="A122" s="54"/>
      <c r="B122" s="184"/>
      <c r="C122" s="169"/>
      <c r="D122" s="169"/>
      <c r="E122" s="169"/>
      <c r="F122" s="65" t="s">
        <v>30</v>
      </c>
      <c r="G122" s="65">
        <f>+E112</f>
        <v>0.75</v>
      </c>
      <c r="H122" s="66"/>
      <c r="I122" s="67"/>
      <c r="J122" s="68">
        <v>1.8785767468202716</v>
      </c>
      <c r="K122" s="169"/>
      <c r="L122" s="169"/>
      <c r="M122" s="169"/>
      <c r="N122" s="169"/>
      <c r="O122" s="169"/>
      <c r="P122" s="173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3" customFormat="1" ht="12.75" x14ac:dyDescent="0.2">
      <c r="A123" s="8"/>
      <c r="B123" s="155" t="s">
        <v>103</v>
      </c>
      <c r="C123" s="155"/>
      <c r="D123" s="155"/>
      <c r="E123" s="155"/>
      <c r="F123" s="155"/>
      <c r="G123" s="155"/>
      <c r="H123" s="155"/>
      <c r="I123" s="155"/>
      <c r="J123" s="155"/>
      <c r="K123" s="13">
        <f>ROUND(+M123/L123,3)</f>
        <v>1.2669999999999999</v>
      </c>
      <c r="L123" s="12">
        <f>SUM(L19:L122)</f>
        <v>20.71</v>
      </c>
      <c r="M123" s="11">
        <f>SUM(M19:M122)</f>
        <v>26.237099999999998</v>
      </c>
      <c r="N123" s="9">
        <f>ROUND(SUM(N19:N122),0)</f>
        <v>100</v>
      </c>
      <c r="O123" s="157" t="s">
        <v>31</v>
      </c>
      <c r="P123" s="159"/>
    </row>
    <row r="124" spans="1:26" s="3" customFormat="1" ht="15" customHeight="1" thickBot="1" x14ac:dyDescent="0.25">
      <c r="A124" s="8"/>
      <c r="B124" s="156"/>
      <c r="C124" s="156"/>
      <c r="D124" s="156"/>
      <c r="E124" s="156"/>
      <c r="F124" s="156"/>
      <c r="G124" s="156"/>
      <c r="H124" s="156"/>
      <c r="I124" s="156"/>
      <c r="J124" s="156"/>
      <c r="K124" s="10" t="s">
        <v>32</v>
      </c>
      <c r="L124" s="10" t="s">
        <v>48</v>
      </c>
      <c r="M124" s="10" t="s">
        <v>100</v>
      </c>
      <c r="N124" s="10" t="s">
        <v>33</v>
      </c>
      <c r="O124" s="158"/>
      <c r="P124" s="160"/>
    </row>
    <row r="125" spans="1:26" ht="15" customHeight="1" thickBot="1" x14ac:dyDescent="0.3">
      <c r="A125" s="93"/>
      <c r="B125" s="161" t="s">
        <v>96</v>
      </c>
      <c r="C125" s="162"/>
      <c r="D125" s="162"/>
      <c r="E125" s="162"/>
      <c r="F125" s="163"/>
      <c r="G125" s="161" t="s">
        <v>97</v>
      </c>
      <c r="H125" s="162"/>
      <c r="I125" s="162"/>
      <c r="J125" s="162"/>
      <c r="K125" s="163"/>
      <c r="L125" s="164" t="s">
        <v>49</v>
      </c>
      <c r="M125" s="165"/>
      <c r="N125" s="165"/>
      <c r="O125" s="165"/>
      <c r="P125" s="166"/>
    </row>
    <row r="126" spans="1:26" ht="15" customHeight="1" x14ac:dyDescent="0.25">
      <c r="A126" s="93"/>
      <c r="B126" s="125"/>
      <c r="C126" s="126"/>
      <c r="D126" s="126"/>
      <c r="E126" s="126"/>
      <c r="F126" s="127"/>
      <c r="G126" s="125"/>
      <c r="H126" s="126"/>
      <c r="I126" s="126"/>
      <c r="J126" s="126"/>
      <c r="K126" s="127"/>
      <c r="L126" s="134" t="s">
        <v>98</v>
      </c>
      <c r="M126" s="135"/>
      <c r="N126" s="135"/>
      <c r="O126" s="136">
        <f>+AVERAGE(E19:E103)</f>
        <v>0.61764705882352944</v>
      </c>
      <c r="P126" s="137"/>
    </row>
    <row r="127" spans="1:26" ht="15" customHeight="1" thickBot="1" x14ac:dyDescent="0.3">
      <c r="A127" s="93"/>
      <c r="B127" s="128"/>
      <c r="C127" s="129"/>
      <c r="D127" s="129"/>
      <c r="E127" s="129"/>
      <c r="F127" s="130"/>
      <c r="G127" s="128"/>
      <c r="H127" s="129"/>
      <c r="I127" s="129"/>
      <c r="J127" s="129"/>
      <c r="K127" s="130"/>
      <c r="L127" s="138" t="s">
        <v>99</v>
      </c>
      <c r="M127" s="139"/>
      <c r="N127" s="139"/>
      <c r="O127" s="140">
        <f>MAX(E19:E103)</f>
        <v>0.75</v>
      </c>
      <c r="P127" s="141"/>
    </row>
    <row r="128" spans="1:26" ht="18.600000000000001" customHeight="1" x14ac:dyDescent="0.25">
      <c r="A128" s="94"/>
      <c r="B128" s="128"/>
      <c r="C128" s="129"/>
      <c r="D128" s="129"/>
      <c r="E128" s="129"/>
      <c r="F128" s="130"/>
      <c r="G128" s="128"/>
      <c r="H128" s="129"/>
      <c r="I128" s="129"/>
      <c r="J128" s="129"/>
      <c r="K128" s="130"/>
      <c r="L128" s="142"/>
      <c r="M128" s="143"/>
      <c r="N128" s="143"/>
      <c r="O128" s="143"/>
      <c r="P128" s="144"/>
    </row>
    <row r="129" spans="1:16" ht="42" customHeight="1" x14ac:dyDescent="0.25">
      <c r="A129" s="95"/>
      <c r="B129" s="128"/>
      <c r="C129" s="129"/>
      <c r="D129" s="129"/>
      <c r="E129" s="129"/>
      <c r="F129" s="130"/>
      <c r="G129" s="128"/>
      <c r="H129" s="129"/>
      <c r="I129" s="129"/>
      <c r="J129" s="129"/>
      <c r="K129" s="130"/>
      <c r="L129" s="145"/>
      <c r="M129" s="146"/>
      <c r="N129" s="146"/>
      <c r="O129" s="146"/>
      <c r="P129" s="147"/>
    </row>
    <row r="130" spans="1:16" ht="15" customHeight="1" thickBot="1" x14ac:dyDescent="0.3">
      <c r="A130" s="93"/>
      <c r="B130" s="128"/>
      <c r="C130" s="129"/>
      <c r="D130" s="129"/>
      <c r="E130" s="129"/>
      <c r="F130" s="130"/>
      <c r="G130" s="128"/>
      <c r="H130" s="129"/>
      <c r="I130" s="129"/>
      <c r="J130" s="129"/>
      <c r="K130" s="130"/>
      <c r="L130" s="148"/>
      <c r="M130" s="149"/>
      <c r="N130" s="149"/>
      <c r="O130" s="149"/>
      <c r="P130" s="150"/>
    </row>
    <row r="131" spans="1:16" ht="22.5" customHeight="1" thickBot="1" x14ac:dyDescent="0.3">
      <c r="A131" s="93"/>
      <c r="B131" s="128"/>
      <c r="C131" s="129"/>
      <c r="D131" s="129"/>
      <c r="E131" s="129"/>
      <c r="F131" s="130"/>
      <c r="G131" s="128"/>
      <c r="H131" s="129"/>
      <c r="I131" s="129"/>
      <c r="J131" s="129"/>
      <c r="K131" s="130"/>
      <c r="L131" s="151" t="s">
        <v>34</v>
      </c>
      <c r="M131" s="152"/>
      <c r="N131" s="152"/>
      <c r="O131" s="152"/>
      <c r="P131" s="90">
        <v>3.14</v>
      </c>
    </row>
    <row r="132" spans="1:16" ht="32.25" customHeight="1" thickBot="1" x14ac:dyDescent="0.3">
      <c r="A132" s="93"/>
      <c r="B132" s="131"/>
      <c r="C132" s="132"/>
      <c r="D132" s="132"/>
      <c r="E132" s="132"/>
      <c r="F132" s="133"/>
      <c r="G132" s="131"/>
      <c r="H132" s="132"/>
      <c r="I132" s="132"/>
      <c r="J132" s="132"/>
      <c r="K132" s="133"/>
      <c r="L132" s="153" t="s">
        <v>102</v>
      </c>
      <c r="M132" s="154"/>
      <c r="N132" s="154"/>
      <c r="O132" s="154"/>
      <c r="P132" s="90">
        <v>1.8049999999999999</v>
      </c>
    </row>
    <row r="133" spans="1:16" ht="23.45" customHeight="1" thickBot="1" x14ac:dyDescent="0.3">
      <c r="A133" s="5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</row>
    <row r="134" spans="1:16" ht="15.75" thickBot="1" x14ac:dyDescent="0.3">
      <c r="A134" s="114" t="s">
        <v>35</v>
      </c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6"/>
    </row>
    <row r="135" spans="1:16" ht="159" customHeight="1" thickBot="1" x14ac:dyDescent="0.3">
      <c r="A135" s="4"/>
      <c r="B135" s="117"/>
      <c r="C135" s="118"/>
      <c r="D135" s="118"/>
      <c r="E135" s="118"/>
      <c r="F135" s="119"/>
      <c r="G135" s="117"/>
      <c r="H135" s="118"/>
      <c r="I135" s="118"/>
      <c r="J135" s="118"/>
      <c r="K135" s="119"/>
      <c r="L135" s="117"/>
      <c r="M135" s="118"/>
      <c r="N135" s="118"/>
      <c r="O135" s="118"/>
      <c r="P135" s="120"/>
    </row>
    <row r="136" spans="1:16" ht="21.75" customHeight="1" thickBot="1" x14ac:dyDescent="0.3">
      <c r="A136" s="4"/>
      <c r="B136" s="121" t="s">
        <v>112</v>
      </c>
      <c r="C136" s="122"/>
      <c r="D136" s="122"/>
      <c r="E136" s="122"/>
      <c r="F136" s="123"/>
      <c r="G136" s="121" t="s">
        <v>108</v>
      </c>
      <c r="H136" s="122"/>
      <c r="I136" s="122"/>
      <c r="J136" s="122"/>
      <c r="K136" s="123"/>
      <c r="L136" s="121" t="s">
        <v>108</v>
      </c>
      <c r="M136" s="122"/>
      <c r="N136" s="122"/>
      <c r="O136" s="122"/>
      <c r="P136" s="124"/>
    </row>
    <row r="137" spans="1:16" s="7" customFormat="1" ht="16.899999999999999" customHeight="1" thickBot="1" x14ac:dyDescent="0.3">
      <c r="A137" s="6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10"/>
    </row>
    <row r="138" spans="1:16" s="3" customFormat="1" ht="15.75" customHeight="1" thickBot="1" x14ac:dyDescent="0.25">
      <c r="A138" s="111" t="s">
        <v>36</v>
      </c>
      <c r="B138" s="112"/>
      <c r="C138" s="112"/>
      <c r="D138" s="112"/>
      <c r="E138" s="112"/>
      <c r="F138" s="112"/>
      <c r="G138" s="112"/>
      <c r="H138" s="112"/>
      <c r="I138" s="112"/>
      <c r="J138" s="112" t="s">
        <v>37</v>
      </c>
      <c r="K138" s="112"/>
      <c r="L138" s="112"/>
      <c r="M138" s="112"/>
      <c r="N138" s="112"/>
      <c r="O138" s="112"/>
      <c r="P138" s="113"/>
    </row>
  </sheetData>
  <mergeCells count="27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9:M103"/>
    <mergeCell ref="N99:N103"/>
    <mergeCell ref="O99:O103"/>
    <mergeCell ref="P99:P103"/>
    <mergeCell ref="B104:B109"/>
    <mergeCell ref="C104:P109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C110:H110"/>
    <mergeCell ref="I110:I111"/>
    <mergeCell ref="K110:P110"/>
    <mergeCell ref="C111:H111"/>
    <mergeCell ref="K111:P111"/>
    <mergeCell ref="B112:B122"/>
    <mergeCell ref="C112:C116"/>
    <mergeCell ref="D112:D116"/>
    <mergeCell ref="E112:E122"/>
    <mergeCell ref="K112:K122"/>
    <mergeCell ref="B123:J124"/>
    <mergeCell ref="O123:O124"/>
    <mergeCell ref="P123:P124"/>
    <mergeCell ref="B125:F125"/>
    <mergeCell ref="G125:K125"/>
    <mergeCell ref="L125:P125"/>
    <mergeCell ref="L112:L122"/>
    <mergeCell ref="M112:M122"/>
    <mergeCell ref="N112:N122"/>
    <mergeCell ref="O112:O122"/>
    <mergeCell ref="P112:P122"/>
    <mergeCell ref="C117:C122"/>
    <mergeCell ref="D117:D122"/>
    <mergeCell ref="B126:F132"/>
    <mergeCell ref="G126:K132"/>
    <mergeCell ref="L126:N126"/>
    <mergeCell ref="O126:P126"/>
    <mergeCell ref="L127:N127"/>
    <mergeCell ref="O127:P127"/>
    <mergeCell ref="L128:P130"/>
    <mergeCell ref="L131:O131"/>
    <mergeCell ref="L132:O132"/>
    <mergeCell ref="B137:P137"/>
    <mergeCell ref="A138:C138"/>
    <mergeCell ref="D138:I138"/>
    <mergeCell ref="J138:K138"/>
    <mergeCell ref="L138:P138"/>
    <mergeCell ref="B133:P133"/>
    <mergeCell ref="A134:P134"/>
    <mergeCell ref="B135:F135"/>
    <mergeCell ref="G135:K135"/>
    <mergeCell ref="L135:P135"/>
    <mergeCell ref="B136:F136"/>
    <mergeCell ref="G136:K136"/>
    <mergeCell ref="L136:P13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6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2" width="10.7109375" customWidth="1"/>
    <col min="13" max="13" width="11.4257812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05"/>
      <c r="B2" s="306"/>
      <c r="C2" s="307"/>
      <c r="D2" s="308"/>
      <c r="E2" s="309" t="s">
        <v>115</v>
      </c>
      <c r="F2" s="310"/>
      <c r="G2" s="310"/>
      <c r="H2" s="310"/>
      <c r="I2" s="310"/>
      <c r="J2" s="310"/>
      <c r="K2" s="310"/>
      <c r="L2" s="310"/>
      <c r="M2" s="310"/>
      <c r="N2" s="310"/>
      <c r="O2" s="311"/>
      <c r="P2" s="312"/>
    </row>
    <row r="3" spans="1:26" s="2" customFormat="1" ht="25.5" customHeight="1" thickBot="1" x14ac:dyDescent="0.3">
      <c r="A3" s="305"/>
      <c r="B3" s="313"/>
      <c r="C3" s="314"/>
      <c r="D3" s="315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8"/>
      <c r="P3" s="319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43146</v>
      </c>
      <c r="D5" s="297"/>
      <c r="E5" s="70" t="s">
        <v>50</v>
      </c>
      <c r="F5" s="71">
        <v>3</v>
      </c>
      <c r="G5" s="72" t="s">
        <v>1</v>
      </c>
      <c r="H5" s="298" t="s">
        <v>116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104</v>
      </c>
      <c r="E6" s="282"/>
      <c r="F6" s="282"/>
      <c r="G6" s="282"/>
      <c r="H6" s="282"/>
      <c r="I6" s="283"/>
      <c r="J6" s="74" t="s">
        <v>3</v>
      </c>
      <c r="K6" s="284" t="s">
        <v>105</v>
      </c>
      <c r="L6" s="283"/>
      <c r="M6" s="284" t="s">
        <v>106</v>
      </c>
      <c r="N6" s="285"/>
      <c r="O6" s="75" t="s">
        <v>51</v>
      </c>
      <c r="P6" s="76">
        <v>1010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/>
      <c r="K9" s="268" t="s">
        <v>60</v>
      </c>
      <c r="L9" s="272" t="s">
        <v>107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 t="s">
        <v>4</v>
      </c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0.49305555555555558</v>
      </c>
      <c r="F11" s="255" t="s">
        <v>11</v>
      </c>
      <c r="G11" s="254"/>
      <c r="H11" s="87">
        <v>1.1499999999999999</v>
      </c>
      <c r="I11" s="256" t="s">
        <v>12</v>
      </c>
      <c r="J11" s="257"/>
      <c r="K11" s="87">
        <v>21</v>
      </c>
      <c r="L11" s="253" t="s">
        <v>13</v>
      </c>
      <c r="M11" s="254"/>
      <c r="N11" s="88">
        <v>35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0.60416666666666663</v>
      </c>
      <c r="F12" s="248" t="s">
        <v>15</v>
      </c>
      <c r="G12" s="247"/>
      <c r="H12" s="87">
        <v>1.1399999999999999</v>
      </c>
      <c r="I12" s="249" t="s">
        <v>16</v>
      </c>
      <c r="J12" s="247"/>
      <c r="K12" s="86">
        <v>0.4152777777777778</v>
      </c>
      <c r="L12" s="246" t="s">
        <v>17</v>
      </c>
      <c r="M12" s="247"/>
      <c r="N12" s="89">
        <v>1.5</v>
      </c>
      <c r="O12" s="250">
        <v>1.1000000000000001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1.1000000000000001</v>
      </c>
      <c r="D18" s="29">
        <v>0.02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+C18+$N$12</f>
        <v>2.6</v>
      </c>
      <c r="D19" s="189">
        <v>0.23599999999999999</v>
      </c>
      <c r="E19" s="189">
        <v>0.19500000000000001</v>
      </c>
      <c r="F19" s="36" t="s">
        <v>75</v>
      </c>
      <c r="G19" s="37">
        <v>0</v>
      </c>
      <c r="H19" s="38"/>
      <c r="I19" s="39"/>
      <c r="J19" s="40">
        <v>1E-3</v>
      </c>
      <c r="K19" s="189">
        <f>+IF(E19&lt;=0.12,(J21),(IF(E19&lt;0.16,((J20+2*J21+J22)/4),IF(E19&gt;=0.16,((J19+3*J20+2*J21+3*J22+J23)/10)))))</f>
        <v>2.4899999999999999E-2</v>
      </c>
      <c r="L19" s="189">
        <f>ROUND(+(D18+D19)/2*(C19-C18),3)</f>
        <v>0.192</v>
      </c>
      <c r="M19" s="189">
        <f>ROUND(+K19*L19,4)</f>
        <v>4.7999999999999996E-3</v>
      </c>
      <c r="N19" s="192">
        <f>ROUND(+M19/$M$153*100,2)</f>
        <v>0.05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3.9000000000000007E-2</v>
      </c>
      <c r="H20" s="43"/>
      <c r="I20" s="44"/>
      <c r="J20" s="45">
        <v>3.0000000000000001E-3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7.8000000000000014E-2</v>
      </c>
      <c r="H21" s="43"/>
      <c r="I21" s="44"/>
      <c r="J21" s="45">
        <v>3.6999999999999998E-2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0.15600000000000003</v>
      </c>
      <c r="H22" s="43"/>
      <c r="I22" s="44"/>
      <c r="J22" s="45">
        <v>3.9E-2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0.19500000000000001</v>
      </c>
      <c r="H23" s="48"/>
      <c r="I23" s="49"/>
      <c r="J23" s="50">
        <v>4.8000000000000001E-2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v>2</v>
      </c>
      <c r="C24" s="212">
        <f>+C19+$N$12</f>
        <v>4.0999999999999996</v>
      </c>
      <c r="D24" s="189">
        <v>0.12</v>
      </c>
      <c r="E24" s="189">
        <v>0.19</v>
      </c>
      <c r="F24" s="36" t="s">
        <v>75</v>
      </c>
      <c r="G24" s="37">
        <v>0</v>
      </c>
      <c r="H24" s="38"/>
      <c r="I24" s="39"/>
      <c r="J24" s="40">
        <v>0.01</v>
      </c>
      <c r="K24" s="189">
        <f>+IF(E24&lt;=0.12,(J26),(IF(E24&lt;0.16,((J25+2*J26+J27)/4),IF(E24&gt;=0.16,((J24+3*J25+2*J26+3*J27+J28)/10)))))</f>
        <v>7.5000000000000015E-3</v>
      </c>
      <c r="L24" s="189">
        <f>ROUND(+(D19+D24)/2*(C24-C19),3)</f>
        <v>0.26700000000000002</v>
      </c>
      <c r="M24" s="189">
        <f>ROUND(+K24*L24,4)</f>
        <v>2E-3</v>
      </c>
      <c r="N24" s="192">
        <f>ROUND(+M24/$M$153*100,2)</f>
        <v>0.02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 t="shared" ref="G25" si="0">IF(E24&lt;0.125,"NA",IF(0.125&lt;=E24,(0.2*E24)))</f>
        <v>3.8000000000000006E-2</v>
      </c>
      <c r="H25" s="43"/>
      <c r="I25" s="44"/>
      <c r="J25" s="45">
        <v>6.0000000000000001E-3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1">+E24*0.4</f>
        <v>7.6000000000000012E-2</v>
      </c>
      <c r="H26" s="43"/>
      <c r="I26" s="44"/>
      <c r="J26" s="45">
        <v>8.0000000000000002E-3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 t="shared" ref="G27" si="2">IF(E24&lt;0.125,"NA",IF(0.125&lt;=E24,(0.8*E24)))</f>
        <v>0.15200000000000002</v>
      </c>
      <c r="H27" s="43"/>
      <c r="I27" s="44"/>
      <c r="J27" s="45">
        <v>8.0000000000000002E-3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3">+E24</f>
        <v>0.19</v>
      </c>
      <c r="H28" s="48"/>
      <c r="I28" s="49"/>
      <c r="J28" s="50">
        <v>7.0000000000000001E-3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v>3</v>
      </c>
      <c r="C29" s="212">
        <f>+C24+$N$12</f>
        <v>5.6</v>
      </c>
      <c r="D29" s="189">
        <v>0.08</v>
      </c>
      <c r="E29" s="189">
        <v>3.5000000000000003E-2</v>
      </c>
      <c r="F29" s="36" t="s">
        <v>75</v>
      </c>
      <c r="G29" s="37">
        <v>0</v>
      </c>
      <c r="H29" s="38"/>
      <c r="I29" s="39"/>
      <c r="J29" s="40">
        <v>4.0000000000000001E-3</v>
      </c>
      <c r="K29" s="189">
        <f t="shared" ref="K29" si="4">+IF(E29&lt;=0.12,(J31),(IF(E29&lt;0.16,((J30+2*J31+J32)/4),IF(E29&gt;=0.16,((J29+3*J30+2*J31+3*J32+J33)/10)))))</f>
        <v>2.3E-2</v>
      </c>
      <c r="L29" s="189">
        <f>ROUND(+(D24+D29)/2*(C29-C24),3)</f>
        <v>0.15</v>
      </c>
      <c r="M29" s="189">
        <f t="shared" ref="M29" si="5">ROUND(+K29*L29,4)</f>
        <v>3.5000000000000001E-3</v>
      </c>
      <c r="N29" s="192">
        <f t="shared" ref="N29" si="6">ROUND(+M29/$M$153*100,2)</f>
        <v>0.04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 t="str">
        <f t="shared" ref="G30" si="7">IF(E29&lt;0.125,"NA",IF(0.125&lt;=E29,(0.2*E29)))</f>
        <v>NA</v>
      </c>
      <c r="H30" s="43"/>
      <c r="I30" s="44"/>
      <c r="J30" s="45">
        <v>0.01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8">+E29*0.4</f>
        <v>1.4000000000000002E-2</v>
      </c>
      <c r="H31" s="43"/>
      <c r="I31" s="44"/>
      <c r="J31" s="45">
        <v>2.3E-2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 t="str">
        <f t="shared" ref="G32" si="9">IF(E29&lt;0.125,"NA",IF(0.125&lt;=E29,(0.8*E29)))</f>
        <v>NA</v>
      </c>
      <c r="H32" s="43"/>
      <c r="I32" s="44"/>
      <c r="J32" s="45">
        <v>3.5000000000000003E-2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10">+E29</f>
        <v>3.5000000000000003E-2</v>
      </c>
      <c r="H33" s="48"/>
      <c r="I33" s="49"/>
      <c r="J33" s="50">
        <v>4.2999999999999997E-2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v>4</v>
      </c>
      <c r="C34" s="212">
        <f>+C29+$N$12</f>
        <v>7.1</v>
      </c>
      <c r="D34" s="189">
        <v>0.22500000000000001</v>
      </c>
      <c r="E34" s="189">
        <v>0.13</v>
      </c>
      <c r="F34" s="36" t="s">
        <v>75</v>
      </c>
      <c r="G34" s="37">
        <v>0</v>
      </c>
      <c r="H34" s="38"/>
      <c r="I34" s="39"/>
      <c r="J34" s="40">
        <v>0.23400000000000001</v>
      </c>
      <c r="K34" s="189">
        <f t="shared" ref="K34" si="11">+IF(E34&lt;=0.12,(J36),(IF(E34&lt;0.16,((J35+2*J36+J37)/4),IF(E34&gt;=0.16,((J34+3*J35+2*J36+3*J37+J38)/10)))))</f>
        <v>0.27050000000000002</v>
      </c>
      <c r="L34" s="189">
        <f>ROUND(+(D29+D34)/2*(C34-C29),3)</f>
        <v>0.22900000000000001</v>
      </c>
      <c r="M34" s="189">
        <f t="shared" ref="M34" si="12">ROUND(+K34*L34,4)</f>
        <v>6.1899999999999997E-2</v>
      </c>
      <c r="N34" s="192">
        <f t="shared" ref="N34" si="13">ROUND(+M34/$M$153*100,2)</f>
        <v>0.64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4">IF(E34&lt;0.125,"NA",IF(0.125&lt;=E34,(0.2*E34)))</f>
        <v>2.6000000000000002E-2</v>
      </c>
      <c r="H35" s="43"/>
      <c r="I35" s="44"/>
      <c r="J35" s="45">
        <v>0.24299999999999999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5">+E34*0.4</f>
        <v>5.2000000000000005E-2</v>
      </c>
      <c r="H36" s="43"/>
      <c r="I36" s="44"/>
      <c r="J36" s="45">
        <v>0.27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6">IF(E34&lt;0.125,"NA",IF(0.125&lt;=E34,(0.8*E34)))</f>
        <v>0.10400000000000001</v>
      </c>
      <c r="H37" s="43"/>
      <c r="I37" s="44"/>
      <c r="J37" s="45">
        <v>0.29899999999999999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17">+E34</f>
        <v>0.13</v>
      </c>
      <c r="H38" s="48"/>
      <c r="I38" s="49"/>
      <c r="J38" s="50">
        <v>0.313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v>5</v>
      </c>
      <c r="C39" s="212">
        <f>+C34+$N$12</f>
        <v>8.6</v>
      </c>
      <c r="D39" s="189">
        <v>0.26500000000000001</v>
      </c>
      <c r="E39" s="189">
        <v>0.26500000000000001</v>
      </c>
      <c r="F39" s="36" t="s">
        <v>75</v>
      </c>
      <c r="G39" s="37">
        <v>0</v>
      </c>
      <c r="H39" s="38"/>
      <c r="I39" s="39"/>
      <c r="J39" s="40">
        <v>0.441</v>
      </c>
      <c r="K39" s="189">
        <f t="shared" ref="K39" si="18">+IF(E39&lt;=0.12,(J41),(IF(E39&lt;0.16,((J40+2*J41+J42)/4),IF(E39&gt;=0.16,((J39+3*J40+2*J41+3*J42+J43)/10)))))</f>
        <v>0.55320000000000003</v>
      </c>
      <c r="L39" s="189">
        <f>ROUND(+(D34+D39)/2*(C39-C34),3)</f>
        <v>0.36799999999999999</v>
      </c>
      <c r="M39" s="189">
        <f t="shared" ref="M39" si="19">ROUND(+K39*L39,4)</f>
        <v>0.2036</v>
      </c>
      <c r="N39" s="192">
        <f t="shared" ref="N39" si="20">ROUND(+M39/$M$153*100,2)</f>
        <v>2.11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21">IF(E39&lt;0.125,"NA",IF(0.125&lt;=E39,(0.2*E39)))</f>
        <v>5.3000000000000005E-2</v>
      </c>
      <c r="H40" s="43"/>
      <c r="I40" s="44"/>
      <c r="J40" s="45">
        <v>0.49399999999999999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22">+E39*0.4</f>
        <v>0.10600000000000001</v>
      </c>
      <c r="H41" s="43"/>
      <c r="I41" s="44"/>
      <c r="J41" s="45">
        <v>0.58099999999999996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23">IF(E39&lt;0.125,"NA",IF(0.125&lt;=E39,(0.8*E39)))</f>
        <v>0.21200000000000002</v>
      </c>
      <c r="H42" s="43"/>
      <c r="I42" s="44"/>
      <c r="J42" s="45">
        <v>0.59899999999999998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24">+E39</f>
        <v>0.26500000000000001</v>
      </c>
      <c r="H43" s="48"/>
      <c r="I43" s="49"/>
      <c r="J43" s="50">
        <v>0.65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v>6</v>
      </c>
      <c r="C44" s="212">
        <f>+C39+$N$12</f>
        <v>10.1</v>
      </c>
      <c r="D44" s="189">
        <v>0.25</v>
      </c>
      <c r="E44" s="189">
        <v>0.24</v>
      </c>
      <c r="F44" s="36" t="s">
        <v>75</v>
      </c>
      <c r="G44" s="37">
        <v>0</v>
      </c>
      <c r="H44" s="38"/>
      <c r="I44" s="39"/>
      <c r="J44" s="40">
        <v>0.34300000000000003</v>
      </c>
      <c r="K44" s="189">
        <f>+IF(E44&lt;=0.12,(J46),(IF(E44&lt;0.16,((J45+2*J46+J47)/4),IF(E44&gt;=0.16,((J44+3*J45+2*J46+3*J47+J48)/10)))))</f>
        <v>0.61530000000000007</v>
      </c>
      <c r="L44" s="189">
        <f>ROUND(+(D39+D44)/2*(C44-C39),3)</f>
        <v>0.38600000000000001</v>
      </c>
      <c r="M44" s="189">
        <f>ROUND(+K44*L44,4)</f>
        <v>0.23749999999999999</v>
      </c>
      <c r="N44" s="192">
        <f>ROUND(+M44/$M$153*100,2)</f>
        <v>2.46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25">IF(E44&lt;0.125,"NA",IF(0.125&lt;=E44,(0.2*E44)))</f>
        <v>4.8000000000000001E-2</v>
      </c>
      <c r="H45" s="43"/>
      <c r="I45" s="44"/>
      <c r="J45" s="45">
        <v>0.61499999999999999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26">+E44*0.4</f>
        <v>9.6000000000000002E-2</v>
      </c>
      <c r="H46" s="43"/>
      <c r="I46" s="44"/>
      <c r="J46" s="45">
        <v>0.63100000000000001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27">IF(E44&lt;0.125,"NA",IF(0.125&lt;=E44,(0.8*E44)))</f>
        <v>0.192</v>
      </c>
      <c r="H47" s="43"/>
      <c r="I47" s="44"/>
      <c r="J47" s="45">
        <v>0.66600000000000004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28">+E44</f>
        <v>0.24</v>
      </c>
      <c r="H48" s="48"/>
      <c r="I48" s="49"/>
      <c r="J48" s="50">
        <v>0.70499999999999996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v>7</v>
      </c>
      <c r="C49" s="212">
        <f>+C44+$N$12</f>
        <v>11.6</v>
      </c>
      <c r="D49" s="189">
        <v>0.34499999999999997</v>
      </c>
      <c r="E49" s="189">
        <v>0.34499999999999997</v>
      </c>
      <c r="F49" s="36" t="s">
        <v>75</v>
      </c>
      <c r="G49" s="37">
        <v>0</v>
      </c>
      <c r="H49" s="38"/>
      <c r="I49" s="39"/>
      <c r="J49" s="40">
        <v>0.33600000000000002</v>
      </c>
      <c r="K49" s="189">
        <f t="shared" ref="K49" si="29">+IF(E49&lt;=0.12,(J51),(IF(E49&lt;0.16,((J50+2*J51+J52)/4),IF(E49&gt;=0.16,((J49+3*J50+2*J51+3*J52+J53)/10)))))</f>
        <v>0.68720000000000003</v>
      </c>
      <c r="L49" s="189">
        <f>ROUND(+(D44+D49)/2*(C49-C44),3)</f>
        <v>0.44600000000000001</v>
      </c>
      <c r="M49" s="189">
        <f t="shared" ref="M49" si="30">ROUND(+K49*L49,4)</f>
        <v>0.30649999999999999</v>
      </c>
      <c r="N49" s="192">
        <f t="shared" ref="N49" si="31">ROUND(+M49/$M$153*100,2)</f>
        <v>3.18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32">IF(E49&lt;0.125,"NA",IF(0.125&lt;=E49,(0.2*E49)))</f>
        <v>6.8999999999999992E-2</v>
      </c>
      <c r="H50" s="43"/>
      <c r="I50" s="44"/>
      <c r="J50" s="45">
        <v>0.53100000000000003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33">+E49*0.4</f>
        <v>0.13799999999999998</v>
      </c>
      <c r="H51" s="43"/>
      <c r="I51" s="44"/>
      <c r="J51" s="45">
        <v>0.72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34">IF(E49&lt;0.125,"NA",IF(0.125&lt;=E49,(0.8*E49)))</f>
        <v>0.27599999999999997</v>
      </c>
      <c r="H52" s="43"/>
      <c r="I52" s="44"/>
      <c r="J52" s="45">
        <v>0.84899999999999998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35">+E49</f>
        <v>0.34499999999999997</v>
      </c>
      <c r="H53" s="48"/>
      <c r="I53" s="49"/>
      <c r="J53" s="50">
        <v>0.95599999999999996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v>8</v>
      </c>
      <c r="C54" s="212">
        <f>+C49+$N$12</f>
        <v>13.1</v>
      </c>
      <c r="D54" s="189">
        <v>0.314</v>
      </c>
      <c r="E54" s="189">
        <v>0.38</v>
      </c>
      <c r="F54" s="36" t="s">
        <v>75</v>
      </c>
      <c r="G54" s="37">
        <v>0</v>
      </c>
      <c r="H54" s="38"/>
      <c r="I54" s="39"/>
      <c r="J54" s="40">
        <v>0.29099999999999998</v>
      </c>
      <c r="K54" s="189">
        <f t="shared" ref="K54" si="36">+IF(E54&lt;=0.12,(J56),(IF(E54&lt;0.16,((J55+2*J56+J57)/4),IF(E54&gt;=0.16,((J54+3*J55+2*J56+3*J57+J58)/10)))))</f>
        <v>0.71910000000000007</v>
      </c>
      <c r="L54" s="189">
        <f>ROUND(+(D49+D54)/2*(C54-C49),3)</f>
        <v>0.49399999999999999</v>
      </c>
      <c r="M54" s="189">
        <f t="shared" ref="M54" si="37">ROUND(+K54*L54,4)</f>
        <v>0.35520000000000002</v>
      </c>
      <c r="N54" s="192">
        <f t="shared" ref="N54" si="38">ROUND(+M54/$M$153*100,2)</f>
        <v>3.68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39">IF(E54&lt;0.125,"NA",IF(0.125&lt;=E54,(0.2*E54)))</f>
        <v>7.6000000000000012E-2</v>
      </c>
      <c r="H55" s="43"/>
      <c r="I55" s="44"/>
      <c r="J55" s="45">
        <v>0.58199999999999996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40">+E54*0.4</f>
        <v>0.15200000000000002</v>
      </c>
      <c r="H56" s="43"/>
      <c r="I56" s="44"/>
      <c r="J56" s="45">
        <v>0.75800000000000001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41">IF(E54&lt;0.125,"NA",IF(0.125&lt;=E54,(0.8*E54)))</f>
        <v>0.30400000000000005</v>
      </c>
      <c r="H57" s="43"/>
      <c r="I57" s="44"/>
      <c r="J57" s="45">
        <v>0.88800000000000001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42">+E54</f>
        <v>0.38</v>
      </c>
      <c r="H58" s="48"/>
      <c r="I58" s="49"/>
      <c r="J58" s="50">
        <v>0.97399999999999998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v>9</v>
      </c>
      <c r="C59" s="212">
        <f t="shared" ref="C59" si="43">+C54+$N$12</f>
        <v>14.6</v>
      </c>
      <c r="D59" s="189">
        <v>0.45</v>
      </c>
      <c r="E59" s="189">
        <v>0.47099999999999997</v>
      </c>
      <c r="F59" s="36" t="s">
        <v>75</v>
      </c>
      <c r="G59" s="37">
        <v>0</v>
      </c>
      <c r="H59" s="38"/>
      <c r="I59" s="39"/>
      <c r="J59" s="40">
        <v>0.46899999999999997</v>
      </c>
      <c r="K59" s="189">
        <f>+IF(E59&lt;=0.12,(J61),(IF(E59&lt;0.16,((J60+2*J61+J62)/4),IF(E59&gt;=0.16,((J59+3*J60+2*J61+3*J62+J63)/10)))))</f>
        <v>0.86769999999999992</v>
      </c>
      <c r="L59" s="189">
        <f>ROUND(+(D54+D59)/2*(C59-C54),3)</f>
        <v>0.57299999999999995</v>
      </c>
      <c r="M59" s="189">
        <f>ROUND(+K59*L59,4)</f>
        <v>0.49719999999999998</v>
      </c>
      <c r="N59" s="192">
        <f>ROUND(+M59/$M$153*100,2)</f>
        <v>5.16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44">IF(E59&lt;0.125,"NA",IF(0.125&lt;=E59,(0.2*E59)))</f>
        <v>9.4200000000000006E-2</v>
      </c>
      <c r="H60" s="43"/>
      <c r="I60" s="44"/>
      <c r="J60" s="45">
        <v>0.68799999999999994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45">+E59*0.4</f>
        <v>0.18840000000000001</v>
      </c>
      <c r="H61" s="43"/>
      <c r="I61" s="44"/>
      <c r="J61" s="45">
        <v>0.78400000000000003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46">IF(E59&lt;0.125,"NA",IF(0.125&lt;=E59,(0.8*E59)))</f>
        <v>0.37680000000000002</v>
      </c>
      <c r="H62" s="43"/>
      <c r="I62" s="44"/>
      <c r="J62" s="45">
        <v>1.1559999999999999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47">+E59</f>
        <v>0.47099999999999997</v>
      </c>
      <c r="H63" s="48"/>
      <c r="I63" s="49"/>
      <c r="J63" s="50">
        <v>1.1080000000000001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v>10</v>
      </c>
      <c r="C64" s="212">
        <f t="shared" ref="C64" si="48">+C59+$N$12</f>
        <v>16.100000000000001</v>
      </c>
      <c r="D64" s="189">
        <v>0.5</v>
      </c>
      <c r="E64" s="189">
        <v>0.46</v>
      </c>
      <c r="F64" s="36" t="s">
        <v>75</v>
      </c>
      <c r="G64" s="37">
        <v>0</v>
      </c>
      <c r="H64" s="38"/>
      <c r="I64" s="39"/>
      <c r="J64" s="40">
        <v>0.48799999999999999</v>
      </c>
      <c r="K64" s="189">
        <f t="shared" ref="K64" si="49">+IF(E64&lt;=0.12,(J66),(IF(E64&lt;0.16,((J65+2*J66+J67)/4),IF(E64&gt;=0.16,((J64+3*J65+2*J66+3*J67+J68)/10)))))</f>
        <v>1.0105</v>
      </c>
      <c r="L64" s="189">
        <f>ROUND(+(D59+D64)/2*(C64-C59),3)</f>
        <v>0.71299999999999997</v>
      </c>
      <c r="M64" s="189">
        <f t="shared" ref="M64" si="50">ROUND(+K64*L64,4)</f>
        <v>0.72050000000000003</v>
      </c>
      <c r="N64" s="192">
        <f t="shared" ref="N64" si="51">ROUND(+M64/$M$153*100,2)</f>
        <v>7.47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52">IF(E64&lt;0.125,"NA",IF(0.125&lt;=E64,(0.2*E64)))</f>
        <v>9.2000000000000012E-2</v>
      </c>
      <c r="H65" s="43"/>
      <c r="I65" s="44"/>
      <c r="J65" s="45">
        <v>0.90100000000000002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53">+E64*0.4</f>
        <v>0.18400000000000002</v>
      </c>
      <c r="H66" s="43"/>
      <c r="I66" s="44"/>
      <c r="J66" s="45">
        <v>1.0389999999999999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54">IF(E64&lt;0.125,"NA",IF(0.125&lt;=E64,(0.8*E64)))</f>
        <v>0.36800000000000005</v>
      </c>
      <c r="H67" s="43"/>
      <c r="I67" s="44"/>
      <c r="J67" s="45">
        <v>1.222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55">+E64</f>
        <v>0.46</v>
      </c>
      <c r="H68" s="48"/>
      <c r="I68" s="49"/>
      <c r="J68" s="50">
        <v>1.17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v>11</v>
      </c>
      <c r="C69" s="212">
        <f t="shared" ref="C69" si="56">+C64+$N$12</f>
        <v>17.600000000000001</v>
      </c>
      <c r="D69" s="189">
        <v>0.52500000000000002</v>
      </c>
      <c r="E69" s="189">
        <v>0.5</v>
      </c>
      <c r="F69" s="36" t="s">
        <v>75</v>
      </c>
      <c r="G69" s="37">
        <v>0</v>
      </c>
      <c r="H69" s="38"/>
      <c r="I69" s="39"/>
      <c r="J69" s="40">
        <v>0.436</v>
      </c>
      <c r="K69" s="189">
        <f t="shared" ref="K69" si="57">+IF(E69&lt;=0.12,(J71),(IF(E69&lt;0.16,((J70+2*J71+J72)/4),IF(E69&gt;=0.16,((J69+3*J70+2*J71+3*J72+J73)/10)))))</f>
        <v>0.94930000000000003</v>
      </c>
      <c r="L69" s="189">
        <f>ROUND(+(D64+D69)/2*(C69-C64),3)</f>
        <v>0.76900000000000002</v>
      </c>
      <c r="M69" s="189">
        <f t="shared" ref="M69" si="58">ROUND(+K69*L69,4)</f>
        <v>0.73</v>
      </c>
      <c r="N69" s="192">
        <f t="shared" ref="N69" si="59">ROUND(+M69/$M$153*100,2)</f>
        <v>7.57</v>
      </c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60">IF(E69&lt;0.125,"NA",IF(0.125&lt;=E69,(0.2*E69)))</f>
        <v>0.1</v>
      </c>
      <c r="H70" s="43"/>
      <c r="I70" s="44"/>
      <c r="J70" s="45">
        <v>0.78400000000000003</v>
      </c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61">+E69*0.4</f>
        <v>0.2</v>
      </c>
      <c r="H71" s="43"/>
      <c r="I71" s="44"/>
      <c r="J71" s="45">
        <v>1.016</v>
      </c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62">IF(E69&lt;0.125,"NA",IF(0.125&lt;=E69,(0.8*E69)))</f>
        <v>0.4</v>
      </c>
      <c r="H72" s="43"/>
      <c r="I72" s="44"/>
      <c r="J72" s="45">
        <v>1.1379999999999999</v>
      </c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63">+E69</f>
        <v>0.5</v>
      </c>
      <c r="H73" s="48"/>
      <c r="I73" s="49"/>
      <c r="J73" s="50">
        <v>1.2589999999999999</v>
      </c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v>12</v>
      </c>
      <c r="C74" s="212">
        <f>+C69+$N$12</f>
        <v>19.100000000000001</v>
      </c>
      <c r="D74" s="189">
        <v>0.5</v>
      </c>
      <c r="E74" s="189">
        <v>0.5</v>
      </c>
      <c r="F74" s="36" t="s">
        <v>75</v>
      </c>
      <c r="G74" s="37">
        <v>0</v>
      </c>
      <c r="H74" s="38"/>
      <c r="I74" s="39"/>
      <c r="J74" s="40">
        <v>0.628</v>
      </c>
      <c r="K74" s="189">
        <f>+IF(E74&lt;=0.12,(J76),(IF(E74&lt;0.16,((J75+2*J76+J77)/4),IF(E74&gt;=0.16,((J74+3*J75+2*J76+3*J77+J78)/10)))))</f>
        <v>0.98499999999999999</v>
      </c>
      <c r="L74" s="189">
        <f>ROUND(+(D69+D74)/2*(C74-C69),3)</f>
        <v>0.76900000000000002</v>
      </c>
      <c r="M74" s="189">
        <f>ROUND(+K74*L74,4)</f>
        <v>0.75749999999999995</v>
      </c>
      <c r="N74" s="192">
        <f>ROUND(+M74/$M$153*100,2)</f>
        <v>7.86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64">IF(E74&lt;0.125,"NA",IF(0.125&lt;=E74,(0.2*E74)))</f>
        <v>0.1</v>
      </c>
      <c r="H75" s="43"/>
      <c r="I75" s="44"/>
      <c r="J75" s="45">
        <v>0.82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65">+E74*0.4</f>
        <v>0.2</v>
      </c>
      <c r="H76" s="43"/>
      <c r="I76" s="44"/>
      <c r="J76" s="45">
        <v>1.0449999999999999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66">IF(E74&lt;0.125,"NA",IF(0.125&lt;=E74,(0.8*E74)))</f>
        <v>0.4</v>
      </c>
      <c r="H77" s="43"/>
      <c r="I77" s="44"/>
      <c r="J77" s="45">
        <v>1.1599999999999999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67">+E74</f>
        <v>0.5</v>
      </c>
      <c r="H78" s="48"/>
      <c r="I78" s="49"/>
      <c r="J78" s="50">
        <v>1.1919999999999999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v>13</v>
      </c>
      <c r="C79" s="212">
        <f t="shared" ref="C79" si="68">+C74+$N$12</f>
        <v>20.6</v>
      </c>
      <c r="D79" s="189">
        <v>0.47</v>
      </c>
      <c r="E79" s="189">
        <v>0.45</v>
      </c>
      <c r="F79" s="36" t="s">
        <v>75</v>
      </c>
      <c r="G79" s="37">
        <v>0</v>
      </c>
      <c r="H79" s="38"/>
      <c r="I79" s="39"/>
      <c r="J79" s="40">
        <v>0.55400000000000005</v>
      </c>
      <c r="K79" s="189">
        <f t="shared" ref="K79" si="69">+IF(E79&lt;=0.12,(J81),(IF(E79&lt;0.16,((J80+2*J81+J82)/4),IF(E79&gt;=0.16,((J79+3*J80+2*J81+3*J82+J83)/10)))))</f>
        <v>1.0516000000000001</v>
      </c>
      <c r="L79" s="189">
        <f>ROUND(+(D74+D79)/2*(C79-C74),3)</f>
        <v>0.72799999999999998</v>
      </c>
      <c r="M79" s="189">
        <f t="shared" ref="M79" si="70">ROUND(+K79*L79,4)</f>
        <v>0.76559999999999995</v>
      </c>
      <c r="N79" s="192">
        <f t="shared" ref="N79" si="71">ROUND(+M79/$M$153*100,2)</f>
        <v>7.94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72">IF(E79&lt;0.125,"NA",IF(0.125&lt;=E79,(0.2*E79)))</f>
        <v>9.0000000000000011E-2</v>
      </c>
      <c r="H80" s="43"/>
      <c r="I80" s="44"/>
      <c r="J80" s="45">
        <v>0.96699999999999997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73">+E79*0.4</f>
        <v>0.18000000000000002</v>
      </c>
      <c r="H81" s="43"/>
      <c r="I81" s="44"/>
      <c r="J81" s="45">
        <v>1.0680000000000001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74">IF(E79&lt;0.125,"NA",IF(0.125&lt;=E79,(0.8*E79)))</f>
        <v>0.36000000000000004</v>
      </c>
      <c r="H82" s="43"/>
      <c r="I82" s="44"/>
      <c r="J82" s="45">
        <v>1.2410000000000001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75">+E79</f>
        <v>0.45</v>
      </c>
      <c r="H83" s="48"/>
      <c r="I83" s="49"/>
      <c r="J83" s="50">
        <v>1.202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v>14</v>
      </c>
      <c r="C84" s="212">
        <f t="shared" ref="C84" si="76">+C79+$N$12</f>
        <v>22.1</v>
      </c>
      <c r="D84" s="189">
        <v>0.51</v>
      </c>
      <c r="E84" s="189">
        <v>0.51</v>
      </c>
      <c r="F84" s="36" t="s">
        <v>75</v>
      </c>
      <c r="G84" s="37">
        <v>0</v>
      </c>
      <c r="H84" s="38"/>
      <c r="I84" s="39"/>
      <c r="J84" s="40"/>
      <c r="K84" s="189"/>
      <c r="L84" s="189"/>
      <c r="M84" s="189"/>
      <c r="N84" s="192"/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77">IF(E84&lt;0.125,"NA",IF(0.125&lt;=E84,(0.2*E84)))</f>
        <v>0.10200000000000001</v>
      </c>
      <c r="H85" s="43"/>
      <c r="I85" s="44"/>
      <c r="J85" s="45"/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78">+E84*0.4</f>
        <v>0.20400000000000001</v>
      </c>
      <c r="H86" s="43"/>
      <c r="I86" s="44"/>
      <c r="J86" s="45"/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79">IF(E84&lt;0.125,"NA",IF(0.125&lt;=E84,(0.8*E84)))</f>
        <v>0.40800000000000003</v>
      </c>
      <c r="H87" s="43"/>
      <c r="I87" s="44"/>
      <c r="J87" s="45"/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80">+E84</f>
        <v>0.51</v>
      </c>
      <c r="H88" s="48"/>
      <c r="I88" s="49"/>
      <c r="J88" s="50"/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v>15</v>
      </c>
      <c r="C89" s="212">
        <f t="shared" ref="C89" si="81">+C84+$N$12</f>
        <v>23.6</v>
      </c>
      <c r="D89" s="189">
        <v>0.5</v>
      </c>
      <c r="E89" s="189">
        <v>0.45500000000000002</v>
      </c>
      <c r="F89" s="36" t="s">
        <v>75</v>
      </c>
      <c r="G89" s="37">
        <v>0</v>
      </c>
      <c r="H89" s="38"/>
      <c r="I89" s="39"/>
      <c r="J89" s="40">
        <v>0.74099999999999999</v>
      </c>
      <c r="K89" s="189">
        <f t="shared" ref="K89" si="82">+IF(E89&lt;=0.12,(J91),(IF(E89&lt;0.16,((J90+2*J91+J92)/4),IF(E89&gt;=0.16,((J89+3*J90+2*J91+3*J92+J93)/10)))))</f>
        <v>1.0455999999999999</v>
      </c>
      <c r="L89" s="189">
        <f>ROUND(+(D84+D89)/2*(C89-C84),3)</f>
        <v>0.75800000000000001</v>
      </c>
      <c r="M89" s="189">
        <f t="shared" ref="M89" si="83">ROUND(+K89*L89,4)</f>
        <v>0.79259999999999997</v>
      </c>
      <c r="N89" s="192">
        <f>ROUND(+M89/$M$153*100,2)</f>
        <v>8.2200000000000006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84">IF(E89&lt;0.125,"NA",IF(0.125&lt;=E89,(0.2*E89)))</f>
        <v>9.1000000000000011E-2</v>
      </c>
      <c r="H90" s="43"/>
      <c r="I90" s="44"/>
      <c r="J90" s="45">
        <v>0.90400000000000003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85">+E89*0.4</f>
        <v>0.18200000000000002</v>
      </c>
      <c r="H91" s="43"/>
      <c r="I91" s="44"/>
      <c r="J91" s="45">
        <v>1.1319999999999999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86">IF(E89&lt;0.125,"NA",IF(0.125&lt;=E89,(0.8*E89)))</f>
        <v>0.36400000000000005</v>
      </c>
      <c r="H92" s="43"/>
      <c r="I92" s="44"/>
      <c r="J92" s="45">
        <v>1.1839999999999999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87">+E89</f>
        <v>0.45500000000000002</v>
      </c>
      <c r="H93" s="48"/>
      <c r="I93" s="49"/>
      <c r="J93" s="50">
        <v>1.1870000000000001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v>16</v>
      </c>
      <c r="C94" s="212">
        <f t="shared" ref="C94:C109" si="88">+C89+$N$12</f>
        <v>25.1</v>
      </c>
      <c r="D94" s="189">
        <v>0.45500000000000002</v>
      </c>
      <c r="E94" s="189">
        <v>0.45500000000000002</v>
      </c>
      <c r="F94" s="36" t="s">
        <v>75</v>
      </c>
      <c r="G94" s="37">
        <v>0</v>
      </c>
      <c r="H94" s="38"/>
      <c r="I94" s="39"/>
      <c r="J94" s="40">
        <v>0.41599999999999998</v>
      </c>
      <c r="K94" s="189">
        <f t="shared" ref="K94" si="89">+IF(E94&lt;=0.12,(J96),(IF(E94&lt;0.16,((J95+2*J96+J97)/4),IF(E94&gt;=0.16,((J94+3*J95+2*J96+3*J97+J98)/10)))))</f>
        <v>0.9376000000000001</v>
      </c>
      <c r="L94" s="189">
        <f>ROUND(+(D89+D94)/2*(C94-C89),3)</f>
        <v>0.71599999999999997</v>
      </c>
      <c r="M94" s="189">
        <f t="shared" ref="M94" si="90">ROUND(+K94*L94,4)</f>
        <v>0.67130000000000001</v>
      </c>
      <c r="N94" s="192">
        <f t="shared" ref="N94" si="91">ROUND(+M94/$M$153*100,2)</f>
        <v>6.96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92">IF(E94&lt;0.125,"NA",IF(0.125&lt;=E94,(0.2*E94)))</f>
        <v>9.1000000000000011E-2</v>
      </c>
      <c r="H95" s="43"/>
      <c r="I95" s="44"/>
      <c r="J95" s="45">
        <v>0.79500000000000004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93">+E94*0.4</f>
        <v>0.18200000000000002</v>
      </c>
      <c r="H96" s="43"/>
      <c r="I96" s="44"/>
      <c r="J96" s="45">
        <v>0.998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94">IF(E94&lt;0.125,"NA",IF(0.125&lt;=E94,(0.8*E94)))</f>
        <v>0.36400000000000005</v>
      </c>
      <c r="H97" s="43"/>
      <c r="I97" s="44"/>
      <c r="J97" s="45">
        <v>1.1879999999999999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95">+E94</f>
        <v>0.45500000000000002</v>
      </c>
      <c r="H98" s="48"/>
      <c r="I98" s="49"/>
      <c r="J98" s="50">
        <v>1.0149999999999999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v>17</v>
      </c>
      <c r="C99" s="212">
        <f t="shared" si="88"/>
        <v>26.6</v>
      </c>
      <c r="D99" s="189">
        <v>0.41</v>
      </c>
      <c r="E99" s="189">
        <v>0.46500000000000002</v>
      </c>
      <c r="F99" s="36" t="s">
        <v>75</v>
      </c>
      <c r="G99" s="37">
        <v>0</v>
      </c>
      <c r="H99" s="38"/>
      <c r="I99" s="39"/>
      <c r="J99" s="40">
        <v>0.29799999999999999</v>
      </c>
      <c r="K99" s="189">
        <f t="shared" ref="K99" si="96">+IF(E99&lt;=0.12,(J101),(IF(E99&lt;0.16,((J100+2*J101+J102)/4),IF(E99&gt;=0.16,((J99+3*J100+2*J101+3*J102+J103)/10)))))</f>
        <v>0.88939999999999997</v>
      </c>
      <c r="L99" s="189">
        <f>ROUND(+(D94+D99)/2*(C99-C94),3)</f>
        <v>0.64900000000000002</v>
      </c>
      <c r="M99" s="189">
        <f t="shared" ref="M99" si="97">ROUND(+K99*L99,4)</f>
        <v>0.57720000000000005</v>
      </c>
      <c r="N99" s="192">
        <f t="shared" ref="N99" si="98">ROUND(+M99/$M$153*100,2)</f>
        <v>5.99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99">IF(E99&lt;0.125,"NA",IF(0.125&lt;=E99,(0.2*E99)))</f>
        <v>9.3000000000000013E-2</v>
      </c>
      <c r="H100" s="43"/>
      <c r="I100" s="44"/>
      <c r="J100" s="45">
        <v>0.77700000000000002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00">+E99*0.4</f>
        <v>0.18600000000000003</v>
      </c>
      <c r="H101" s="43"/>
      <c r="I101" s="44"/>
      <c r="J101" s="45">
        <v>0.872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101">IF(E99&lt;0.125,"NA",IF(0.125&lt;=E99,(0.8*E99)))</f>
        <v>0.37200000000000005</v>
      </c>
      <c r="H102" s="43"/>
      <c r="I102" s="44"/>
      <c r="J102" s="45">
        <v>1.1140000000000001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02">+E99</f>
        <v>0.46500000000000002</v>
      </c>
      <c r="H103" s="48"/>
      <c r="I103" s="49"/>
      <c r="J103" s="50">
        <v>1.179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9">
        <v>18</v>
      </c>
      <c r="C104" s="212">
        <f t="shared" si="88"/>
        <v>28.1</v>
      </c>
      <c r="D104" s="189">
        <v>0.36</v>
      </c>
      <c r="E104" s="189">
        <v>0.41499999999999998</v>
      </c>
      <c r="F104" s="36" t="s">
        <v>75</v>
      </c>
      <c r="G104" s="37">
        <v>0</v>
      </c>
      <c r="H104" s="38"/>
      <c r="I104" s="39"/>
      <c r="J104" s="40">
        <v>0.221</v>
      </c>
      <c r="K104" s="189">
        <f t="shared" ref="K104" si="103">+IF(E104&lt;=0.12,(J106),(IF(E104&lt;0.16,((J105+2*J106+J107)/4),IF(E104&gt;=0.16,((J104+3*J105+2*J106+3*J107+J108)/10)))))</f>
        <v>0.75730000000000008</v>
      </c>
      <c r="L104" s="189">
        <f>ROUND(+(D99+D104)/2*(C104-C99),3)</f>
        <v>0.57799999999999996</v>
      </c>
      <c r="M104" s="189">
        <f t="shared" ref="M104" si="104">ROUND(+K104*L104,4)</f>
        <v>0.43769999999999998</v>
      </c>
      <c r="N104" s="192">
        <f>ROUND(+M104/$M$153*100,2)</f>
        <v>4.54</v>
      </c>
      <c r="O104" s="193"/>
      <c r="P104" s="194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0"/>
      <c r="C105" s="190"/>
      <c r="D105" s="190"/>
      <c r="E105" s="190"/>
      <c r="F105" s="41" t="s">
        <v>76</v>
      </c>
      <c r="G105" s="42">
        <f t="shared" ref="G105" si="105">IF(E104&lt;0.125,"NA",IF(0.125&lt;=E104,(0.2*E104)))</f>
        <v>8.3000000000000004E-2</v>
      </c>
      <c r="H105" s="43"/>
      <c r="I105" s="44"/>
      <c r="J105" s="45">
        <v>0.58699999999999997</v>
      </c>
      <c r="K105" s="190"/>
      <c r="L105" s="190"/>
      <c r="M105" s="190"/>
      <c r="N105" s="190"/>
      <c r="O105" s="190"/>
      <c r="P105" s="195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0"/>
      <c r="C106" s="190"/>
      <c r="D106" s="190"/>
      <c r="E106" s="190"/>
      <c r="F106" s="41" t="s">
        <v>77</v>
      </c>
      <c r="G106" s="42">
        <f t="shared" ref="G106" si="106">+E104*0.4</f>
        <v>0.16600000000000001</v>
      </c>
      <c r="H106" s="43"/>
      <c r="I106" s="44"/>
      <c r="J106" s="45">
        <v>0.878</v>
      </c>
      <c r="K106" s="190"/>
      <c r="L106" s="190"/>
      <c r="M106" s="190"/>
      <c r="N106" s="190"/>
      <c r="O106" s="190"/>
      <c r="P106" s="195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0"/>
      <c r="C107" s="190"/>
      <c r="D107" s="190"/>
      <c r="E107" s="190"/>
      <c r="F107" s="41" t="s">
        <v>78</v>
      </c>
      <c r="G107" s="42">
        <f t="shared" ref="G107" si="107">IF(E104&lt;0.125,"NA",IF(0.125&lt;=E104,(0.8*E104)))</f>
        <v>0.33200000000000002</v>
      </c>
      <c r="H107" s="43"/>
      <c r="I107" s="44"/>
      <c r="J107" s="45">
        <v>0.93200000000000005</v>
      </c>
      <c r="K107" s="190"/>
      <c r="L107" s="190"/>
      <c r="M107" s="190"/>
      <c r="N107" s="190"/>
      <c r="O107" s="190"/>
      <c r="P107" s="195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1"/>
      <c r="C108" s="191"/>
      <c r="D108" s="191"/>
      <c r="E108" s="191"/>
      <c r="F108" s="46" t="s">
        <v>79</v>
      </c>
      <c r="G108" s="47">
        <f t="shared" ref="G108" si="108">+E104</f>
        <v>0.41499999999999998</v>
      </c>
      <c r="H108" s="48"/>
      <c r="I108" s="49"/>
      <c r="J108" s="50">
        <v>1.0389999999999999</v>
      </c>
      <c r="K108" s="191"/>
      <c r="L108" s="191"/>
      <c r="M108" s="191"/>
      <c r="N108" s="191"/>
      <c r="O108" s="191"/>
      <c r="P108" s="196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09">
        <v>19</v>
      </c>
      <c r="C109" s="212">
        <f t="shared" si="88"/>
        <v>29.6</v>
      </c>
      <c r="D109" s="189">
        <v>0.41</v>
      </c>
      <c r="E109" s="189">
        <v>0.38500000000000001</v>
      </c>
      <c r="F109" s="36" t="s">
        <v>75</v>
      </c>
      <c r="G109" s="37">
        <v>0</v>
      </c>
      <c r="H109" s="38"/>
      <c r="I109" s="39"/>
      <c r="J109" s="40">
        <v>0.34300000000000003</v>
      </c>
      <c r="K109" s="189">
        <f t="shared" ref="K109" si="109">+IF(E109&lt;=0.12,(J111),(IF(E109&lt;0.16,((J110+2*J111+J112)/4),IF(E109&gt;=0.16,((J109+3*J110+2*J111+3*J112+J113)/10)))))</f>
        <v>0.71479999999999999</v>
      </c>
      <c r="L109" s="189">
        <f>ROUND(+(D104+D109)/2*(C109-C104),3)</f>
        <v>0.57799999999999996</v>
      </c>
      <c r="M109" s="189">
        <f t="shared" ref="M109" si="110">ROUND(+K109*L109,4)</f>
        <v>0.41320000000000001</v>
      </c>
      <c r="N109" s="192">
        <f t="shared" ref="N109" si="111">ROUND(+M109/$M$153*100,2)</f>
        <v>4.29</v>
      </c>
      <c r="O109" s="193"/>
      <c r="P109" s="194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0"/>
      <c r="C110" s="190"/>
      <c r="D110" s="190"/>
      <c r="E110" s="190"/>
      <c r="F110" s="41" t="s">
        <v>76</v>
      </c>
      <c r="G110" s="42">
        <f t="shared" ref="G110" si="112">IF(E109&lt;0.125,"NA",IF(0.125&lt;=E109,(0.2*E109)))</f>
        <v>7.7000000000000013E-2</v>
      </c>
      <c r="H110" s="43"/>
      <c r="I110" s="44"/>
      <c r="J110" s="45">
        <v>0.55500000000000005</v>
      </c>
      <c r="K110" s="190"/>
      <c r="L110" s="190"/>
      <c r="M110" s="190"/>
      <c r="N110" s="190"/>
      <c r="O110" s="190"/>
      <c r="P110" s="195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0"/>
      <c r="C111" s="190"/>
      <c r="D111" s="190"/>
      <c r="E111" s="190"/>
      <c r="F111" s="41" t="s">
        <v>77</v>
      </c>
      <c r="G111" s="42">
        <f t="shared" ref="G111" si="113">+E109*0.4</f>
        <v>0.15400000000000003</v>
      </c>
      <c r="H111" s="43"/>
      <c r="I111" s="44"/>
      <c r="J111" s="45">
        <v>0.76100000000000001</v>
      </c>
      <c r="K111" s="190"/>
      <c r="L111" s="190"/>
      <c r="M111" s="190"/>
      <c r="N111" s="190"/>
      <c r="O111" s="190"/>
      <c r="P111" s="195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0"/>
      <c r="C112" s="190"/>
      <c r="D112" s="190"/>
      <c r="E112" s="190"/>
      <c r="F112" s="41" t="s">
        <v>78</v>
      </c>
      <c r="G112" s="42">
        <f t="shared" ref="G112" si="114">IF(E109&lt;0.125,"NA",IF(0.125&lt;=E109,(0.8*E109)))</f>
        <v>0.30800000000000005</v>
      </c>
      <c r="H112" s="43"/>
      <c r="I112" s="44"/>
      <c r="J112" s="45">
        <v>0.85099999999999998</v>
      </c>
      <c r="K112" s="190"/>
      <c r="L112" s="190"/>
      <c r="M112" s="190"/>
      <c r="N112" s="190"/>
      <c r="O112" s="190"/>
      <c r="P112" s="195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1"/>
      <c r="C113" s="191"/>
      <c r="D113" s="191"/>
      <c r="E113" s="191"/>
      <c r="F113" s="46" t="s">
        <v>79</v>
      </c>
      <c r="G113" s="47">
        <f t="shared" ref="G113" si="115">+E109</f>
        <v>0.38500000000000001</v>
      </c>
      <c r="H113" s="48"/>
      <c r="I113" s="49"/>
      <c r="J113" s="50">
        <v>1.0649999999999999</v>
      </c>
      <c r="K113" s="191"/>
      <c r="L113" s="191"/>
      <c r="M113" s="191"/>
      <c r="N113" s="191"/>
      <c r="O113" s="191"/>
      <c r="P113" s="196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209">
        <v>20</v>
      </c>
      <c r="C114" s="212">
        <f t="shared" ref="C114:C124" si="116">+C109+$N$12</f>
        <v>31.1</v>
      </c>
      <c r="D114" s="189">
        <v>0.37</v>
      </c>
      <c r="E114" s="189">
        <v>0.38500000000000001</v>
      </c>
      <c r="F114" s="36" t="s">
        <v>75</v>
      </c>
      <c r="G114" s="37">
        <v>0</v>
      </c>
      <c r="H114" s="38"/>
      <c r="I114" s="39"/>
      <c r="J114" s="40">
        <v>0.46500000000000002</v>
      </c>
      <c r="K114" s="189">
        <f t="shared" ref="K114" si="117">+IF(E114&lt;=0.12,(J116),(IF(E114&lt;0.16,((J115+2*J116+J117)/4),IF(E114&gt;=0.16,((J114+3*J115+2*J116+3*J117+J118)/10)))))</f>
        <v>0.74009999999999998</v>
      </c>
      <c r="L114" s="189">
        <f>ROUND(+(D109+D114)/2*(C114-C109),3)</f>
        <v>0.58499999999999996</v>
      </c>
      <c r="M114" s="189">
        <f t="shared" ref="M114" si="118">ROUND(+K114*L114,4)</f>
        <v>0.433</v>
      </c>
      <c r="N114" s="192">
        <f t="shared" ref="N114" si="119">ROUND(+M114/$M$153*100,2)</f>
        <v>4.49</v>
      </c>
      <c r="O114" s="193"/>
      <c r="P114" s="194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210"/>
      <c r="C115" s="190"/>
      <c r="D115" s="190"/>
      <c r="E115" s="190"/>
      <c r="F115" s="41" t="s">
        <v>76</v>
      </c>
      <c r="G115" s="42">
        <f t="shared" ref="G115" si="120">IF(E114&lt;0.125,"NA",IF(0.125&lt;=E114,(0.2*E114)))</f>
        <v>7.7000000000000013E-2</v>
      </c>
      <c r="H115" s="43"/>
      <c r="I115" s="44"/>
      <c r="J115" s="45">
        <v>0.72</v>
      </c>
      <c r="K115" s="190"/>
      <c r="L115" s="190"/>
      <c r="M115" s="190"/>
      <c r="N115" s="190"/>
      <c r="O115" s="190"/>
      <c r="P115" s="195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210"/>
      <c r="C116" s="190"/>
      <c r="D116" s="190"/>
      <c r="E116" s="190"/>
      <c r="F116" s="41" t="s">
        <v>77</v>
      </c>
      <c r="G116" s="42">
        <f t="shared" ref="G116" si="121">+E114*0.4</f>
        <v>0.15400000000000003</v>
      </c>
      <c r="H116" s="43"/>
      <c r="I116" s="44"/>
      <c r="J116" s="45">
        <v>0.73099999999999998</v>
      </c>
      <c r="K116" s="190"/>
      <c r="L116" s="190"/>
      <c r="M116" s="190"/>
      <c r="N116" s="190"/>
      <c r="O116" s="190"/>
      <c r="P116" s="195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210"/>
      <c r="C117" s="190"/>
      <c r="D117" s="190"/>
      <c r="E117" s="190"/>
      <c r="F117" s="41" t="s">
        <v>78</v>
      </c>
      <c r="G117" s="42">
        <f t="shared" ref="G117" si="122">IF(E114&lt;0.125,"NA",IF(0.125&lt;=E114,(0.8*E114)))</f>
        <v>0.30800000000000005</v>
      </c>
      <c r="H117" s="43"/>
      <c r="I117" s="44"/>
      <c r="J117" s="45">
        <v>0.81</v>
      </c>
      <c r="K117" s="190"/>
      <c r="L117" s="190"/>
      <c r="M117" s="190"/>
      <c r="N117" s="190"/>
      <c r="O117" s="190"/>
      <c r="P117" s="195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211"/>
      <c r="C118" s="191"/>
      <c r="D118" s="191"/>
      <c r="E118" s="191"/>
      <c r="F118" s="46" t="s">
        <v>79</v>
      </c>
      <c r="G118" s="47">
        <f t="shared" ref="G118" si="123">+E114</f>
        <v>0.38500000000000001</v>
      </c>
      <c r="H118" s="48"/>
      <c r="I118" s="49"/>
      <c r="J118" s="50">
        <v>0.88400000000000001</v>
      </c>
      <c r="K118" s="191"/>
      <c r="L118" s="191"/>
      <c r="M118" s="191"/>
      <c r="N118" s="191"/>
      <c r="O118" s="191"/>
      <c r="P118" s="196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5" customFormat="1" ht="13.5" customHeight="1" x14ac:dyDescent="0.25">
      <c r="A119" s="27"/>
      <c r="B119" s="209">
        <v>21</v>
      </c>
      <c r="C119" s="212">
        <f t="shared" si="116"/>
        <v>32.6</v>
      </c>
      <c r="D119" s="189">
        <v>0.4</v>
      </c>
      <c r="E119" s="189">
        <v>0.38500000000000001</v>
      </c>
      <c r="F119" s="36" t="s">
        <v>75</v>
      </c>
      <c r="G119" s="37">
        <v>0</v>
      </c>
      <c r="H119" s="38"/>
      <c r="I119" s="39"/>
      <c r="J119" s="40">
        <v>0.40400000000000003</v>
      </c>
      <c r="K119" s="189">
        <f t="shared" ref="K119" si="124">+IF(E119&lt;=0.12,(J121),(IF(E119&lt;0.16,((J120+2*J121+J122)/4),IF(E119&gt;=0.16,((J119+3*J120+2*J121+3*J122+J123)/10)))))</f>
        <v>0.67409999999999992</v>
      </c>
      <c r="L119" s="189">
        <f>ROUND(+(D114+D119)/2*(C119-C114),3)</f>
        <v>0.57799999999999996</v>
      </c>
      <c r="M119" s="189">
        <f t="shared" ref="M119" si="125">ROUND(+K119*L119,4)</f>
        <v>0.3896</v>
      </c>
      <c r="N119" s="192">
        <f t="shared" ref="N119" si="126">ROUND(+M119/$M$153*100,2)</f>
        <v>4.04</v>
      </c>
      <c r="O119" s="193"/>
      <c r="P119" s="194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s="35" customFormat="1" ht="13.5" customHeight="1" x14ac:dyDescent="0.25">
      <c r="A120" s="27"/>
      <c r="B120" s="210"/>
      <c r="C120" s="190"/>
      <c r="D120" s="190"/>
      <c r="E120" s="190"/>
      <c r="F120" s="41" t="s">
        <v>76</v>
      </c>
      <c r="G120" s="42">
        <f t="shared" ref="G120" si="127">IF(E119&lt;0.125,"NA",IF(0.125&lt;=E119,(0.2*E119)))</f>
        <v>7.7000000000000013E-2</v>
      </c>
      <c r="H120" s="43"/>
      <c r="I120" s="44"/>
      <c r="J120" s="45">
        <v>0.45700000000000002</v>
      </c>
      <c r="K120" s="190"/>
      <c r="L120" s="190"/>
      <c r="M120" s="190"/>
      <c r="N120" s="190"/>
      <c r="O120" s="190"/>
      <c r="P120" s="195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s="35" customFormat="1" ht="13.5" customHeight="1" x14ac:dyDescent="0.25">
      <c r="A121" s="27"/>
      <c r="B121" s="210"/>
      <c r="C121" s="190"/>
      <c r="D121" s="190"/>
      <c r="E121" s="190"/>
      <c r="F121" s="41" t="s">
        <v>77</v>
      </c>
      <c r="G121" s="42">
        <f t="shared" ref="G121" si="128">+E119*0.4</f>
        <v>0.15400000000000003</v>
      </c>
      <c r="H121" s="43"/>
      <c r="I121" s="44"/>
      <c r="J121" s="45">
        <v>0.71199999999999997</v>
      </c>
      <c r="K121" s="190"/>
      <c r="L121" s="190"/>
      <c r="M121" s="190"/>
      <c r="N121" s="190"/>
      <c r="O121" s="190"/>
      <c r="P121" s="195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s="35" customFormat="1" ht="13.5" customHeight="1" x14ac:dyDescent="0.25">
      <c r="A122" s="27"/>
      <c r="B122" s="210"/>
      <c r="C122" s="190"/>
      <c r="D122" s="190"/>
      <c r="E122" s="190"/>
      <c r="F122" s="41" t="s">
        <v>78</v>
      </c>
      <c r="G122" s="42">
        <f t="shared" ref="G122" si="129">IF(E119&lt;0.125,"NA",IF(0.125&lt;=E119,(0.8*E119)))</f>
        <v>0.30800000000000005</v>
      </c>
      <c r="H122" s="43"/>
      <c r="I122" s="44"/>
      <c r="J122" s="45">
        <v>0.88300000000000001</v>
      </c>
      <c r="K122" s="190"/>
      <c r="L122" s="190"/>
      <c r="M122" s="190"/>
      <c r="N122" s="190"/>
      <c r="O122" s="190"/>
      <c r="P122" s="195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s="35" customFormat="1" ht="13.5" customHeight="1" thickBot="1" x14ac:dyDescent="0.3">
      <c r="A123" s="27"/>
      <c r="B123" s="211"/>
      <c r="C123" s="191"/>
      <c r="D123" s="191"/>
      <c r="E123" s="191"/>
      <c r="F123" s="46" t="s">
        <v>79</v>
      </c>
      <c r="G123" s="47">
        <f t="shared" ref="G123" si="130">+E119</f>
        <v>0.38500000000000001</v>
      </c>
      <c r="H123" s="48"/>
      <c r="I123" s="49"/>
      <c r="J123" s="50">
        <v>0.89300000000000002</v>
      </c>
      <c r="K123" s="191"/>
      <c r="L123" s="191"/>
      <c r="M123" s="191"/>
      <c r="N123" s="191"/>
      <c r="O123" s="191"/>
      <c r="P123" s="196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s="35" customFormat="1" ht="13.5" customHeight="1" x14ac:dyDescent="0.25">
      <c r="A124" s="27"/>
      <c r="B124" s="209">
        <v>22</v>
      </c>
      <c r="C124" s="212">
        <f t="shared" si="116"/>
        <v>34.1</v>
      </c>
      <c r="D124" s="189">
        <v>0.39</v>
      </c>
      <c r="E124" s="189">
        <v>0.41499999999999998</v>
      </c>
      <c r="F124" s="36" t="s">
        <v>75</v>
      </c>
      <c r="G124" s="37">
        <v>0</v>
      </c>
      <c r="H124" s="38"/>
      <c r="I124" s="39"/>
      <c r="J124" s="40">
        <v>0.29399999999999998</v>
      </c>
      <c r="K124" s="189">
        <f t="shared" ref="K124" si="131">+IF(E124&lt;=0.12,(J126),(IF(E124&lt;0.16,((J125+2*J126+J127)/4),IF(E124&gt;=0.16,((J124+3*J125+2*J126+3*J127+J128)/10)))))</f>
        <v>0.60020000000000007</v>
      </c>
      <c r="L124" s="189">
        <f>ROUND(+(D119+D124)/2*(C124-C119),3)</f>
        <v>0.59299999999999997</v>
      </c>
      <c r="M124" s="189">
        <f t="shared" ref="M124" si="132">ROUND(+K124*L124,4)</f>
        <v>0.35589999999999999</v>
      </c>
      <c r="N124" s="192">
        <f>ROUND(+M124/$M$153*100,2)</f>
        <v>3.69</v>
      </c>
      <c r="O124" s="193"/>
      <c r="P124" s="194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s="35" customFormat="1" ht="13.5" customHeight="1" x14ac:dyDescent="0.25">
      <c r="A125" s="27"/>
      <c r="B125" s="210"/>
      <c r="C125" s="190"/>
      <c r="D125" s="190"/>
      <c r="E125" s="190"/>
      <c r="F125" s="41" t="s">
        <v>76</v>
      </c>
      <c r="G125" s="42">
        <f t="shared" ref="G125" si="133">IF(E124&lt;0.125,"NA",IF(0.125&lt;=E124,(0.2*E124)))</f>
        <v>8.3000000000000004E-2</v>
      </c>
      <c r="H125" s="43"/>
      <c r="I125" s="44"/>
      <c r="J125" s="45">
        <v>0.53700000000000003</v>
      </c>
      <c r="K125" s="190"/>
      <c r="L125" s="190"/>
      <c r="M125" s="190"/>
      <c r="N125" s="190"/>
      <c r="O125" s="190"/>
      <c r="P125" s="195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s="35" customFormat="1" ht="13.5" customHeight="1" x14ac:dyDescent="0.25">
      <c r="A126" s="27"/>
      <c r="B126" s="210"/>
      <c r="C126" s="190"/>
      <c r="D126" s="190"/>
      <c r="E126" s="190"/>
      <c r="F126" s="41" t="s">
        <v>77</v>
      </c>
      <c r="G126" s="42">
        <f t="shared" ref="G126" si="134">+E124*0.4</f>
        <v>0.16600000000000001</v>
      </c>
      <c r="H126" s="43"/>
      <c r="I126" s="44"/>
      <c r="J126" s="45">
        <v>0.63100000000000001</v>
      </c>
      <c r="K126" s="190"/>
      <c r="L126" s="190"/>
      <c r="M126" s="190"/>
      <c r="N126" s="190"/>
      <c r="O126" s="190"/>
      <c r="P126" s="195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s="35" customFormat="1" ht="13.5" customHeight="1" x14ac:dyDescent="0.25">
      <c r="A127" s="27"/>
      <c r="B127" s="210"/>
      <c r="C127" s="190"/>
      <c r="D127" s="190"/>
      <c r="E127" s="190"/>
      <c r="F127" s="41" t="s">
        <v>78</v>
      </c>
      <c r="G127" s="42">
        <f t="shared" ref="G127" si="135">IF(E124&lt;0.125,"NA",IF(0.125&lt;=E124,(0.8*E124)))</f>
        <v>0.33200000000000002</v>
      </c>
      <c r="H127" s="43"/>
      <c r="I127" s="44"/>
      <c r="J127" s="45">
        <v>0.72499999999999998</v>
      </c>
      <c r="K127" s="190"/>
      <c r="L127" s="190"/>
      <c r="M127" s="190"/>
      <c r="N127" s="190"/>
      <c r="O127" s="190"/>
      <c r="P127" s="195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s="35" customFormat="1" ht="13.5" customHeight="1" thickBot="1" x14ac:dyDescent="0.3">
      <c r="A128" s="27"/>
      <c r="B128" s="211"/>
      <c r="C128" s="191"/>
      <c r="D128" s="191"/>
      <c r="E128" s="191"/>
      <c r="F128" s="46" t="s">
        <v>79</v>
      </c>
      <c r="G128" s="47">
        <f t="shared" ref="G128" si="136">+E124</f>
        <v>0.41499999999999998</v>
      </c>
      <c r="H128" s="48"/>
      <c r="I128" s="49"/>
      <c r="J128" s="50">
        <v>0.66</v>
      </c>
      <c r="K128" s="191"/>
      <c r="L128" s="191"/>
      <c r="M128" s="191"/>
      <c r="N128" s="191"/>
      <c r="O128" s="191"/>
      <c r="P128" s="196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s="35" customFormat="1" ht="13.5" customHeight="1" x14ac:dyDescent="0.25">
      <c r="A129" s="27"/>
      <c r="B129" s="209">
        <v>23</v>
      </c>
      <c r="C129" s="212">
        <f>+C124+2</f>
        <v>36.1</v>
      </c>
      <c r="D129" s="189">
        <v>0.37</v>
      </c>
      <c r="E129" s="189">
        <v>0.35</v>
      </c>
      <c r="F129" s="36" t="s">
        <v>75</v>
      </c>
      <c r="G129" s="37">
        <v>0</v>
      </c>
      <c r="H129" s="38"/>
      <c r="I129" s="39"/>
      <c r="J129" s="40">
        <v>8.7999999999999995E-2</v>
      </c>
      <c r="K129" s="189">
        <f t="shared" ref="K129" si="137">+IF(E129&lt;=0.12,(J131),(IF(E129&lt;0.16,((J130+2*J131+J132)/4),IF(E129&gt;=0.16,((J129+3*J130+2*J131+3*J132+J133)/10)))))</f>
        <v>0.33589999999999998</v>
      </c>
      <c r="L129" s="189">
        <f>ROUND(+(D124+D129)/2*(C129-C124),3)</f>
        <v>0.76</v>
      </c>
      <c r="M129" s="189">
        <f t="shared" ref="M129" si="138">ROUND(+K129*L129,4)</f>
        <v>0.25530000000000003</v>
      </c>
      <c r="N129" s="192">
        <f t="shared" ref="N129" si="139">ROUND(+M129/$M$153*100,2)</f>
        <v>2.65</v>
      </c>
      <c r="O129" s="193"/>
      <c r="P129" s="194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s="35" customFormat="1" ht="13.5" customHeight="1" x14ac:dyDescent="0.25">
      <c r="A130" s="27"/>
      <c r="B130" s="210"/>
      <c r="C130" s="190"/>
      <c r="D130" s="190"/>
      <c r="E130" s="190"/>
      <c r="F130" s="41" t="s">
        <v>76</v>
      </c>
      <c r="G130" s="42">
        <f t="shared" ref="G130" si="140">IF(E129&lt;0.125,"NA",IF(0.125&lt;=E129,(0.2*E129)))</f>
        <v>6.9999999999999993E-2</v>
      </c>
      <c r="H130" s="43"/>
      <c r="I130" s="44"/>
      <c r="J130" s="45">
        <v>0.30599999999999999</v>
      </c>
      <c r="K130" s="190"/>
      <c r="L130" s="190"/>
      <c r="M130" s="190"/>
      <c r="N130" s="190"/>
      <c r="O130" s="190"/>
      <c r="P130" s="195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s="35" customFormat="1" ht="13.5" customHeight="1" x14ac:dyDescent="0.25">
      <c r="A131" s="27"/>
      <c r="B131" s="210"/>
      <c r="C131" s="190"/>
      <c r="D131" s="190"/>
      <c r="E131" s="190"/>
      <c r="F131" s="41" t="s">
        <v>77</v>
      </c>
      <c r="G131" s="42">
        <f t="shared" ref="G131" si="141">+E129*0.4</f>
        <v>0.13999999999999999</v>
      </c>
      <c r="H131" s="43"/>
      <c r="I131" s="44"/>
      <c r="J131" s="45">
        <v>0.39200000000000002</v>
      </c>
      <c r="K131" s="190"/>
      <c r="L131" s="190"/>
      <c r="M131" s="190"/>
      <c r="N131" s="190"/>
      <c r="O131" s="190"/>
      <c r="P131" s="195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s="35" customFormat="1" ht="13.5" customHeight="1" x14ac:dyDescent="0.25">
      <c r="A132" s="27"/>
      <c r="B132" s="210"/>
      <c r="C132" s="190"/>
      <c r="D132" s="190"/>
      <c r="E132" s="190"/>
      <c r="F132" s="41" t="s">
        <v>78</v>
      </c>
      <c r="G132" s="42">
        <f t="shared" ref="G132" si="142">IF(E129&lt;0.125,"NA",IF(0.125&lt;=E129,(0.8*E129)))</f>
        <v>0.27999999999999997</v>
      </c>
      <c r="H132" s="43"/>
      <c r="I132" s="44"/>
      <c r="J132" s="45">
        <v>0.39</v>
      </c>
      <c r="K132" s="190"/>
      <c r="L132" s="190"/>
      <c r="M132" s="190"/>
      <c r="N132" s="190"/>
      <c r="O132" s="190"/>
      <c r="P132" s="195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s="35" customFormat="1" ht="13.5" customHeight="1" thickBot="1" x14ac:dyDescent="0.3">
      <c r="A133" s="27"/>
      <c r="B133" s="211"/>
      <c r="C133" s="191"/>
      <c r="D133" s="191"/>
      <c r="E133" s="191"/>
      <c r="F133" s="46" t="s">
        <v>79</v>
      </c>
      <c r="G133" s="47">
        <f t="shared" ref="G133" si="143">+E129</f>
        <v>0.35</v>
      </c>
      <c r="H133" s="48"/>
      <c r="I133" s="49"/>
      <c r="J133" s="50">
        <v>0.39900000000000002</v>
      </c>
      <c r="K133" s="191"/>
      <c r="L133" s="191"/>
      <c r="M133" s="191"/>
      <c r="N133" s="191"/>
      <c r="O133" s="191"/>
      <c r="P133" s="196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s="3" customFormat="1" ht="14.1" customHeight="1" x14ac:dyDescent="0.2">
      <c r="B134" s="197" t="s">
        <v>28</v>
      </c>
      <c r="C134" s="200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2"/>
    </row>
    <row r="135" spans="1:26" s="3" customFormat="1" ht="14.1" customHeight="1" x14ac:dyDescent="0.2">
      <c r="B135" s="198"/>
      <c r="C135" s="203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5"/>
    </row>
    <row r="136" spans="1:26" s="3" customFormat="1" ht="14.1" customHeight="1" x14ac:dyDescent="0.2">
      <c r="B136" s="198"/>
      <c r="C136" s="203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5"/>
    </row>
    <row r="137" spans="1:26" s="3" customFormat="1" ht="14.1" customHeight="1" x14ac:dyDescent="0.2">
      <c r="B137" s="198"/>
      <c r="C137" s="203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5"/>
    </row>
    <row r="138" spans="1:26" s="3" customFormat="1" ht="14.1" customHeight="1" x14ac:dyDescent="0.2">
      <c r="B138" s="198"/>
      <c r="C138" s="203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5"/>
    </row>
    <row r="139" spans="1:26" s="3" customFormat="1" ht="14.1" customHeight="1" thickBot="1" x14ac:dyDescent="0.25">
      <c r="B139" s="199"/>
      <c r="C139" s="206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8"/>
    </row>
    <row r="140" spans="1:26" s="3" customFormat="1" ht="28.5" customHeight="1" thickBot="1" x14ac:dyDescent="0.25">
      <c r="A140" s="51"/>
      <c r="B140" s="52" t="s">
        <v>80</v>
      </c>
      <c r="C140" s="176" t="s">
        <v>81</v>
      </c>
      <c r="D140" s="176"/>
      <c r="E140" s="176"/>
      <c r="F140" s="176"/>
      <c r="G140" s="176"/>
      <c r="H140" s="177"/>
      <c r="I140" s="178"/>
      <c r="J140" s="52" t="s">
        <v>82</v>
      </c>
      <c r="K140" s="176" t="s">
        <v>83</v>
      </c>
      <c r="L140" s="176"/>
      <c r="M140" s="176"/>
      <c r="N140" s="176"/>
      <c r="O140" s="176"/>
      <c r="P140" s="177"/>
    </row>
    <row r="141" spans="1:26" s="3" customFormat="1" ht="28.5" customHeight="1" thickBot="1" x14ac:dyDescent="0.25">
      <c r="B141" s="53" t="s">
        <v>84</v>
      </c>
      <c r="C141" s="180" t="s">
        <v>85</v>
      </c>
      <c r="D141" s="180"/>
      <c r="E141" s="180"/>
      <c r="F141" s="180"/>
      <c r="G141" s="180"/>
      <c r="H141" s="181"/>
      <c r="I141" s="179"/>
      <c r="J141" s="53" t="s">
        <v>86</v>
      </c>
      <c r="K141" s="180" t="s">
        <v>87</v>
      </c>
      <c r="L141" s="180"/>
      <c r="M141" s="180"/>
      <c r="N141" s="180"/>
      <c r="O141" s="180"/>
      <c r="P141" s="181"/>
    </row>
    <row r="142" spans="1:26" s="91" customFormat="1" ht="13.5" customHeight="1" x14ac:dyDescent="0.25">
      <c r="A142" s="54"/>
      <c r="B142" s="182">
        <v>14</v>
      </c>
      <c r="C142" s="185">
        <f>C79</f>
        <v>20.6</v>
      </c>
      <c r="D142" s="187">
        <f>+D79</f>
        <v>0.47</v>
      </c>
      <c r="E142" s="187">
        <f>E84</f>
        <v>0.51</v>
      </c>
      <c r="F142" s="55" t="s">
        <v>75</v>
      </c>
      <c r="G142" s="55">
        <v>0.01</v>
      </c>
      <c r="H142" s="56"/>
      <c r="I142" s="57"/>
      <c r="J142" s="58">
        <v>0.45</v>
      </c>
      <c r="K142" s="188">
        <f>+AVERAGE(J142:J152)</f>
        <v>0.90909090909090906</v>
      </c>
      <c r="L142" s="167">
        <f>ROUND(+(D142+D147)/2*(C147-C142),3)</f>
        <v>0.73499999999999999</v>
      </c>
      <c r="M142" s="170">
        <f>ROUND(+K142*L142,4)</f>
        <v>0.66820000000000002</v>
      </c>
      <c r="N142" s="167">
        <f>ROUND(+M142/$M$153*100,2)</f>
        <v>6.93</v>
      </c>
      <c r="O142" s="167"/>
      <c r="P142" s="171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s="91" customFormat="1" ht="13.5" customHeight="1" x14ac:dyDescent="0.25">
      <c r="A143" s="54"/>
      <c r="B143" s="183"/>
      <c r="C143" s="168"/>
      <c r="D143" s="168"/>
      <c r="E143" s="168"/>
      <c r="F143" s="60" t="s">
        <v>88</v>
      </c>
      <c r="G143" s="61">
        <f>+E142*0.1</f>
        <v>5.1000000000000004E-2</v>
      </c>
      <c r="H143" s="62"/>
      <c r="I143" s="63"/>
      <c r="J143" s="64">
        <v>0.64900000000000002</v>
      </c>
      <c r="K143" s="168"/>
      <c r="L143" s="168"/>
      <c r="M143" s="168"/>
      <c r="N143" s="168"/>
      <c r="O143" s="168"/>
      <c r="P143" s="172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s="91" customFormat="1" ht="13.5" customHeight="1" x14ac:dyDescent="0.25">
      <c r="A144" s="54"/>
      <c r="B144" s="183"/>
      <c r="C144" s="168"/>
      <c r="D144" s="168"/>
      <c r="E144" s="168"/>
      <c r="F144" s="60" t="s">
        <v>89</v>
      </c>
      <c r="G144" s="61">
        <f>+E142*0.2</f>
        <v>0.10200000000000001</v>
      </c>
      <c r="H144" s="62"/>
      <c r="I144" s="63"/>
      <c r="J144" s="64">
        <v>0.748</v>
      </c>
      <c r="K144" s="168"/>
      <c r="L144" s="168"/>
      <c r="M144" s="168"/>
      <c r="N144" s="168"/>
      <c r="O144" s="168"/>
      <c r="P144" s="172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s="91" customFormat="1" ht="13.5" customHeight="1" x14ac:dyDescent="0.25">
      <c r="A145" s="54"/>
      <c r="B145" s="183"/>
      <c r="C145" s="168"/>
      <c r="D145" s="168"/>
      <c r="E145" s="168"/>
      <c r="F145" s="60" t="s">
        <v>90</v>
      </c>
      <c r="G145" s="61">
        <f>+E142*0.3</f>
        <v>0.153</v>
      </c>
      <c r="H145" s="62"/>
      <c r="I145" s="63"/>
      <c r="J145" s="64">
        <v>0.88300000000000001</v>
      </c>
      <c r="K145" s="168"/>
      <c r="L145" s="168"/>
      <c r="M145" s="168"/>
      <c r="N145" s="168"/>
      <c r="O145" s="168"/>
      <c r="P145" s="172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s="91" customFormat="1" ht="13.5" customHeight="1" x14ac:dyDescent="0.25">
      <c r="A146" s="54"/>
      <c r="B146" s="183"/>
      <c r="C146" s="186"/>
      <c r="D146" s="186"/>
      <c r="E146" s="168"/>
      <c r="F146" s="60" t="s">
        <v>91</v>
      </c>
      <c r="G146" s="61">
        <f>+E142*0.4</f>
        <v>0.20400000000000001</v>
      </c>
      <c r="H146" s="62"/>
      <c r="I146" s="63"/>
      <c r="J146" s="64">
        <v>0.90600000000000003</v>
      </c>
      <c r="K146" s="168"/>
      <c r="L146" s="168"/>
      <c r="M146" s="168"/>
      <c r="N146" s="168"/>
      <c r="O146" s="168"/>
      <c r="P146" s="172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s="91" customFormat="1" ht="13.5" customHeight="1" x14ac:dyDescent="0.25">
      <c r="A147" s="54"/>
      <c r="B147" s="183"/>
      <c r="C147" s="174">
        <f>C84</f>
        <v>22.1</v>
      </c>
      <c r="D147" s="175">
        <f>+D84</f>
        <v>0.51</v>
      </c>
      <c r="E147" s="168"/>
      <c r="F147" s="60" t="s">
        <v>29</v>
      </c>
      <c r="G147" s="61">
        <f>+E142*0.5</f>
        <v>0.255</v>
      </c>
      <c r="H147" s="62"/>
      <c r="I147" s="63"/>
      <c r="J147" s="64">
        <v>0.999</v>
      </c>
      <c r="K147" s="168"/>
      <c r="L147" s="168"/>
      <c r="M147" s="168"/>
      <c r="N147" s="168"/>
      <c r="O147" s="168"/>
      <c r="P147" s="172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s="91" customFormat="1" ht="13.5" customHeight="1" x14ac:dyDescent="0.25">
      <c r="A148" s="54"/>
      <c r="B148" s="183"/>
      <c r="C148" s="168"/>
      <c r="D148" s="168"/>
      <c r="E148" s="168"/>
      <c r="F148" s="60" t="s">
        <v>92</v>
      </c>
      <c r="G148" s="61">
        <f>+E142*0.6</f>
        <v>0.30599999999999999</v>
      </c>
      <c r="H148" s="62"/>
      <c r="I148" s="63"/>
      <c r="J148" s="64">
        <v>0.97</v>
      </c>
      <c r="K148" s="168"/>
      <c r="L148" s="168"/>
      <c r="M148" s="168"/>
      <c r="N148" s="168"/>
      <c r="O148" s="168"/>
      <c r="P148" s="172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s="91" customFormat="1" ht="13.5" customHeight="1" x14ac:dyDescent="0.25">
      <c r="A149" s="54"/>
      <c r="B149" s="183"/>
      <c r="C149" s="168"/>
      <c r="D149" s="168"/>
      <c r="E149" s="168"/>
      <c r="F149" s="60" t="s">
        <v>93</v>
      </c>
      <c r="G149" s="61">
        <f>+E142*0.7</f>
        <v>0.35699999999999998</v>
      </c>
      <c r="H149" s="62"/>
      <c r="I149" s="63"/>
      <c r="J149" s="64">
        <v>1.02</v>
      </c>
      <c r="K149" s="168"/>
      <c r="L149" s="168"/>
      <c r="M149" s="168"/>
      <c r="N149" s="168"/>
      <c r="O149" s="168"/>
      <c r="P149" s="172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s="91" customFormat="1" ht="13.5" customHeight="1" x14ac:dyDescent="0.25">
      <c r="A150" s="54"/>
      <c r="B150" s="183"/>
      <c r="C150" s="168"/>
      <c r="D150" s="168"/>
      <c r="E150" s="168"/>
      <c r="F150" s="60" t="s">
        <v>94</v>
      </c>
      <c r="G150" s="61">
        <f>+E142*0.8</f>
        <v>0.40800000000000003</v>
      </c>
      <c r="H150" s="62"/>
      <c r="I150" s="63"/>
      <c r="J150" s="64">
        <v>1.05</v>
      </c>
      <c r="K150" s="168"/>
      <c r="L150" s="168"/>
      <c r="M150" s="168"/>
      <c r="N150" s="168"/>
      <c r="O150" s="168"/>
      <c r="P150" s="172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s="91" customFormat="1" ht="13.5" customHeight="1" x14ac:dyDescent="0.25">
      <c r="A151" s="54"/>
      <c r="B151" s="183"/>
      <c r="C151" s="168"/>
      <c r="D151" s="168"/>
      <c r="E151" s="168"/>
      <c r="F151" s="60" t="s">
        <v>95</v>
      </c>
      <c r="G151" s="61">
        <f>+E142*0.9</f>
        <v>0.45900000000000002</v>
      </c>
      <c r="H151" s="62"/>
      <c r="I151" s="63"/>
      <c r="J151" s="64">
        <v>1.1539999999999999</v>
      </c>
      <c r="K151" s="168"/>
      <c r="L151" s="168"/>
      <c r="M151" s="168"/>
      <c r="N151" s="168"/>
      <c r="O151" s="168"/>
      <c r="P151" s="172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s="91" customFormat="1" ht="15.75" thickBot="1" x14ac:dyDescent="0.3">
      <c r="A152" s="54"/>
      <c r="B152" s="184"/>
      <c r="C152" s="169"/>
      <c r="D152" s="169"/>
      <c r="E152" s="169"/>
      <c r="F152" s="65" t="s">
        <v>30</v>
      </c>
      <c r="G152" s="65">
        <f>+E142</f>
        <v>0.51</v>
      </c>
      <c r="H152" s="66"/>
      <c r="I152" s="67"/>
      <c r="J152" s="68">
        <v>1.171</v>
      </c>
      <c r="K152" s="169"/>
      <c r="L152" s="169"/>
      <c r="M152" s="169"/>
      <c r="N152" s="169"/>
      <c r="O152" s="169"/>
      <c r="P152" s="173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s="3" customFormat="1" ht="12.75" x14ac:dyDescent="0.2">
      <c r="A153" s="8"/>
      <c r="B153" s="155" t="s">
        <v>103</v>
      </c>
      <c r="C153" s="155"/>
      <c r="D153" s="155"/>
      <c r="E153" s="155"/>
      <c r="F153" s="155"/>
      <c r="G153" s="155"/>
      <c r="H153" s="155"/>
      <c r="I153" s="155"/>
      <c r="J153" s="155"/>
      <c r="K153" s="13">
        <f>ROUND(+M153/L153,3)</f>
        <v>0.76400000000000001</v>
      </c>
      <c r="L153" s="12">
        <f>SUM(L19:L152)</f>
        <v>12.613999999999999</v>
      </c>
      <c r="M153" s="11">
        <f>SUM(M19:M152)</f>
        <v>9.639800000000001</v>
      </c>
      <c r="N153" s="9">
        <f>ROUND(SUM(N19:N152),0)</f>
        <v>100</v>
      </c>
      <c r="O153" s="157" t="s">
        <v>31</v>
      </c>
      <c r="P153" s="159"/>
    </row>
    <row r="154" spans="1:26" s="3" customFormat="1" ht="15" customHeight="1" thickBot="1" x14ac:dyDescent="0.25">
      <c r="A154" s="8"/>
      <c r="B154" s="156"/>
      <c r="C154" s="156"/>
      <c r="D154" s="156"/>
      <c r="E154" s="156"/>
      <c r="F154" s="156"/>
      <c r="G154" s="156"/>
      <c r="H154" s="156"/>
      <c r="I154" s="156"/>
      <c r="J154" s="156"/>
      <c r="K154" s="10" t="s">
        <v>32</v>
      </c>
      <c r="L154" s="10" t="s">
        <v>48</v>
      </c>
      <c r="M154" s="10" t="s">
        <v>100</v>
      </c>
      <c r="N154" s="10" t="s">
        <v>33</v>
      </c>
      <c r="O154" s="158"/>
      <c r="P154" s="160"/>
    </row>
    <row r="155" spans="1:26" ht="15" customHeight="1" thickBot="1" x14ac:dyDescent="0.3">
      <c r="A155" s="93"/>
      <c r="B155" s="161" t="s">
        <v>96</v>
      </c>
      <c r="C155" s="162"/>
      <c r="D155" s="162"/>
      <c r="E155" s="162"/>
      <c r="F155" s="163"/>
      <c r="G155" s="161" t="s">
        <v>97</v>
      </c>
      <c r="H155" s="162"/>
      <c r="I155" s="162"/>
      <c r="J155" s="162"/>
      <c r="K155" s="163"/>
      <c r="L155" s="164" t="s">
        <v>49</v>
      </c>
      <c r="M155" s="165"/>
      <c r="N155" s="165"/>
      <c r="O155" s="165"/>
      <c r="P155" s="166"/>
    </row>
    <row r="156" spans="1:26" ht="15" customHeight="1" x14ac:dyDescent="0.25">
      <c r="A156" s="93"/>
      <c r="B156" s="125"/>
      <c r="C156" s="126"/>
      <c r="D156" s="126"/>
      <c r="E156" s="126"/>
      <c r="F156" s="127"/>
      <c r="G156" s="125"/>
      <c r="H156" s="126"/>
      <c r="I156" s="126"/>
      <c r="J156" s="126"/>
      <c r="K156" s="127"/>
      <c r="L156" s="134" t="s">
        <v>98</v>
      </c>
      <c r="M156" s="135"/>
      <c r="N156" s="135"/>
      <c r="O156" s="136">
        <f>+AVERAGE(E19:E133)</f>
        <v>0.36439130434782602</v>
      </c>
      <c r="P156" s="137"/>
    </row>
    <row r="157" spans="1:26" ht="15" customHeight="1" thickBot="1" x14ac:dyDescent="0.3">
      <c r="A157" s="93"/>
      <c r="B157" s="128"/>
      <c r="C157" s="129"/>
      <c r="D157" s="129"/>
      <c r="E157" s="129"/>
      <c r="F157" s="130"/>
      <c r="G157" s="128"/>
      <c r="H157" s="129"/>
      <c r="I157" s="129"/>
      <c r="J157" s="129"/>
      <c r="K157" s="130"/>
      <c r="L157" s="138" t="s">
        <v>99</v>
      </c>
      <c r="M157" s="139"/>
      <c r="N157" s="139"/>
      <c r="O157" s="140">
        <f>MAX(E19:E133)</f>
        <v>0.51</v>
      </c>
      <c r="P157" s="141"/>
    </row>
    <row r="158" spans="1:26" ht="18.600000000000001" customHeight="1" x14ac:dyDescent="0.25">
      <c r="A158" s="94"/>
      <c r="B158" s="128"/>
      <c r="C158" s="129"/>
      <c r="D158" s="129"/>
      <c r="E158" s="129"/>
      <c r="F158" s="130"/>
      <c r="G158" s="128"/>
      <c r="H158" s="129"/>
      <c r="I158" s="129"/>
      <c r="J158" s="129"/>
      <c r="K158" s="130"/>
      <c r="L158" s="142"/>
      <c r="M158" s="143"/>
      <c r="N158" s="143"/>
      <c r="O158" s="143"/>
      <c r="P158" s="144"/>
    </row>
    <row r="159" spans="1:26" ht="42" customHeight="1" x14ac:dyDescent="0.25">
      <c r="A159" s="95"/>
      <c r="B159" s="128"/>
      <c r="C159" s="129"/>
      <c r="D159" s="129"/>
      <c r="E159" s="129"/>
      <c r="F159" s="130"/>
      <c r="G159" s="128"/>
      <c r="H159" s="129"/>
      <c r="I159" s="129"/>
      <c r="J159" s="129"/>
      <c r="K159" s="130"/>
      <c r="L159" s="145"/>
      <c r="M159" s="146"/>
      <c r="N159" s="146"/>
      <c r="O159" s="146"/>
      <c r="P159" s="147"/>
    </row>
    <row r="160" spans="1:26" ht="15" customHeight="1" thickBot="1" x14ac:dyDescent="0.3">
      <c r="A160" s="93"/>
      <c r="B160" s="128"/>
      <c r="C160" s="129"/>
      <c r="D160" s="129"/>
      <c r="E160" s="129"/>
      <c r="F160" s="130"/>
      <c r="G160" s="128"/>
      <c r="H160" s="129"/>
      <c r="I160" s="129"/>
      <c r="J160" s="129"/>
      <c r="K160" s="130"/>
      <c r="L160" s="148"/>
      <c r="M160" s="149"/>
      <c r="N160" s="149"/>
      <c r="O160" s="149"/>
      <c r="P160" s="150"/>
    </row>
    <row r="161" spans="1:16" ht="22.5" customHeight="1" thickBot="1" x14ac:dyDescent="0.3">
      <c r="A161" s="93"/>
      <c r="B161" s="128"/>
      <c r="C161" s="129"/>
      <c r="D161" s="129"/>
      <c r="E161" s="129"/>
      <c r="F161" s="130"/>
      <c r="G161" s="128"/>
      <c r="H161" s="129"/>
      <c r="I161" s="129"/>
      <c r="J161" s="129"/>
      <c r="K161" s="130"/>
      <c r="L161" s="151" t="s">
        <v>34</v>
      </c>
      <c r="M161" s="152"/>
      <c r="N161" s="152"/>
      <c r="O161" s="152"/>
      <c r="P161" s="90">
        <v>3.35</v>
      </c>
    </row>
    <row r="162" spans="1:16" ht="32.25" customHeight="1" thickBot="1" x14ac:dyDescent="0.3">
      <c r="A162" s="93"/>
      <c r="B162" s="131"/>
      <c r="C162" s="132"/>
      <c r="D162" s="132"/>
      <c r="E162" s="132"/>
      <c r="F162" s="133"/>
      <c r="G162" s="131"/>
      <c r="H162" s="132"/>
      <c r="I162" s="132"/>
      <c r="J162" s="132"/>
      <c r="K162" s="133"/>
      <c r="L162" s="153" t="s">
        <v>102</v>
      </c>
      <c r="M162" s="154"/>
      <c r="N162" s="154"/>
      <c r="O162" s="154"/>
      <c r="P162" s="90">
        <v>1.6521999999999999</v>
      </c>
    </row>
    <row r="163" spans="1:16" ht="23.45" customHeight="1" thickBot="1" x14ac:dyDescent="0.3">
      <c r="A163" s="5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</row>
    <row r="164" spans="1:16" ht="15.75" thickBot="1" x14ac:dyDescent="0.3">
      <c r="A164" s="114" t="s">
        <v>35</v>
      </c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6"/>
    </row>
    <row r="165" spans="1:16" ht="159" customHeight="1" thickBot="1" x14ac:dyDescent="0.3">
      <c r="A165" s="4"/>
      <c r="B165" s="117"/>
      <c r="C165" s="118"/>
      <c r="D165" s="118"/>
      <c r="E165" s="118"/>
      <c r="F165" s="119"/>
      <c r="G165" s="117"/>
      <c r="H165" s="118"/>
      <c r="I165" s="118"/>
      <c r="J165" s="118"/>
      <c r="K165" s="119"/>
      <c r="L165" s="117"/>
      <c r="M165" s="118"/>
      <c r="N165" s="118"/>
      <c r="O165" s="118"/>
      <c r="P165" s="120"/>
    </row>
    <row r="166" spans="1:16" ht="21.75" customHeight="1" thickBot="1" x14ac:dyDescent="0.3">
      <c r="A166" s="4"/>
      <c r="B166" s="121" t="s">
        <v>113</v>
      </c>
      <c r="C166" s="122"/>
      <c r="D166" s="122"/>
      <c r="E166" s="122"/>
      <c r="F166" s="123"/>
      <c r="G166" s="121"/>
      <c r="H166" s="122"/>
      <c r="I166" s="122"/>
      <c r="J166" s="122"/>
      <c r="K166" s="123"/>
      <c r="L166" s="121"/>
      <c r="M166" s="122"/>
      <c r="N166" s="122"/>
      <c r="O166" s="122"/>
      <c r="P166" s="124"/>
    </row>
    <row r="167" spans="1:16" s="7" customFormat="1" ht="16.899999999999999" customHeight="1" thickBot="1" x14ac:dyDescent="0.3">
      <c r="A167" s="6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10"/>
    </row>
    <row r="168" spans="1:16" s="3" customFormat="1" ht="15.75" customHeight="1" thickBot="1" x14ac:dyDescent="0.25">
      <c r="A168" s="111" t="s">
        <v>36</v>
      </c>
      <c r="B168" s="112"/>
      <c r="C168" s="112"/>
      <c r="D168" s="112"/>
      <c r="E168" s="112"/>
      <c r="F168" s="112"/>
      <c r="G168" s="112"/>
      <c r="H168" s="112"/>
      <c r="I168" s="112"/>
      <c r="J168" s="112" t="s">
        <v>37</v>
      </c>
      <c r="K168" s="112"/>
      <c r="L168" s="112"/>
      <c r="M168" s="112"/>
      <c r="N168" s="112"/>
      <c r="O168" s="112"/>
      <c r="P168" s="113"/>
    </row>
  </sheetData>
  <mergeCells count="3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M114:M118"/>
    <mergeCell ref="N114:N118"/>
    <mergeCell ref="O114:O118"/>
    <mergeCell ref="P114:P118"/>
    <mergeCell ref="B119:B123"/>
    <mergeCell ref="C119:C123"/>
    <mergeCell ref="D119:D123"/>
    <mergeCell ref="E119:E123"/>
    <mergeCell ref="K119:K123"/>
    <mergeCell ref="L119:L123"/>
    <mergeCell ref="M119:M123"/>
    <mergeCell ref="N119:N123"/>
    <mergeCell ref="O119:O123"/>
    <mergeCell ref="P119:P123"/>
    <mergeCell ref="B124:B128"/>
    <mergeCell ref="C124:C128"/>
    <mergeCell ref="D124:D128"/>
    <mergeCell ref="E124:E128"/>
    <mergeCell ref="K124:K128"/>
    <mergeCell ref="L124:L128"/>
    <mergeCell ref="M129:M133"/>
    <mergeCell ref="N129:N133"/>
    <mergeCell ref="O129:O133"/>
    <mergeCell ref="P129:P133"/>
    <mergeCell ref="B134:B139"/>
    <mergeCell ref="C134:P139"/>
    <mergeCell ref="M124:M128"/>
    <mergeCell ref="N124:N128"/>
    <mergeCell ref="O124:O128"/>
    <mergeCell ref="P124:P128"/>
    <mergeCell ref="B129:B133"/>
    <mergeCell ref="C129:C133"/>
    <mergeCell ref="D129:D133"/>
    <mergeCell ref="E129:E133"/>
    <mergeCell ref="K129:K133"/>
    <mergeCell ref="L129:L133"/>
    <mergeCell ref="C140:H140"/>
    <mergeCell ref="I140:I141"/>
    <mergeCell ref="K140:P140"/>
    <mergeCell ref="C141:H141"/>
    <mergeCell ref="K141:P141"/>
    <mergeCell ref="B142:B152"/>
    <mergeCell ref="C142:C146"/>
    <mergeCell ref="D142:D146"/>
    <mergeCell ref="E142:E152"/>
    <mergeCell ref="K142:K152"/>
    <mergeCell ref="B153:J154"/>
    <mergeCell ref="O153:O154"/>
    <mergeCell ref="P153:P154"/>
    <mergeCell ref="B155:F155"/>
    <mergeCell ref="G155:K155"/>
    <mergeCell ref="L155:P155"/>
    <mergeCell ref="L142:L152"/>
    <mergeCell ref="M142:M152"/>
    <mergeCell ref="N142:N152"/>
    <mergeCell ref="O142:O152"/>
    <mergeCell ref="P142:P152"/>
    <mergeCell ref="C147:C152"/>
    <mergeCell ref="D147:D152"/>
    <mergeCell ref="B156:F162"/>
    <mergeCell ref="G156:K162"/>
    <mergeCell ref="L156:N156"/>
    <mergeCell ref="O156:P156"/>
    <mergeCell ref="L157:N157"/>
    <mergeCell ref="O157:P157"/>
    <mergeCell ref="L158:P160"/>
    <mergeCell ref="L161:O161"/>
    <mergeCell ref="L162:O162"/>
    <mergeCell ref="B167:P167"/>
    <mergeCell ref="A168:C168"/>
    <mergeCell ref="D168:I168"/>
    <mergeCell ref="J168:K168"/>
    <mergeCell ref="L168:P168"/>
    <mergeCell ref="B163:P163"/>
    <mergeCell ref="A164:P164"/>
    <mergeCell ref="B165:F165"/>
    <mergeCell ref="G165:K165"/>
    <mergeCell ref="L165:P165"/>
    <mergeCell ref="B166:F166"/>
    <mergeCell ref="G166:K166"/>
    <mergeCell ref="L166:P16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2" width="10.7109375" customWidth="1"/>
    <col min="13" max="13" width="11.4257812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05"/>
      <c r="B2" s="306"/>
      <c r="C2" s="307"/>
      <c r="D2" s="308"/>
      <c r="E2" s="309" t="s">
        <v>115</v>
      </c>
      <c r="F2" s="310"/>
      <c r="G2" s="310"/>
      <c r="H2" s="310"/>
      <c r="I2" s="310"/>
      <c r="J2" s="310"/>
      <c r="K2" s="310"/>
      <c r="L2" s="310"/>
      <c r="M2" s="310"/>
      <c r="N2" s="310"/>
      <c r="O2" s="311"/>
      <c r="P2" s="312"/>
    </row>
    <row r="3" spans="1:26" s="2" customFormat="1" ht="25.5" customHeight="1" thickBot="1" x14ac:dyDescent="0.3">
      <c r="A3" s="305"/>
      <c r="B3" s="313"/>
      <c r="C3" s="314"/>
      <c r="D3" s="315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8"/>
      <c r="P3" s="319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43161</v>
      </c>
      <c r="D5" s="297"/>
      <c r="E5" s="70" t="s">
        <v>50</v>
      </c>
      <c r="F5" s="71">
        <v>4</v>
      </c>
      <c r="G5" s="72" t="s">
        <v>1</v>
      </c>
      <c r="H5" s="298" t="s">
        <v>116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104</v>
      </c>
      <c r="E6" s="282"/>
      <c r="F6" s="282"/>
      <c r="G6" s="282"/>
      <c r="H6" s="282"/>
      <c r="I6" s="283"/>
      <c r="J6" s="74" t="s">
        <v>3</v>
      </c>
      <c r="K6" s="284" t="s">
        <v>105</v>
      </c>
      <c r="L6" s="283"/>
      <c r="M6" s="284" t="s">
        <v>106</v>
      </c>
      <c r="N6" s="285"/>
      <c r="O6" s="75" t="s">
        <v>51</v>
      </c>
      <c r="P6" s="76">
        <v>1010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/>
      <c r="K9" s="268" t="s">
        <v>60</v>
      </c>
      <c r="L9" s="272" t="s">
        <v>107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 t="s">
        <v>4</v>
      </c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0.46875</v>
      </c>
      <c r="F11" s="255" t="s">
        <v>11</v>
      </c>
      <c r="G11" s="254"/>
      <c r="H11" s="87">
        <v>1.25</v>
      </c>
      <c r="I11" s="256" t="s">
        <v>12</v>
      </c>
      <c r="J11" s="257"/>
      <c r="K11" s="87">
        <v>19</v>
      </c>
      <c r="L11" s="253" t="s">
        <v>13</v>
      </c>
      <c r="M11" s="254"/>
      <c r="N11" s="88">
        <v>34.700000000000003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0.54861111111111105</v>
      </c>
      <c r="F12" s="248" t="s">
        <v>15</v>
      </c>
      <c r="G12" s="247"/>
      <c r="H12" s="87">
        <v>1.25</v>
      </c>
      <c r="I12" s="249" t="s">
        <v>16</v>
      </c>
      <c r="J12" s="247"/>
      <c r="K12" s="86">
        <v>0.45833333333333331</v>
      </c>
      <c r="L12" s="246" t="s">
        <v>17</v>
      </c>
      <c r="M12" s="247"/>
      <c r="N12" s="89">
        <v>2</v>
      </c>
      <c r="O12" s="250">
        <v>1.7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1.7</v>
      </c>
      <c r="D18" s="29">
        <v>9.6000000000000002E-2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+C18+$N$12</f>
        <v>3.7</v>
      </c>
      <c r="D19" s="189">
        <v>0.22600000000000001</v>
      </c>
      <c r="E19" s="189">
        <v>0.24299999999999999</v>
      </c>
      <c r="F19" s="36" t="s">
        <v>75</v>
      </c>
      <c r="G19" s="37">
        <v>0</v>
      </c>
      <c r="H19" s="38"/>
      <c r="I19" s="39"/>
      <c r="J19" s="40">
        <v>1.0999999999999999E-2</v>
      </c>
      <c r="K19" s="189">
        <f>+IF(E19&lt;=0.12,(J21),(IF(E19&lt;0.16,((J20+2*J21+J22)/4),IF(E19&gt;=0.16,((J19+3*J20+2*J21+3*J22+J23)/10)))))</f>
        <v>1.2800000000000001E-2</v>
      </c>
      <c r="L19" s="189">
        <f>ROUND(+(D18+D19)/2*(C19-C18),3)</f>
        <v>0.32200000000000001</v>
      </c>
      <c r="M19" s="189">
        <f>ROUND(+K19*L19,4)</f>
        <v>4.1000000000000003E-3</v>
      </c>
      <c r="N19" s="192">
        <f>ROUND(+M19/$M$123*100,2)</f>
        <v>0.04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4.8600000000000004E-2</v>
      </c>
      <c r="H20" s="43"/>
      <c r="I20" s="44"/>
      <c r="J20" s="45">
        <v>1.2E-2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9.7200000000000009E-2</v>
      </c>
      <c r="H21" s="43"/>
      <c r="I21" s="44"/>
      <c r="J21" s="45">
        <v>1.2E-2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0.19440000000000002</v>
      </c>
      <c r="H22" s="43"/>
      <c r="I22" s="44"/>
      <c r="J22" s="45">
        <v>1.4E-2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0.24299999999999999</v>
      </c>
      <c r="H23" s="48"/>
      <c r="I23" s="49"/>
      <c r="J23" s="50">
        <v>1.4999999999999999E-2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v>2</v>
      </c>
      <c r="C24" s="212">
        <f>+C19+$N$12</f>
        <v>5.7</v>
      </c>
      <c r="D24" s="189">
        <v>6.4000000000000001E-2</v>
      </c>
      <c r="E24" s="189">
        <v>9.0999999999999998E-2</v>
      </c>
      <c r="F24" s="36" t="s">
        <v>75</v>
      </c>
      <c r="G24" s="37">
        <v>0</v>
      </c>
      <c r="H24" s="38"/>
      <c r="I24" s="39"/>
      <c r="J24" s="40">
        <v>4.1000000000000002E-2</v>
      </c>
      <c r="K24" s="189">
        <f>+IF(E24&lt;=0.12,(J26),(IF(E24&lt;0.16,((J25+2*J26+J27)/4),IF(E24&gt;=0.16,((J24+3*J25+2*J26+3*J27+J28)/10)))))</f>
        <v>0.10299999999999999</v>
      </c>
      <c r="L24" s="189">
        <f>ROUND(+(D19+D24)/2*(C24-C19),3)</f>
        <v>0.28999999999999998</v>
      </c>
      <c r="M24" s="189">
        <f>ROUND(+K24*L24,4)</f>
        <v>2.9899999999999999E-2</v>
      </c>
      <c r="N24" s="192">
        <f>ROUND(+M24/$M$123*100,2)</f>
        <v>0.3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 t="str">
        <f t="shared" ref="G25" si="0">IF(E24&lt;0.125,"NA",IF(0.125&lt;=E24,(0.2*E24)))</f>
        <v>NA</v>
      </c>
      <c r="H25" s="43"/>
      <c r="I25" s="44"/>
      <c r="J25" s="45"/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1">+E24*0.4</f>
        <v>3.6400000000000002E-2</v>
      </c>
      <c r="H26" s="43"/>
      <c r="I26" s="44"/>
      <c r="J26" s="45">
        <v>0.10299999999999999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 t="str">
        <f t="shared" ref="G27" si="2">IF(E24&lt;0.125,"NA",IF(0.125&lt;=E24,(0.8*E24)))</f>
        <v>NA</v>
      </c>
      <c r="H27" s="43"/>
      <c r="I27" s="44"/>
      <c r="J27" s="45"/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3">+E24</f>
        <v>9.0999999999999998E-2</v>
      </c>
      <c r="H28" s="48"/>
      <c r="I28" s="49"/>
      <c r="J28" s="50">
        <v>0.10299999999999999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v>3</v>
      </c>
      <c r="C29" s="212">
        <f>+C24+$N$12</f>
        <v>7.7</v>
      </c>
      <c r="D29" s="189">
        <v>0.26800000000000002</v>
      </c>
      <c r="E29" s="189">
        <v>0.159</v>
      </c>
      <c r="F29" s="36" t="s">
        <v>75</v>
      </c>
      <c r="G29" s="37">
        <v>0</v>
      </c>
      <c r="H29" s="38"/>
      <c r="I29" s="39"/>
      <c r="J29" s="40">
        <v>5.6000000000000001E-2</v>
      </c>
      <c r="K29" s="189">
        <f t="shared" ref="K29" si="4">+IF(E29&lt;=0.12,(J31),(IF(E29&lt;0.16,((J30+2*J31+J32)/4),IF(E29&gt;=0.16,((J29+3*J30+2*J31+3*J32+J33)/10)))))</f>
        <v>0.33900000000000002</v>
      </c>
      <c r="L29" s="189">
        <f>ROUND(+(D24+D29)/2*(C29-C24),3)</f>
        <v>0.33200000000000002</v>
      </c>
      <c r="M29" s="189">
        <f t="shared" ref="M29" si="5">ROUND(+K29*L29,4)</f>
        <v>0.1125</v>
      </c>
      <c r="N29" s="192">
        <f>ROUND(+M29/$M$123*100,2)</f>
        <v>1.1399999999999999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6">IF(E29&lt;0.125,"NA",IF(0.125&lt;=E29,(0.2*E29)))</f>
        <v>3.1800000000000002E-2</v>
      </c>
      <c r="H30" s="43"/>
      <c r="I30" s="44"/>
      <c r="J30" s="45">
        <v>0.16400000000000001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7">+E29*0.4</f>
        <v>6.3600000000000004E-2</v>
      </c>
      <c r="H31" s="43"/>
      <c r="I31" s="44"/>
      <c r="J31" s="45">
        <v>0.40200000000000002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8">IF(E29&lt;0.125,"NA",IF(0.125&lt;=E29,(0.8*E29)))</f>
        <v>0.12720000000000001</v>
      </c>
      <c r="H32" s="43"/>
      <c r="I32" s="44"/>
      <c r="J32" s="45">
        <v>0.38800000000000001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9">+E29</f>
        <v>0.159</v>
      </c>
      <c r="H33" s="48"/>
      <c r="I33" s="49"/>
      <c r="J33" s="50">
        <v>0.4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v>4</v>
      </c>
      <c r="C34" s="212">
        <f>+C29+$N$12</f>
        <v>9.6999999999999993</v>
      </c>
      <c r="D34" s="189">
        <v>0.31900000000000001</v>
      </c>
      <c r="E34" s="189">
        <v>0.245</v>
      </c>
      <c r="F34" s="36" t="s">
        <v>75</v>
      </c>
      <c r="G34" s="37">
        <v>0</v>
      </c>
      <c r="H34" s="38"/>
      <c r="I34" s="39"/>
      <c r="J34" s="40">
        <v>0.248</v>
      </c>
      <c r="K34" s="189">
        <f t="shared" ref="K34" si="10">+IF(E34&lt;=0.12,(J36),(IF(E34&lt;0.16,((J35+2*J36+J37)/4),IF(E34&gt;=0.16,((J34+3*J35+2*J36+3*J37+J38)/10)))))</f>
        <v>0.61229999999999996</v>
      </c>
      <c r="L34" s="189">
        <f>ROUND(+(D29+D34)/2*(C34-C29),3)</f>
        <v>0.58699999999999997</v>
      </c>
      <c r="M34" s="189">
        <f t="shared" ref="M34" si="11">ROUND(+K34*L34,4)</f>
        <v>0.3594</v>
      </c>
      <c r="N34" s="192">
        <f>ROUND(+M34/$M$123*100,2)</f>
        <v>3.65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2">IF(E34&lt;0.125,"NA",IF(0.125&lt;=E34,(0.2*E34)))</f>
        <v>4.9000000000000002E-2</v>
      </c>
      <c r="H35" s="43"/>
      <c r="I35" s="44"/>
      <c r="J35" s="45">
        <v>0.60599999999999998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3">+E34*0.4</f>
        <v>9.8000000000000004E-2</v>
      </c>
      <c r="H36" s="43"/>
      <c r="I36" s="44"/>
      <c r="J36" s="45">
        <v>0.629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4">IF(E34&lt;0.125,"NA",IF(0.125&lt;=E34,(0.8*E34)))</f>
        <v>0.19600000000000001</v>
      </c>
      <c r="H37" s="43"/>
      <c r="I37" s="44"/>
      <c r="J37" s="45">
        <v>0.71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15">+E34</f>
        <v>0.245</v>
      </c>
      <c r="H38" s="48"/>
      <c r="I38" s="49"/>
      <c r="J38" s="50">
        <v>0.66900000000000004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v>5</v>
      </c>
      <c r="C39" s="212">
        <f>+C34+$N$12</f>
        <v>11.7</v>
      </c>
      <c r="D39" s="189">
        <v>0.35499999999999998</v>
      </c>
      <c r="E39" s="189">
        <v>0.29399999999999998</v>
      </c>
      <c r="F39" s="36" t="s">
        <v>75</v>
      </c>
      <c r="G39" s="37">
        <v>0</v>
      </c>
      <c r="H39" s="38"/>
      <c r="I39" s="39"/>
      <c r="J39" s="40">
        <v>0.14199999999999999</v>
      </c>
      <c r="K39" s="189">
        <f t="shared" ref="K39" si="16">+IF(E39&lt;=0.12,(J41),(IF(E39&lt;0.16,((J40+2*J41+J42)/4),IF(E39&gt;=0.16,((J39+3*J40+2*J41+3*J42+J43)/10)))))</f>
        <v>0.54520000000000002</v>
      </c>
      <c r="L39" s="189">
        <f>ROUND(+(D34+D39)/2*(C39-C34),3)</f>
        <v>0.67400000000000004</v>
      </c>
      <c r="M39" s="189">
        <f t="shared" ref="M39" si="17">ROUND(+K39*L39,4)</f>
        <v>0.36749999999999999</v>
      </c>
      <c r="N39" s="192">
        <f>ROUND(+M39/$M$123*100,2)</f>
        <v>3.74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18">IF(E39&lt;0.125,"NA",IF(0.125&lt;=E39,(0.2*E39)))</f>
        <v>5.8799999999999998E-2</v>
      </c>
      <c r="H40" s="43"/>
      <c r="I40" s="44"/>
      <c r="J40" s="45">
        <v>0.27600000000000002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19">+E39*0.4</f>
        <v>0.1176</v>
      </c>
      <c r="H41" s="43"/>
      <c r="I41" s="44"/>
      <c r="J41" s="45">
        <v>0.67600000000000005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20">IF(E39&lt;0.125,"NA",IF(0.125&lt;=E39,(0.8*E39)))</f>
        <v>0.23519999999999999</v>
      </c>
      <c r="H42" s="43"/>
      <c r="I42" s="44"/>
      <c r="J42" s="45">
        <v>0.80500000000000005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21">+E39</f>
        <v>0.29399999999999998</v>
      </c>
      <c r="H43" s="48"/>
      <c r="I43" s="49"/>
      <c r="J43" s="50">
        <v>0.71499999999999997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v>6</v>
      </c>
      <c r="C44" s="212">
        <f>+C39+$N$12</f>
        <v>13.7</v>
      </c>
      <c r="D44" s="189">
        <v>0.45700000000000002</v>
      </c>
      <c r="E44" s="189">
        <v>0.36399999999999999</v>
      </c>
      <c r="F44" s="36" t="s">
        <v>75</v>
      </c>
      <c r="G44" s="37">
        <v>0</v>
      </c>
      <c r="H44" s="38"/>
      <c r="I44" s="39"/>
      <c r="J44" s="40">
        <v>0.315</v>
      </c>
      <c r="K44" s="189">
        <f>+IF(E44&lt;=0.12,(J46),(IF(E44&lt;0.16,((J45+2*J46+J47)/4),IF(E44&gt;=0.16,((J44+3*J45+2*J46+3*J47+J48)/10)))))</f>
        <v>0.6601999999999999</v>
      </c>
      <c r="L44" s="189">
        <f>ROUND(+(D39+D44)/2*(C44-C39),3)</f>
        <v>0.81200000000000006</v>
      </c>
      <c r="M44" s="189">
        <f>ROUND(+K44*L44,4)</f>
        <v>0.53610000000000002</v>
      </c>
      <c r="N44" s="192">
        <f>ROUND(+M44/$M$123*100,2)</f>
        <v>5.45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22">IF(E44&lt;0.125,"NA",IF(0.125&lt;=E44,(0.2*E44)))</f>
        <v>7.2800000000000004E-2</v>
      </c>
      <c r="H45" s="43"/>
      <c r="I45" s="44"/>
      <c r="J45" s="45">
        <v>0.56899999999999995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23">+E44*0.4</f>
        <v>0.14560000000000001</v>
      </c>
      <c r="H46" s="43"/>
      <c r="I46" s="44"/>
      <c r="J46" s="45">
        <v>0.66400000000000003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24">IF(E44&lt;0.125,"NA",IF(0.125&lt;=E44,(0.8*E44)))</f>
        <v>0.29120000000000001</v>
      </c>
      <c r="H47" s="43"/>
      <c r="I47" s="44"/>
      <c r="J47" s="45">
        <v>0.81699999999999995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25">+E44</f>
        <v>0.36399999999999999</v>
      </c>
      <c r="H48" s="48"/>
      <c r="I48" s="49"/>
      <c r="J48" s="50">
        <v>0.80100000000000005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v>7</v>
      </c>
      <c r="C49" s="212">
        <f>+C44+$N$12</f>
        <v>15.7</v>
      </c>
      <c r="D49" s="189">
        <v>0.45800000000000002</v>
      </c>
      <c r="E49" s="189">
        <v>0.47099999999999997</v>
      </c>
      <c r="F49" s="36" t="s">
        <v>75</v>
      </c>
      <c r="G49" s="37">
        <v>0</v>
      </c>
      <c r="H49" s="38"/>
      <c r="I49" s="39"/>
      <c r="J49" s="40">
        <v>0.376</v>
      </c>
      <c r="K49" s="189">
        <f t="shared" ref="K49" si="26">+IF(E49&lt;=0.12,(J51),(IF(E49&lt;0.16,((J50+2*J51+J52)/4),IF(E49&gt;=0.16,((J49+3*J50+2*J51+3*J52+J53)/10)))))</f>
        <v>0.70090000000000008</v>
      </c>
      <c r="L49" s="189">
        <f>ROUND(+(D44+D49)/2*(C49-C44),3)</f>
        <v>0.91500000000000004</v>
      </c>
      <c r="M49" s="189">
        <f t="shared" ref="M49" si="27">ROUND(+K49*L49,4)</f>
        <v>0.64129999999999998</v>
      </c>
      <c r="N49" s="192">
        <f>ROUND(+M49/$M$123*100,2)</f>
        <v>6.52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28">IF(E49&lt;0.125,"NA",IF(0.125&lt;=E49,(0.2*E49)))</f>
        <v>9.4200000000000006E-2</v>
      </c>
      <c r="H50" s="43"/>
      <c r="I50" s="44"/>
      <c r="J50" s="45">
        <v>0.46400000000000002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29">+E49*0.4</f>
        <v>0.18840000000000001</v>
      </c>
      <c r="H51" s="43"/>
      <c r="I51" s="44"/>
      <c r="J51" s="45">
        <v>0.68200000000000005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30">IF(E49&lt;0.125,"NA",IF(0.125&lt;=E49,(0.8*E49)))</f>
        <v>0.37680000000000002</v>
      </c>
      <c r="H52" s="43"/>
      <c r="I52" s="44"/>
      <c r="J52" s="45">
        <v>0.97499999999999998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31">+E49</f>
        <v>0.47099999999999997</v>
      </c>
      <c r="H53" s="48"/>
      <c r="I53" s="49"/>
      <c r="J53" s="50">
        <v>0.95199999999999996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v>8</v>
      </c>
      <c r="C54" s="212">
        <f>+C49+$N$12</f>
        <v>17.7</v>
      </c>
      <c r="D54" s="189">
        <v>0.495</v>
      </c>
      <c r="E54" s="189">
        <v>0.50700000000000001</v>
      </c>
      <c r="F54" s="36" t="s">
        <v>75</v>
      </c>
      <c r="G54" s="37">
        <v>0</v>
      </c>
      <c r="H54" s="38"/>
      <c r="I54" s="39"/>
      <c r="J54" s="40">
        <v>0.189</v>
      </c>
      <c r="K54" s="189">
        <f t="shared" ref="K54" si="32">+IF(E54&lt;=0.12,(J56),(IF(E54&lt;0.16,((J55+2*J56+J57)/4),IF(E54&gt;=0.16,((J54+3*J55+2*J56+3*J57+J58)/10)))))</f>
        <v>0.73539999999999994</v>
      </c>
      <c r="L54" s="189">
        <f>ROUND(+(D49+D54)/2*(C54-C49),3)</f>
        <v>0.95299999999999996</v>
      </c>
      <c r="M54" s="189">
        <f t="shared" ref="M54" si="33">ROUND(+K54*L54,4)</f>
        <v>0.70079999999999998</v>
      </c>
      <c r="N54" s="192">
        <f>ROUND(+M54/$M$123*100,2)</f>
        <v>7.12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34">IF(E54&lt;0.125,"NA",IF(0.125&lt;=E54,(0.2*E54)))</f>
        <v>0.1014</v>
      </c>
      <c r="H55" s="43"/>
      <c r="I55" s="44"/>
      <c r="J55" s="45">
        <v>0.46899999999999997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35">+E54*0.4</f>
        <v>0.20280000000000001</v>
      </c>
      <c r="H56" s="43"/>
      <c r="I56" s="44"/>
      <c r="J56" s="45">
        <v>0.79500000000000004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36">IF(E54&lt;0.125,"NA",IF(0.125&lt;=E54,(0.8*E54)))</f>
        <v>0.40560000000000002</v>
      </c>
      <c r="H57" s="43"/>
      <c r="I57" s="44"/>
      <c r="J57" s="45">
        <v>1.0569999999999999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37">+E54</f>
        <v>0.50700000000000001</v>
      </c>
      <c r="H58" s="48"/>
      <c r="I58" s="49"/>
      <c r="J58" s="50">
        <v>0.997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v>9</v>
      </c>
      <c r="C59" s="212">
        <f t="shared" ref="C59" si="38">+C54+$N$12</f>
        <v>19.7</v>
      </c>
      <c r="D59" s="189">
        <v>0.48199999999999998</v>
      </c>
      <c r="E59" s="189">
        <v>0.41499999999999998</v>
      </c>
      <c r="F59" s="36" t="s">
        <v>75</v>
      </c>
      <c r="G59" s="37">
        <v>0</v>
      </c>
      <c r="H59" s="38"/>
      <c r="I59" s="39"/>
      <c r="J59" s="40">
        <v>0.40899999999999997</v>
      </c>
      <c r="K59" s="189">
        <f>+IF(E59&lt;=0.12,(J61),(IF(E59&lt;0.16,((J60+2*J61+J62)/4),IF(E59&gt;=0.16,((J59+3*J60+2*J61+3*J62+J63)/10)))))</f>
        <v>0.95960000000000001</v>
      </c>
      <c r="L59" s="189">
        <f>ROUND(+(D54+D59)/2*(C59-C54),3)</f>
        <v>0.97699999999999998</v>
      </c>
      <c r="M59" s="189">
        <f>ROUND(+K59*L59,4)</f>
        <v>0.9375</v>
      </c>
      <c r="N59" s="192">
        <f>ROUND(+M59/$M$123*100,2)</f>
        <v>9.5299999999999994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39">IF(E59&lt;0.125,"NA",IF(0.125&lt;=E59,(0.2*E59)))</f>
        <v>8.3000000000000004E-2</v>
      </c>
      <c r="H60" s="43"/>
      <c r="I60" s="44"/>
      <c r="J60" s="45">
        <v>0.86599999999999999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40">+E59*0.4</f>
        <v>0.16600000000000001</v>
      </c>
      <c r="H61" s="43"/>
      <c r="I61" s="44"/>
      <c r="J61" s="45">
        <v>1.0169999999999999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41">IF(E59&lt;0.125,"NA",IF(0.125&lt;=E59,(0.8*E59)))</f>
        <v>0.33200000000000002</v>
      </c>
      <c r="H62" s="43"/>
      <c r="I62" s="44"/>
      <c r="J62" s="45">
        <v>1.161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42">+E59</f>
        <v>0.41499999999999998</v>
      </c>
      <c r="H63" s="48"/>
      <c r="I63" s="49"/>
      <c r="J63" s="50">
        <v>1.0720000000000001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v>10</v>
      </c>
      <c r="C64" s="212">
        <f t="shared" ref="C64" si="43">+C59+$N$12</f>
        <v>21.7</v>
      </c>
      <c r="D64" s="189">
        <v>0.505</v>
      </c>
      <c r="E64" s="189">
        <v>0.47599999999999998</v>
      </c>
      <c r="F64" s="36" t="s">
        <v>75</v>
      </c>
      <c r="G64" s="37">
        <v>0</v>
      </c>
      <c r="H64" s="38"/>
      <c r="I64" s="39"/>
      <c r="J64" s="40">
        <v>0.42399999999999999</v>
      </c>
      <c r="K64" s="189">
        <f t="shared" ref="K64" si="44">+IF(E64&lt;=0.12,(J66),(IF(E64&lt;0.16,((J65+2*J66+J67)/4),IF(E64&gt;=0.16,((J64+3*J65+2*J66+3*J67+J68)/10)))))</f>
        <v>0.96150000000000002</v>
      </c>
      <c r="L64" s="189">
        <f>ROUND(+(D59+D64)/2*(C64-C59),3)</f>
        <v>0.98699999999999999</v>
      </c>
      <c r="M64" s="189">
        <f t="shared" ref="M64" si="45">ROUND(+K64*L64,4)</f>
        <v>0.94899999999999995</v>
      </c>
      <c r="N64" s="192">
        <f>ROUND(+M64/$M$123*100,2)</f>
        <v>9.65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46">IF(E64&lt;0.125,"NA",IF(0.125&lt;=E64,(0.2*E64)))</f>
        <v>9.5200000000000007E-2</v>
      </c>
      <c r="H65" s="43"/>
      <c r="I65" s="44"/>
      <c r="J65" s="45">
        <v>0.80600000000000005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47">+E64*0.4</f>
        <v>0.19040000000000001</v>
      </c>
      <c r="H66" s="43"/>
      <c r="I66" s="44"/>
      <c r="J66" s="45">
        <v>0.99199999999999999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48">IF(E64&lt;0.125,"NA",IF(0.125&lt;=E64,(0.8*E64)))</f>
        <v>0.38080000000000003</v>
      </c>
      <c r="H67" s="43"/>
      <c r="I67" s="44"/>
      <c r="J67" s="45">
        <v>1.1819999999999999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49">+E64</f>
        <v>0.47599999999999998</v>
      </c>
      <c r="H68" s="48"/>
      <c r="I68" s="49"/>
      <c r="J68" s="50">
        <v>1.2430000000000001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v>11</v>
      </c>
      <c r="C69" s="212">
        <f t="shared" ref="C69" si="50">+C64+$N$12</f>
        <v>23.7</v>
      </c>
      <c r="D69" s="189">
        <v>0.57299999999999995</v>
      </c>
      <c r="E69" s="189">
        <v>0.55400000000000005</v>
      </c>
      <c r="F69" s="36" t="s">
        <v>75</v>
      </c>
      <c r="G69" s="37">
        <v>0</v>
      </c>
      <c r="H69" s="38"/>
      <c r="I69" s="39"/>
      <c r="J69" s="40"/>
      <c r="K69" s="189"/>
      <c r="L69" s="189"/>
      <c r="M69" s="189"/>
      <c r="N69" s="192"/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51">IF(E69&lt;0.125,"NA",IF(0.125&lt;=E69,(0.2*E69)))</f>
        <v>0.11080000000000001</v>
      </c>
      <c r="H70" s="43"/>
      <c r="I70" s="44"/>
      <c r="J70" s="45"/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52">+E69*0.4</f>
        <v>0.22160000000000002</v>
      </c>
      <c r="H71" s="43"/>
      <c r="I71" s="44"/>
      <c r="J71" s="45"/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53">IF(E69&lt;0.125,"NA",IF(0.125&lt;=E69,(0.8*E69)))</f>
        <v>0.44320000000000004</v>
      </c>
      <c r="H72" s="43"/>
      <c r="I72" s="44"/>
      <c r="J72" s="45"/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54">+E69</f>
        <v>0.55400000000000005</v>
      </c>
      <c r="H73" s="48"/>
      <c r="I73" s="49"/>
      <c r="J73" s="50"/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v>12</v>
      </c>
      <c r="C74" s="212">
        <f>+C69+$N$12</f>
        <v>25.7</v>
      </c>
      <c r="D74" s="189">
        <v>0.51</v>
      </c>
      <c r="E74" s="189">
        <v>0.5</v>
      </c>
      <c r="F74" s="36" t="s">
        <v>75</v>
      </c>
      <c r="G74" s="37">
        <v>0</v>
      </c>
      <c r="H74" s="38"/>
      <c r="I74" s="39"/>
      <c r="J74" s="40">
        <v>0.34499999999999997</v>
      </c>
      <c r="K74" s="189">
        <f>+IF(E74&lt;=0.12,(J76),(IF(E74&lt;0.16,((J75+2*J76+J77)/4),IF(E74&gt;=0.16,((J74+3*J75+2*J76+3*J77+J78)/10)))))</f>
        <v>0.8677999999999999</v>
      </c>
      <c r="L74" s="189">
        <f>ROUND(+(D69+D74)/2*(C74-C69),3)</f>
        <v>1.083</v>
      </c>
      <c r="M74" s="189">
        <f>ROUND(+K74*L74,4)</f>
        <v>0.93979999999999997</v>
      </c>
      <c r="N74" s="192">
        <f>ROUND(+M74/$M$123*100,2)</f>
        <v>9.5500000000000007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55">IF(E74&lt;0.125,"NA",IF(0.125&lt;=E74,(0.2*E74)))</f>
        <v>0.1</v>
      </c>
      <c r="H75" s="43"/>
      <c r="I75" s="44"/>
      <c r="J75" s="45">
        <v>0.64700000000000002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56">+E74*0.4</f>
        <v>0.2</v>
      </c>
      <c r="H76" s="43"/>
      <c r="I76" s="44"/>
      <c r="J76" s="45">
        <v>0.85299999999999998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57">IF(E74&lt;0.125,"NA",IF(0.125&lt;=E74,(0.8*E74)))</f>
        <v>0.4</v>
      </c>
      <c r="H77" s="43"/>
      <c r="I77" s="44"/>
      <c r="J77" s="45">
        <v>1.177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58">+E74</f>
        <v>0.5</v>
      </c>
      <c r="H78" s="48"/>
      <c r="I78" s="49"/>
      <c r="J78" s="50">
        <v>1.155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v>13</v>
      </c>
      <c r="C79" s="212">
        <f t="shared" ref="C79" si="59">+C74+$N$12</f>
        <v>27.7</v>
      </c>
      <c r="D79" s="189">
        <v>0.439</v>
      </c>
      <c r="E79" s="189">
        <v>0.48599999999999999</v>
      </c>
      <c r="F79" s="36" t="s">
        <v>75</v>
      </c>
      <c r="G79" s="37">
        <v>0</v>
      </c>
      <c r="H79" s="38"/>
      <c r="I79" s="39"/>
      <c r="J79" s="40">
        <v>0.41299999999999998</v>
      </c>
      <c r="K79" s="189">
        <f t="shared" ref="K79" si="60">+IF(E79&lt;=0.12,(J81),(IF(E79&lt;0.16,((J80+2*J81+J82)/4),IF(E79&gt;=0.16,((J79+3*J80+2*J81+3*J82+J83)/10)))))</f>
        <v>0.75790000000000002</v>
      </c>
      <c r="L79" s="189">
        <f>ROUND(+(D74+D79)/2*(C79-C74),3)</f>
        <v>0.94899999999999995</v>
      </c>
      <c r="M79" s="189">
        <f t="shared" ref="M79" si="61">ROUND(+K79*L79,4)</f>
        <v>0.71919999999999995</v>
      </c>
      <c r="N79" s="192">
        <f>ROUND(+M79/$M$123*100,2)</f>
        <v>7.31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62">IF(E79&lt;0.125,"NA",IF(0.125&lt;=E79,(0.2*E79)))</f>
        <v>9.7200000000000009E-2</v>
      </c>
      <c r="H80" s="43"/>
      <c r="I80" s="44"/>
      <c r="J80" s="45">
        <v>0.59599999999999997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63">+E79*0.4</f>
        <v>0.19440000000000002</v>
      </c>
      <c r="H81" s="43"/>
      <c r="I81" s="44"/>
      <c r="J81" s="45">
        <v>0.751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64">IF(E79&lt;0.125,"NA",IF(0.125&lt;=E79,(0.8*E79)))</f>
        <v>0.38880000000000003</v>
      </c>
      <c r="H82" s="43"/>
      <c r="I82" s="44"/>
      <c r="J82" s="45">
        <v>0.93799999999999994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65">+E79</f>
        <v>0.48599999999999999</v>
      </c>
      <c r="H83" s="48"/>
      <c r="I83" s="49"/>
      <c r="J83" s="50">
        <v>1.0620000000000001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v>14</v>
      </c>
      <c r="C84" s="212">
        <f t="shared" ref="C84" si="66">+C79+$N$12</f>
        <v>29.7</v>
      </c>
      <c r="D84" s="189">
        <v>0.41599999999999998</v>
      </c>
      <c r="E84" s="189">
        <v>0.41399999999999998</v>
      </c>
      <c r="F84" s="36" t="s">
        <v>75</v>
      </c>
      <c r="G84" s="37">
        <v>0</v>
      </c>
      <c r="H84" s="38"/>
      <c r="I84" s="39"/>
      <c r="J84" s="40">
        <v>0.25</v>
      </c>
      <c r="K84" s="189">
        <f t="shared" ref="K84" si="67">+IF(E84&lt;=0.12,(J86),(IF(E84&lt;0.16,((J85+2*J86+J87)/4),IF(E84&gt;=0.16,((J84+3*J85+2*J86+3*J87+J88)/10)))))</f>
        <v>0.6784</v>
      </c>
      <c r="L84" s="189">
        <f>ROUND(+(D79+D84)/2*(C84-C79),3)</f>
        <v>0.85499999999999998</v>
      </c>
      <c r="M84" s="189">
        <f t="shared" ref="M84" si="68">ROUND(+K84*L84,4)</f>
        <v>0.57999999999999996</v>
      </c>
      <c r="N84" s="192">
        <f>ROUND(+M84/$M$123*100,2)</f>
        <v>5.9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69">IF(E84&lt;0.125,"NA",IF(0.125&lt;=E84,(0.2*E84)))</f>
        <v>8.2799999999999999E-2</v>
      </c>
      <c r="H85" s="43"/>
      <c r="I85" s="44"/>
      <c r="J85" s="45">
        <v>0.50700000000000001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70">+E84*0.4</f>
        <v>0.1656</v>
      </c>
      <c r="H86" s="43"/>
      <c r="I86" s="44"/>
      <c r="J86" s="45">
        <v>0.71799999999999997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71">IF(E84&lt;0.125,"NA",IF(0.125&lt;=E84,(0.8*E84)))</f>
        <v>0.33119999999999999</v>
      </c>
      <c r="H87" s="43"/>
      <c r="I87" s="44"/>
      <c r="J87" s="45">
        <v>0.875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72">+E84</f>
        <v>0.41399999999999998</v>
      </c>
      <c r="H88" s="48"/>
      <c r="I88" s="49"/>
      <c r="J88" s="50">
        <v>0.95199999999999996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v>15</v>
      </c>
      <c r="C89" s="212">
        <f t="shared" ref="C89" si="73">+C84+$N$12</f>
        <v>31.7</v>
      </c>
      <c r="D89" s="189">
        <v>0.46100000000000002</v>
      </c>
      <c r="E89" s="189">
        <v>0.43</v>
      </c>
      <c r="F89" s="36" t="s">
        <v>75</v>
      </c>
      <c r="G89" s="37">
        <v>0</v>
      </c>
      <c r="H89" s="38"/>
      <c r="I89" s="39"/>
      <c r="J89" s="40">
        <v>0.41799999999999998</v>
      </c>
      <c r="K89" s="189">
        <f t="shared" ref="K89" si="74">+IF(E89&lt;=0.12,(J91),(IF(E89&lt;0.16,((J90+2*J91+J92)/4),IF(E89&gt;=0.16,((J89+3*J90+2*J91+3*J92+J93)/10)))))</f>
        <v>0.82440000000000002</v>
      </c>
      <c r="L89" s="189">
        <f>ROUND(+(D84+D89)/2*(C89-C84),3)</f>
        <v>0.877</v>
      </c>
      <c r="M89" s="189">
        <f t="shared" ref="M89" si="75">ROUND(+K89*L89,4)</f>
        <v>0.72299999999999998</v>
      </c>
      <c r="N89" s="192">
        <f>ROUND(+M89/$M$123*100,2)</f>
        <v>7.35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76">IF(E89&lt;0.125,"NA",IF(0.125&lt;=E89,(0.2*E89)))</f>
        <v>8.6000000000000007E-2</v>
      </c>
      <c r="H90" s="43"/>
      <c r="I90" s="44"/>
      <c r="J90" s="45">
        <v>0.80900000000000005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77">+E89*0.4</f>
        <v>0.17200000000000001</v>
      </c>
      <c r="H91" s="43"/>
      <c r="I91" s="44"/>
      <c r="J91" s="45">
        <v>0.85399999999999998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78">IF(E89&lt;0.125,"NA",IF(0.125&lt;=E89,(0.8*E89)))</f>
        <v>0.34400000000000003</v>
      </c>
      <c r="H92" s="43"/>
      <c r="I92" s="44"/>
      <c r="J92" s="45">
        <v>0.91800000000000004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79">+E89</f>
        <v>0.43</v>
      </c>
      <c r="H93" s="48"/>
      <c r="I93" s="49"/>
      <c r="J93" s="50">
        <v>0.93700000000000006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v>16</v>
      </c>
      <c r="C94" s="212">
        <f t="shared" ref="C94" si="80">+C89+$N$12</f>
        <v>33.700000000000003</v>
      </c>
      <c r="D94" s="189">
        <v>0.42299999999999999</v>
      </c>
      <c r="E94" s="189">
        <v>0.42699999999999999</v>
      </c>
      <c r="F94" s="36" t="s">
        <v>75</v>
      </c>
      <c r="G94" s="37">
        <v>0</v>
      </c>
      <c r="H94" s="38"/>
      <c r="I94" s="39"/>
      <c r="J94" s="40">
        <v>0.35199999999999998</v>
      </c>
      <c r="K94" s="189">
        <f t="shared" ref="K94" si="81">+IF(E94&lt;=0.12,(J96),(IF(E94&lt;0.16,((J95+2*J96+J97)/4),IF(E94&gt;=0.16,((J94+3*J95+2*J96+3*J97+J98)/10)))))</f>
        <v>0.67479999999999996</v>
      </c>
      <c r="L94" s="189">
        <f>ROUND(+(D89+D94)/2*(C94-C89),3)</f>
        <v>0.88400000000000001</v>
      </c>
      <c r="M94" s="189">
        <f t="shared" ref="M94" si="82">ROUND(+K94*L94,4)</f>
        <v>0.59650000000000003</v>
      </c>
      <c r="N94" s="192">
        <f t="shared" ref="N94" si="83">ROUND(+M94/$M$123*100,2)</f>
        <v>6.06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84">IF(E94&lt;0.125,"NA",IF(0.125&lt;=E94,(0.2*E94)))</f>
        <v>8.5400000000000004E-2</v>
      </c>
      <c r="H95" s="43"/>
      <c r="I95" s="44"/>
      <c r="J95" s="45">
        <v>0.63300000000000001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85">+E94*0.4</f>
        <v>0.17080000000000001</v>
      </c>
      <c r="H96" s="43"/>
      <c r="I96" s="44"/>
      <c r="J96" s="45">
        <v>0.66700000000000004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86">IF(E94&lt;0.125,"NA",IF(0.125&lt;=E94,(0.8*E94)))</f>
        <v>0.34160000000000001</v>
      </c>
      <c r="H97" s="43"/>
      <c r="I97" s="44"/>
      <c r="J97" s="45">
        <v>0.80100000000000005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87">+E94</f>
        <v>0.42699999999999999</v>
      </c>
      <c r="H98" s="48"/>
      <c r="I98" s="49"/>
      <c r="J98" s="50">
        <v>0.76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v>17</v>
      </c>
      <c r="C99" s="212">
        <f>+C94+2.7</f>
        <v>36.400000000000006</v>
      </c>
      <c r="D99" s="189">
        <v>0.26200000000000001</v>
      </c>
      <c r="E99" s="189">
        <v>0.42099999999999999</v>
      </c>
      <c r="F99" s="36" t="s">
        <v>75</v>
      </c>
      <c r="G99" s="37">
        <v>0</v>
      </c>
      <c r="H99" s="38"/>
      <c r="I99" s="39"/>
      <c r="J99" s="40">
        <v>0.26700000000000002</v>
      </c>
      <c r="K99" s="189">
        <f>+IF(E99&lt;=0.12,(J101),(IF(E99&lt;0.16,((J100+2*J101+J102)/4),IF(E99&gt;=0.16,((J99+3*J100+2*J101+3*J102+J103)/10)))))</f>
        <v>0.44560000000000005</v>
      </c>
      <c r="L99" s="189">
        <f>ROUND(+(D94+D99)/2*(C99-C94),3)</f>
        <v>0.92500000000000004</v>
      </c>
      <c r="M99" s="189">
        <f t="shared" ref="M99" si="88">ROUND(+K99*L99,4)</f>
        <v>0.41220000000000001</v>
      </c>
      <c r="N99" s="192">
        <f t="shared" ref="N99" si="89">ROUND(+M99/$M$123*100,2)</f>
        <v>4.1900000000000004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90">IF(E99&lt;0.125,"NA",IF(0.125&lt;=E99,(0.2*E99)))</f>
        <v>8.4199999999999997E-2</v>
      </c>
      <c r="H100" s="43"/>
      <c r="I100" s="44"/>
      <c r="J100" s="45">
        <v>0.34799999999999998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91">+E99*0.4</f>
        <v>0.16839999999999999</v>
      </c>
      <c r="H101" s="43"/>
      <c r="I101" s="44"/>
      <c r="J101" s="45">
        <v>0.501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92">IF(E99&lt;0.125,"NA",IF(0.125&lt;=E99,(0.8*E99)))</f>
        <v>0.33679999999999999</v>
      </c>
      <c r="H102" s="43"/>
      <c r="I102" s="44"/>
      <c r="J102" s="45">
        <v>0.54200000000000004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93">+E99</f>
        <v>0.42099999999999999</v>
      </c>
      <c r="H103" s="48"/>
      <c r="I103" s="49"/>
      <c r="J103" s="50">
        <v>0.51700000000000002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" customFormat="1" ht="14.1" customHeight="1" x14ac:dyDescent="0.2">
      <c r="B104" s="197" t="s">
        <v>28</v>
      </c>
      <c r="C104" s="200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2"/>
    </row>
    <row r="105" spans="1:26" s="3" customFormat="1" ht="14.1" customHeight="1" x14ac:dyDescent="0.2">
      <c r="B105" s="198"/>
      <c r="C105" s="203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5"/>
    </row>
    <row r="106" spans="1:26" s="3" customFormat="1" ht="14.1" customHeight="1" x14ac:dyDescent="0.2">
      <c r="B106" s="198"/>
      <c r="C106" s="203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5"/>
    </row>
    <row r="107" spans="1:26" s="3" customFormat="1" ht="14.1" customHeight="1" x14ac:dyDescent="0.2">
      <c r="B107" s="198"/>
      <c r="C107" s="203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5"/>
    </row>
    <row r="108" spans="1:26" s="3" customFormat="1" ht="14.1" customHeight="1" x14ac:dyDescent="0.2">
      <c r="B108" s="198"/>
      <c r="C108" s="203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5"/>
    </row>
    <row r="109" spans="1:26" s="3" customFormat="1" ht="14.1" customHeight="1" thickBot="1" x14ac:dyDescent="0.25">
      <c r="B109" s="199"/>
      <c r="C109" s="206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8"/>
    </row>
    <row r="110" spans="1:26" s="3" customFormat="1" ht="28.5" customHeight="1" thickBot="1" x14ac:dyDescent="0.25">
      <c r="A110" s="51"/>
      <c r="B110" s="52" t="s">
        <v>80</v>
      </c>
      <c r="C110" s="176" t="s">
        <v>81</v>
      </c>
      <c r="D110" s="176"/>
      <c r="E110" s="176"/>
      <c r="F110" s="176"/>
      <c r="G110" s="176"/>
      <c r="H110" s="177"/>
      <c r="I110" s="178"/>
      <c r="J110" s="52" t="s">
        <v>82</v>
      </c>
      <c r="K110" s="176" t="s">
        <v>83</v>
      </c>
      <c r="L110" s="176"/>
      <c r="M110" s="176"/>
      <c r="N110" s="176"/>
      <c r="O110" s="176"/>
      <c r="P110" s="177"/>
    </row>
    <row r="111" spans="1:26" s="3" customFormat="1" ht="28.5" customHeight="1" thickBot="1" x14ac:dyDescent="0.25">
      <c r="B111" s="53" t="s">
        <v>84</v>
      </c>
      <c r="C111" s="180" t="s">
        <v>85</v>
      </c>
      <c r="D111" s="180"/>
      <c r="E111" s="180"/>
      <c r="F111" s="180"/>
      <c r="G111" s="180"/>
      <c r="H111" s="181"/>
      <c r="I111" s="179"/>
      <c r="J111" s="53" t="s">
        <v>86</v>
      </c>
      <c r="K111" s="180" t="s">
        <v>87</v>
      </c>
      <c r="L111" s="180"/>
      <c r="M111" s="180"/>
      <c r="N111" s="180"/>
      <c r="O111" s="180"/>
      <c r="P111" s="181"/>
    </row>
    <row r="112" spans="1:26" s="91" customFormat="1" ht="13.5" customHeight="1" x14ac:dyDescent="0.25">
      <c r="A112" s="54"/>
      <c r="B112" s="182">
        <f>B69</f>
        <v>11</v>
      </c>
      <c r="C112" s="185">
        <v>21</v>
      </c>
      <c r="D112" s="187">
        <f>D64</f>
        <v>0.505</v>
      </c>
      <c r="E112" s="187">
        <f>E69</f>
        <v>0.55400000000000005</v>
      </c>
      <c r="F112" s="55" t="s">
        <v>75</v>
      </c>
      <c r="G112" s="55">
        <v>0.01</v>
      </c>
      <c r="H112" s="56"/>
      <c r="I112" s="57"/>
      <c r="J112" s="58">
        <v>0.39400000000000002</v>
      </c>
      <c r="K112" s="188">
        <f>+AVERAGE(J112:J122)</f>
        <v>0.84463636363636363</v>
      </c>
      <c r="L112" s="167">
        <f>ROUND(+(D112+D117)/2*(C117-C112),3)</f>
        <v>1.4550000000000001</v>
      </c>
      <c r="M112" s="170">
        <f>ROUND(+K112*L112,4)</f>
        <v>1.2289000000000001</v>
      </c>
      <c r="N112" s="167">
        <f>ROUND(+M112/$M$123*100,2)</f>
        <v>12.49</v>
      </c>
      <c r="O112" s="167"/>
      <c r="P112" s="171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s="91" customFormat="1" ht="13.5" customHeight="1" x14ac:dyDescent="0.25">
      <c r="A113" s="54"/>
      <c r="B113" s="183"/>
      <c r="C113" s="168"/>
      <c r="D113" s="168"/>
      <c r="E113" s="168"/>
      <c r="F113" s="60" t="s">
        <v>88</v>
      </c>
      <c r="G113" s="61">
        <f>+E112*0.1</f>
        <v>5.5400000000000005E-2</v>
      </c>
      <c r="H113" s="62"/>
      <c r="I113" s="63"/>
      <c r="J113" s="64">
        <v>0.505</v>
      </c>
      <c r="K113" s="168"/>
      <c r="L113" s="168"/>
      <c r="M113" s="168"/>
      <c r="N113" s="168"/>
      <c r="O113" s="168"/>
      <c r="P113" s="172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s="91" customFormat="1" ht="13.5" customHeight="1" x14ac:dyDescent="0.25">
      <c r="A114" s="54"/>
      <c r="B114" s="183"/>
      <c r="C114" s="168"/>
      <c r="D114" s="168"/>
      <c r="E114" s="168"/>
      <c r="F114" s="60" t="s">
        <v>89</v>
      </c>
      <c r="G114" s="61">
        <f>+E112*0.2</f>
        <v>0.11080000000000001</v>
      </c>
      <c r="H114" s="62"/>
      <c r="I114" s="63"/>
      <c r="J114" s="64">
        <v>0.628</v>
      </c>
      <c r="K114" s="168"/>
      <c r="L114" s="168"/>
      <c r="M114" s="168"/>
      <c r="N114" s="168"/>
      <c r="O114" s="168"/>
      <c r="P114" s="172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s="91" customFormat="1" ht="13.5" customHeight="1" x14ac:dyDescent="0.25">
      <c r="A115" s="54"/>
      <c r="B115" s="183"/>
      <c r="C115" s="168"/>
      <c r="D115" s="168"/>
      <c r="E115" s="168"/>
      <c r="F115" s="60" t="s">
        <v>90</v>
      </c>
      <c r="G115" s="61">
        <f>+E112*0.3</f>
        <v>0.16620000000000001</v>
      </c>
      <c r="H115" s="62"/>
      <c r="I115" s="63"/>
      <c r="J115" s="64">
        <v>0.70499999999999996</v>
      </c>
      <c r="K115" s="168"/>
      <c r="L115" s="168"/>
      <c r="M115" s="168"/>
      <c r="N115" s="168"/>
      <c r="O115" s="168"/>
      <c r="P115" s="172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s="91" customFormat="1" ht="13.5" customHeight="1" x14ac:dyDescent="0.25">
      <c r="A116" s="54"/>
      <c r="B116" s="183"/>
      <c r="C116" s="186"/>
      <c r="D116" s="186"/>
      <c r="E116" s="168"/>
      <c r="F116" s="60" t="s">
        <v>91</v>
      </c>
      <c r="G116" s="61">
        <f>+E112*0.4</f>
        <v>0.22160000000000002</v>
      </c>
      <c r="H116" s="62"/>
      <c r="I116" s="63"/>
      <c r="J116" s="64">
        <v>0.73599999999999999</v>
      </c>
      <c r="K116" s="168"/>
      <c r="L116" s="168"/>
      <c r="M116" s="168"/>
      <c r="N116" s="168"/>
      <c r="O116" s="168"/>
      <c r="P116" s="172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s="91" customFormat="1" ht="13.5" customHeight="1" x14ac:dyDescent="0.25">
      <c r="A117" s="54"/>
      <c r="B117" s="183"/>
      <c r="C117" s="174">
        <f>C69</f>
        <v>23.7</v>
      </c>
      <c r="D117" s="175">
        <f>D69</f>
        <v>0.57299999999999995</v>
      </c>
      <c r="E117" s="168"/>
      <c r="F117" s="60" t="s">
        <v>29</v>
      </c>
      <c r="G117" s="61">
        <f>+E112*0.5</f>
        <v>0.27700000000000002</v>
      </c>
      <c r="H117" s="62"/>
      <c r="I117" s="63"/>
      <c r="J117" s="64">
        <v>0.95199999999999996</v>
      </c>
      <c r="K117" s="168"/>
      <c r="L117" s="168"/>
      <c r="M117" s="168"/>
      <c r="N117" s="168"/>
      <c r="O117" s="168"/>
      <c r="P117" s="172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83"/>
      <c r="C118" s="168"/>
      <c r="D118" s="168"/>
      <c r="E118" s="168"/>
      <c r="F118" s="60" t="s">
        <v>92</v>
      </c>
      <c r="G118" s="61">
        <f>+E112*0.6</f>
        <v>0.33240000000000003</v>
      </c>
      <c r="H118" s="62"/>
      <c r="I118" s="63"/>
      <c r="J118" s="64">
        <v>0.96099999999999997</v>
      </c>
      <c r="K118" s="168"/>
      <c r="L118" s="168"/>
      <c r="M118" s="168"/>
      <c r="N118" s="168"/>
      <c r="O118" s="168"/>
      <c r="P118" s="172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83"/>
      <c r="C119" s="168"/>
      <c r="D119" s="168"/>
      <c r="E119" s="168"/>
      <c r="F119" s="60" t="s">
        <v>93</v>
      </c>
      <c r="G119" s="61">
        <f>+E112*0.7</f>
        <v>0.38780000000000003</v>
      </c>
      <c r="H119" s="62"/>
      <c r="I119" s="63"/>
      <c r="J119" s="64">
        <v>1.0369999999999999</v>
      </c>
      <c r="K119" s="168"/>
      <c r="L119" s="168"/>
      <c r="M119" s="168"/>
      <c r="N119" s="168"/>
      <c r="O119" s="168"/>
      <c r="P119" s="172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83"/>
      <c r="C120" s="168"/>
      <c r="D120" s="168"/>
      <c r="E120" s="168"/>
      <c r="F120" s="60" t="s">
        <v>94</v>
      </c>
      <c r="G120" s="61">
        <f>+E112*0.8</f>
        <v>0.44320000000000004</v>
      </c>
      <c r="H120" s="62"/>
      <c r="I120" s="63"/>
      <c r="J120" s="64">
        <v>1.1140000000000001</v>
      </c>
      <c r="K120" s="168"/>
      <c r="L120" s="168"/>
      <c r="M120" s="168"/>
      <c r="N120" s="168"/>
      <c r="O120" s="168"/>
      <c r="P120" s="172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83"/>
      <c r="C121" s="168"/>
      <c r="D121" s="168"/>
      <c r="E121" s="168"/>
      <c r="F121" s="60" t="s">
        <v>95</v>
      </c>
      <c r="G121" s="61">
        <f>+E112*0.9</f>
        <v>0.49860000000000004</v>
      </c>
      <c r="H121" s="62"/>
      <c r="I121" s="63"/>
      <c r="J121" s="64">
        <v>1.139</v>
      </c>
      <c r="K121" s="168"/>
      <c r="L121" s="168"/>
      <c r="M121" s="168"/>
      <c r="N121" s="168"/>
      <c r="O121" s="168"/>
      <c r="P121" s="172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5.75" thickBot="1" x14ac:dyDescent="0.3">
      <c r="A122" s="54"/>
      <c r="B122" s="184"/>
      <c r="C122" s="169"/>
      <c r="D122" s="169"/>
      <c r="E122" s="169"/>
      <c r="F122" s="65" t="s">
        <v>30</v>
      </c>
      <c r="G122" s="65">
        <f>+E112</f>
        <v>0.55400000000000005</v>
      </c>
      <c r="H122" s="66"/>
      <c r="I122" s="67"/>
      <c r="J122" s="68">
        <v>1.1200000000000001</v>
      </c>
      <c r="K122" s="169"/>
      <c r="L122" s="169"/>
      <c r="M122" s="169"/>
      <c r="N122" s="169"/>
      <c r="O122" s="169"/>
      <c r="P122" s="173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3" customFormat="1" ht="12.75" x14ac:dyDescent="0.2">
      <c r="A123" s="8"/>
      <c r="B123" s="155" t="s">
        <v>103</v>
      </c>
      <c r="C123" s="155"/>
      <c r="D123" s="155"/>
      <c r="E123" s="155"/>
      <c r="F123" s="155"/>
      <c r="G123" s="155"/>
      <c r="H123" s="155"/>
      <c r="I123" s="155"/>
      <c r="J123" s="155"/>
      <c r="K123" s="13">
        <f>ROUND(+M123/L123,3)</f>
        <v>0.70899999999999996</v>
      </c>
      <c r="L123" s="12">
        <f>SUM(L19:L122)</f>
        <v>13.877000000000004</v>
      </c>
      <c r="M123" s="11">
        <f>SUM(M19:M122)</f>
        <v>9.8376999999999999</v>
      </c>
      <c r="N123" s="9">
        <f>ROUND(SUM(N19:N122),0)</f>
        <v>100</v>
      </c>
      <c r="O123" s="157" t="s">
        <v>31</v>
      </c>
      <c r="P123" s="159"/>
    </row>
    <row r="124" spans="1:26" s="3" customFormat="1" ht="15" customHeight="1" thickBot="1" x14ac:dyDescent="0.25">
      <c r="A124" s="8"/>
      <c r="B124" s="156"/>
      <c r="C124" s="156"/>
      <c r="D124" s="156"/>
      <c r="E124" s="156"/>
      <c r="F124" s="156"/>
      <c r="G124" s="156"/>
      <c r="H124" s="156"/>
      <c r="I124" s="156"/>
      <c r="J124" s="156"/>
      <c r="K124" s="10" t="s">
        <v>32</v>
      </c>
      <c r="L124" s="10" t="s">
        <v>48</v>
      </c>
      <c r="M124" s="10" t="s">
        <v>100</v>
      </c>
      <c r="N124" s="10" t="s">
        <v>33</v>
      </c>
      <c r="O124" s="158"/>
      <c r="P124" s="160"/>
    </row>
    <row r="125" spans="1:26" ht="15" customHeight="1" thickBot="1" x14ac:dyDescent="0.3">
      <c r="A125" s="93"/>
      <c r="B125" s="161" t="s">
        <v>96</v>
      </c>
      <c r="C125" s="162"/>
      <c r="D125" s="162"/>
      <c r="E125" s="162"/>
      <c r="F125" s="163"/>
      <c r="G125" s="161" t="s">
        <v>97</v>
      </c>
      <c r="H125" s="162"/>
      <c r="I125" s="162"/>
      <c r="J125" s="162"/>
      <c r="K125" s="163"/>
      <c r="L125" s="164" t="s">
        <v>49</v>
      </c>
      <c r="M125" s="165"/>
      <c r="N125" s="165"/>
      <c r="O125" s="165"/>
      <c r="P125" s="166"/>
    </row>
    <row r="126" spans="1:26" ht="15" customHeight="1" x14ac:dyDescent="0.25">
      <c r="A126" s="93"/>
      <c r="B126" s="125"/>
      <c r="C126" s="126"/>
      <c r="D126" s="126"/>
      <c r="E126" s="126"/>
      <c r="F126" s="127"/>
      <c r="G126" s="125"/>
      <c r="H126" s="126"/>
      <c r="I126" s="126"/>
      <c r="J126" s="126"/>
      <c r="K126" s="127"/>
      <c r="L126" s="134" t="s">
        <v>98</v>
      </c>
      <c r="M126" s="135"/>
      <c r="N126" s="135"/>
      <c r="O126" s="136">
        <f>+AVERAGE(E19:E103)</f>
        <v>0.38217647058823523</v>
      </c>
      <c r="P126" s="137"/>
    </row>
    <row r="127" spans="1:26" ht="15" customHeight="1" thickBot="1" x14ac:dyDescent="0.3">
      <c r="A127" s="93"/>
      <c r="B127" s="128"/>
      <c r="C127" s="129"/>
      <c r="D127" s="129"/>
      <c r="E127" s="129"/>
      <c r="F127" s="130"/>
      <c r="G127" s="128"/>
      <c r="H127" s="129"/>
      <c r="I127" s="129"/>
      <c r="J127" s="129"/>
      <c r="K127" s="130"/>
      <c r="L127" s="138" t="s">
        <v>99</v>
      </c>
      <c r="M127" s="139"/>
      <c r="N127" s="139"/>
      <c r="O127" s="140">
        <f>MAX(E19:E103)</f>
        <v>0.55400000000000005</v>
      </c>
      <c r="P127" s="141"/>
    </row>
    <row r="128" spans="1:26" ht="18.600000000000001" customHeight="1" x14ac:dyDescent="0.25">
      <c r="A128" s="94"/>
      <c r="B128" s="128"/>
      <c r="C128" s="129"/>
      <c r="D128" s="129"/>
      <c r="E128" s="129"/>
      <c r="F128" s="130"/>
      <c r="G128" s="128"/>
      <c r="H128" s="129"/>
      <c r="I128" s="129"/>
      <c r="J128" s="129"/>
      <c r="K128" s="130"/>
      <c r="L128" s="142"/>
      <c r="M128" s="143"/>
      <c r="N128" s="143"/>
      <c r="O128" s="143"/>
      <c r="P128" s="144"/>
    </row>
    <row r="129" spans="1:16" ht="42" customHeight="1" x14ac:dyDescent="0.25">
      <c r="A129" s="95"/>
      <c r="B129" s="128"/>
      <c r="C129" s="129"/>
      <c r="D129" s="129"/>
      <c r="E129" s="129"/>
      <c r="F129" s="130"/>
      <c r="G129" s="128"/>
      <c r="H129" s="129"/>
      <c r="I129" s="129"/>
      <c r="J129" s="129"/>
      <c r="K129" s="130"/>
      <c r="L129" s="145"/>
      <c r="M129" s="146"/>
      <c r="N129" s="146"/>
      <c r="O129" s="146"/>
      <c r="P129" s="147"/>
    </row>
    <row r="130" spans="1:16" ht="15" customHeight="1" thickBot="1" x14ac:dyDescent="0.3">
      <c r="A130" s="93"/>
      <c r="B130" s="128"/>
      <c r="C130" s="129"/>
      <c r="D130" s="129"/>
      <c r="E130" s="129"/>
      <c r="F130" s="130"/>
      <c r="G130" s="128"/>
      <c r="H130" s="129"/>
      <c r="I130" s="129"/>
      <c r="J130" s="129"/>
      <c r="K130" s="130"/>
      <c r="L130" s="148"/>
      <c r="M130" s="149"/>
      <c r="N130" s="149"/>
      <c r="O130" s="149"/>
      <c r="P130" s="150"/>
    </row>
    <row r="131" spans="1:16" ht="22.5" customHeight="1" thickBot="1" x14ac:dyDescent="0.3">
      <c r="A131" s="93"/>
      <c r="B131" s="128"/>
      <c r="C131" s="129"/>
      <c r="D131" s="129"/>
      <c r="E131" s="129"/>
      <c r="F131" s="130"/>
      <c r="G131" s="128"/>
      <c r="H131" s="129"/>
      <c r="I131" s="129"/>
      <c r="J131" s="129"/>
      <c r="K131" s="130"/>
      <c r="L131" s="151" t="s">
        <v>34</v>
      </c>
      <c r="M131" s="152"/>
      <c r="N131" s="152"/>
      <c r="O131" s="152"/>
      <c r="P131" s="90">
        <v>3.32</v>
      </c>
    </row>
    <row r="132" spans="1:16" ht="32.25" customHeight="1" thickBot="1" x14ac:dyDescent="0.3">
      <c r="A132" s="93"/>
      <c r="B132" s="131"/>
      <c r="C132" s="132"/>
      <c r="D132" s="132"/>
      <c r="E132" s="132"/>
      <c r="F132" s="133"/>
      <c r="G132" s="131"/>
      <c r="H132" s="132"/>
      <c r="I132" s="132"/>
      <c r="J132" s="132"/>
      <c r="K132" s="133"/>
      <c r="L132" s="153" t="s">
        <v>102</v>
      </c>
      <c r="M132" s="154"/>
      <c r="N132" s="154"/>
      <c r="O132" s="154"/>
      <c r="P132" s="90">
        <v>1.6705000000000001</v>
      </c>
    </row>
    <row r="133" spans="1:16" ht="23.45" customHeight="1" thickBot="1" x14ac:dyDescent="0.3">
      <c r="A133" s="5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</row>
    <row r="134" spans="1:16" ht="15.75" thickBot="1" x14ac:dyDescent="0.3">
      <c r="A134" s="114" t="s">
        <v>35</v>
      </c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6"/>
    </row>
    <row r="135" spans="1:16" ht="159" customHeight="1" thickBot="1" x14ac:dyDescent="0.3">
      <c r="A135" s="4"/>
      <c r="B135" s="117"/>
      <c r="C135" s="118"/>
      <c r="D135" s="118"/>
      <c r="E135" s="118"/>
      <c r="F135" s="119"/>
      <c r="G135" s="117"/>
      <c r="H135" s="118"/>
      <c r="I135" s="118"/>
      <c r="J135" s="118"/>
      <c r="K135" s="119"/>
      <c r="L135" s="117"/>
      <c r="M135" s="118"/>
      <c r="N135" s="118"/>
      <c r="O135" s="118"/>
      <c r="P135" s="120"/>
    </row>
    <row r="136" spans="1:16" ht="21.75" customHeight="1" thickBot="1" x14ac:dyDescent="0.3">
      <c r="A136" s="4"/>
      <c r="B136" s="302" t="s">
        <v>114</v>
      </c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4"/>
    </row>
    <row r="137" spans="1:16" s="7" customFormat="1" ht="16.899999999999999" customHeight="1" thickBot="1" x14ac:dyDescent="0.3">
      <c r="A137" s="6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10"/>
    </row>
    <row r="138" spans="1:16" s="3" customFormat="1" ht="15.75" customHeight="1" thickBot="1" x14ac:dyDescent="0.25">
      <c r="A138" s="111" t="s">
        <v>36</v>
      </c>
      <c r="B138" s="112"/>
      <c r="C138" s="112"/>
      <c r="D138" s="112"/>
      <c r="E138" s="112"/>
      <c r="F138" s="112"/>
      <c r="G138" s="112"/>
      <c r="H138" s="112"/>
      <c r="I138" s="112"/>
      <c r="J138" s="112" t="s">
        <v>37</v>
      </c>
      <c r="K138" s="112"/>
      <c r="L138" s="112"/>
      <c r="M138" s="112"/>
      <c r="N138" s="112"/>
      <c r="O138" s="112"/>
      <c r="P138" s="113"/>
    </row>
  </sheetData>
  <mergeCells count="27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9:M103"/>
    <mergeCell ref="N99:N103"/>
    <mergeCell ref="O99:O103"/>
    <mergeCell ref="P99:P103"/>
    <mergeCell ref="B104:B109"/>
    <mergeCell ref="C104:P109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C110:H110"/>
    <mergeCell ref="I110:I111"/>
    <mergeCell ref="K110:P110"/>
    <mergeCell ref="C111:H111"/>
    <mergeCell ref="K111:P111"/>
    <mergeCell ref="B112:B122"/>
    <mergeCell ref="C112:C116"/>
    <mergeCell ref="D112:D116"/>
    <mergeCell ref="E112:E122"/>
    <mergeCell ref="K112:K122"/>
    <mergeCell ref="B123:J124"/>
    <mergeCell ref="O123:O124"/>
    <mergeCell ref="P123:P124"/>
    <mergeCell ref="B125:F125"/>
    <mergeCell ref="G125:K125"/>
    <mergeCell ref="L125:P125"/>
    <mergeCell ref="L112:L122"/>
    <mergeCell ref="M112:M122"/>
    <mergeCell ref="N112:N122"/>
    <mergeCell ref="O112:O122"/>
    <mergeCell ref="P112:P122"/>
    <mergeCell ref="C117:C122"/>
    <mergeCell ref="D117:D122"/>
    <mergeCell ref="B126:F132"/>
    <mergeCell ref="G126:K132"/>
    <mergeCell ref="L126:N126"/>
    <mergeCell ref="O126:P126"/>
    <mergeCell ref="L127:N127"/>
    <mergeCell ref="O127:P127"/>
    <mergeCell ref="L128:P130"/>
    <mergeCell ref="L131:O131"/>
    <mergeCell ref="L132:O132"/>
    <mergeCell ref="B137:P137"/>
    <mergeCell ref="A138:C138"/>
    <mergeCell ref="D138:I138"/>
    <mergeCell ref="J138:K138"/>
    <mergeCell ref="L138:P138"/>
    <mergeCell ref="B133:P133"/>
    <mergeCell ref="A134:P134"/>
    <mergeCell ref="B135:F135"/>
    <mergeCell ref="G135:K135"/>
    <mergeCell ref="L135:P135"/>
    <mergeCell ref="B136:P13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2019-05-17T15:49:13Z</dcterms:modified>
</cp:coreProperties>
</file>