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146" r:id="rId2"/>
    <sheet name="Aforo 2" sheetId="147" r:id="rId3"/>
    <sheet name="Aforo 3" sheetId="148" r:id="rId4"/>
    <sheet name="Aforo 4" sheetId="149" r:id="rId5"/>
  </sheets>
  <definedNames>
    <definedName name="_xlnm.Print_Area" localSheetId="1">'Aforo 1'!$B$1:$P$103</definedName>
    <definedName name="_xlnm.Print_Area" localSheetId="2">'Aforo 2'!$B$1:$P$148</definedName>
    <definedName name="_xlnm.Print_Area" localSheetId="3">'Aforo 3'!$B$1:$P$153</definedName>
    <definedName name="_xlnm.Print_Area" localSheetId="4">'Aforo 4'!$B$1:$P$148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7" i="149" l="1"/>
  <c r="O136" i="149"/>
  <c r="G131" i="149"/>
  <c r="G130" i="149"/>
  <c r="G129" i="149"/>
  <c r="G127" i="149"/>
  <c r="D127" i="149"/>
  <c r="G125" i="149"/>
  <c r="G124" i="149"/>
  <c r="G123" i="149"/>
  <c r="K122" i="149"/>
  <c r="E122" i="149"/>
  <c r="G132" i="149" s="1"/>
  <c r="D122" i="149"/>
  <c r="B122" i="149"/>
  <c r="G113" i="149"/>
  <c r="G112" i="149"/>
  <c r="G111" i="149"/>
  <c r="G110" i="149"/>
  <c r="K109" i="149"/>
  <c r="G108" i="149"/>
  <c r="G107" i="149"/>
  <c r="G106" i="149"/>
  <c r="G105" i="149"/>
  <c r="K104" i="149"/>
  <c r="G103" i="149"/>
  <c r="G102" i="149"/>
  <c r="G101" i="149"/>
  <c r="G100" i="149"/>
  <c r="K99" i="149"/>
  <c r="G98" i="149"/>
  <c r="G97" i="149"/>
  <c r="G96" i="149"/>
  <c r="G95" i="149"/>
  <c r="G93" i="149"/>
  <c r="G92" i="149"/>
  <c r="G91" i="149"/>
  <c r="G90" i="149"/>
  <c r="K89" i="149"/>
  <c r="G88" i="149"/>
  <c r="G87" i="149"/>
  <c r="G86" i="149"/>
  <c r="G85" i="149"/>
  <c r="K84" i="149"/>
  <c r="G83" i="149"/>
  <c r="G82" i="149"/>
  <c r="G81" i="149"/>
  <c r="G80" i="149"/>
  <c r="K79" i="149"/>
  <c r="G78" i="149"/>
  <c r="G77" i="149"/>
  <c r="G76" i="149"/>
  <c r="G75" i="149"/>
  <c r="K74" i="149"/>
  <c r="G73" i="149"/>
  <c r="G72" i="149"/>
  <c r="G71" i="149"/>
  <c r="G70" i="149"/>
  <c r="K69" i="149"/>
  <c r="G68" i="149"/>
  <c r="G67" i="149"/>
  <c r="G66" i="149"/>
  <c r="G65" i="149"/>
  <c r="K64" i="149"/>
  <c r="G63" i="149"/>
  <c r="G62" i="149"/>
  <c r="G61" i="149"/>
  <c r="G60" i="149"/>
  <c r="K59" i="149"/>
  <c r="G58" i="149"/>
  <c r="G57" i="149"/>
  <c r="G56" i="149"/>
  <c r="G55" i="149"/>
  <c r="K54" i="149"/>
  <c r="G53" i="149"/>
  <c r="G52" i="149"/>
  <c r="G51" i="149"/>
  <c r="G50" i="149"/>
  <c r="K49" i="149"/>
  <c r="G48" i="149"/>
  <c r="G47" i="149"/>
  <c r="G46" i="149"/>
  <c r="G45" i="149"/>
  <c r="K44" i="149"/>
  <c r="G43" i="149"/>
  <c r="G42" i="149"/>
  <c r="G41" i="149"/>
  <c r="G40" i="149"/>
  <c r="K39" i="149"/>
  <c r="G38" i="149"/>
  <c r="G37" i="149"/>
  <c r="G36" i="149"/>
  <c r="G35" i="149"/>
  <c r="K34" i="149"/>
  <c r="G33" i="149"/>
  <c r="G32" i="149"/>
  <c r="G31" i="149"/>
  <c r="G30" i="149"/>
  <c r="K29" i="149"/>
  <c r="G28" i="149"/>
  <c r="G27" i="149"/>
  <c r="G26" i="149"/>
  <c r="G25" i="149"/>
  <c r="K24" i="149"/>
  <c r="G23" i="149"/>
  <c r="G22" i="149"/>
  <c r="G21" i="149"/>
  <c r="G20" i="149"/>
  <c r="K19" i="149"/>
  <c r="C18" i="149"/>
  <c r="C19" i="149" s="1"/>
  <c r="C24" i="149" l="1"/>
  <c r="L19" i="149"/>
  <c r="G126" i="149"/>
  <c r="G128" i="149"/>
  <c r="L24" i="149" l="1"/>
  <c r="M24" i="149" s="1"/>
  <c r="C29" i="149"/>
  <c r="M19" i="149"/>
  <c r="L29" i="149" l="1"/>
  <c r="M29" i="149" s="1"/>
  <c r="C34" i="149"/>
  <c r="C39" i="149" l="1"/>
  <c r="L34" i="149"/>
  <c r="M34" i="149" s="1"/>
  <c r="C44" i="149" l="1"/>
  <c r="L39" i="149"/>
  <c r="M39" i="149" l="1"/>
  <c r="L44" i="149"/>
  <c r="M44" i="149" s="1"/>
  <c r="C49" i="149"/>
  <c r="L49" i="149" l="1"/>
  <c r="M49" i="149" s="1"/>
  <c r="C54" i="149"/>
  <c r="C59" i="149" l="1"/>
  <c r="L54" i="149"/>
  <c r="M54" i="149" s="1"/>
  <c r="C64" i="149" l="1"/>
  <c r="L59" i="149"/>
  <c r="M59" i="149" s="1"/>
  <c r="L64" i="149" l="1"/>
  <c r="M64" i="149" s="1"/>
  <c r="C69" i="149"/>
  <c r="L69" i="149" l="1"/>
  <c r="M69" i="149" s="1"/>
  <c r="C74" i="149"/>
  <c r="C79" i="149" l="1"/>
  <c r="L74" i="149"/>
  <c r="M74" i="149" s="1"/>
  <c r="C84" i="149" l="1"/>
  <c r="L79" i="149"/>
  <c r="M79" i="149" s="1"/>
  <c r="L84" i="149" l="1"/>
  <c r="M84" i="149" s="1"/>
  <c r="C89" i="149"/>
  <c r="C122" i="149" l="1"/>
  <c r="L89" i="149"/>
  <c r="M89" i="149" s="1"/>
  <c r="C94" i="149"/>
  <c r="C99" i="149" l="1"/>
  <c r="C127" i="149"/>
  <c r="L122" i="149" s="1"/>
  <c r="M122" i="149" l="1"/>
  <c r="C104" i="149"/>
  <c r="L99" i="149"/>
  <c r="M99" i="149" s="1"/>
  <c r="L104" i="149" l="1"/>
  <c r="M104" i="149" s="1"/>
  <c r="C109" i="149"/>
  <c r="L109" i="149" s="1"/>
  <c r="M109" i="149" s="1"/>
  <c r="L133" i="149" l="1"/>
  <c r="M133" i="149"/>
  <c r="K133" i="149" l="1"/>
  <c r="N24" i="149"/>
  <c r="N19" i="149"/>
  <c r="N29" i="149"/>
  <c r="N34" i="149"/>
  <c r="N44" i="149"/>
  <c r="N39" i="149"/>
  <c r="N49" i="149"/>
  <c r="N54" i="149"/>
  <c r="N59" i="149"/>
  <c r="N64" i="149"/>
  <c r="N69" i="149"/>
  <c r="N74" i="149"/>
  <c r="N79" i="149"/>
  <c r="N84" i="149"/>
  <c r="N89" i="149"/>
  <c r="N99" i="149"/>
  <c r="N122" i="149"/>
  <c r="N109" i="149"/>
  <c r="N104" i="149"/>
  <c r="N133" i="149" l="1"/>
  <c r="O142" i="148" l="1"/>
  <c r="O141" i="148"/>
  <c r="G136" i="148"/>
  <c r="G135" i="148"/>
  <c r="G134" i="148"/>
  <c r="G132" i="148"/>
  <c r="D132" i="148"/>
  <c r="G130" i="148"/>
  <c r="G129" i="148"/>
  <c r="G128" i="148"/>
  <c r="K127" i="148"/>
  <c r="E127" i="148"/>
  <c r="G137" i="148" s="1"/>
  <c r="D127" i="148"/>
  <c r="B127" i="148"/>
  <c r="G118" i="148"/>
  <c r="G117" i="148"/>
  <c r="G116" i="148"/>
  <c r="G115" i="148"/>
  <c r="K114" i="148"/>
  <c r="G113" i="148"/>
  <c r="G112" i="148"/>
  <c r="G111" i="148"/>
  <c r="G110" i="148"/>
  <c r="K109" i="148"/>
  <c r="G108" i="148"/>
  <c r="G107" i="148"/>
  <c r="G106" i="148"/>
  <c r="G105" i="148"/>
  <c r="K104" i="148"/>
  <c r="G103" i="148"/>
  <c r="G102" i="148"/>
  <c r="G101" i="148"/>
  <c r="G100" i="148"/>
  <c r="K99" i="148"/>
  <c r="G98" i="148"/>
  <c r="G97" i="148"/>
  <c r="G96" i="148"/>
  <c r="G95" i="148"/>
  <c r="G93" i="148"/>
  <c r="G92" i="148"/>
  <c r="G91" i="148"/>
  <c r="G90" i="148"/>
  <c r="K89" i="148"/>
  <c r="G88" i="148"/>
  <c r="G87" i="148"/>
  <c r="G86" i="148"/>
  <c r="G85" i="148"/>
  <c r="K84" i="148"/>
  <c r="G83" i="148"/>
  <c r="G82" i="148"/>
  <c r="G81" i="148"/>
  <c r="G80" i="148"/>
  <c r="K79" i="148"/>
  <c r="G78" i="148"/>
  <c r="G77" i="148"/>
  <c r="G76" i="148"/>
  <c r="G75" i="148"/>
  <c r="K74" i="148"/>
  <c r="G73" i="148"/>
  <c r="G72" i="148"/>
  <c r="G71" i="148"/>
  <c r="G70" i="148"/>
  <c r="K69" i="148"/>
  <c r="G68" i="148"/>
  <c r="G67" i="148"/>
  <c r="G66" i="148"/>
  <c r="G65" i="148"/>
  <c r="K64" i="148"/>
  <c r="G63" i="148"/>
  <c r="G62" i="148"/>
  <c r="G61" i="148"/>
  <c r="G60" i="148"/>
  <c r="K59" i="148"/>
  <c r="G58" i="148"/>
  <c r="G57" i="148"/>
  <c r="G56" i="148"/>
  <c r="G55" i="148"/>
  <c r="K54" i="148"/>
  <c r="G53" i="148"/>
  <c r="G52" i="148"/>
  <c r="G51" i="148"/>
  <c r="G50" i="148"/>
  <c r="K49" i="148"/>
  <c r="G48" i="148"/>
  <c r="G47" i="148"/>
  <c r="G46" i="148"/>
  <c r="G45" i="148"/>
  <c r="K44" i="148"/>
  <c r="G43" i="148"/>
  <c r="G42" i="148"/>
  <c r="G41" i="148"/>
  <c r="G40" i="148"/>
  <c r="K39" i="148"/>
  <c r="G38" i="148"/>
  <c r="G37" i="148"/>
  <c r="G36" i="148"/>
  <c r="G35" i="148"/>
  <c r="K34" i="148"/>
  <c r="G33" i="148"/>
  <c r="G32" i="148"/>
  <c r="G31" i="148"/>
  <c r="G30" i="148"/>
  <c r="K29" i="148"/>
  <c r="G28" i="148"/>
  <c r="G27" i="148"/>
  <c r="G26" i="148"/>
  <c r="G25" i="148"/>
  <c r="K24" i="148"/>
  <c r="G23" i="148"/>
  <c r="G22" i="148"/>
  <c r="G21" i="148"/>
  <c r="G20" i="148"/>
  <c r="K19" i="148"/>
  <c r="C18" i="148"/>
  <c r="C19" i="148" s="1"/>
  <c r="C24" i="148" l="1"/>
  <c r="L19" i="148"/>
  <c r="M19" i="148"/>
  <c r="G131" i="148"/>
  <c r="G133" i="148"/>
  <c r="C29" i="148" l="1"/>
  <c r="L24" i="148"/>
  <c r="M24" i="148" s="1"/>
  <c r="L29" i="148" l="1"/>
  <c r="M29" i="148" s="1"/>
  <c r="C34" i="148"/>
  <c r="L34" i="148" l="1"/>
  <c r="M34" i="148" s="1"/>
  <c r="C39" i="148"/>
  <c r="C44" i="148" l="1"/>
  <c r="L39" i="148"/>
  <c r="M39" i="148" l="1"/>
  <c r="L44" i="148"/>
  <c r="M44" i="148" s="1"/>
  <c r="C49" i="148"/>
  <c r="L49" i="148" l="1"/>
  <c r="M49" i="148" s="1"/>
  <c r="C54" i="148"/>
  <c r="L54" i="148" l="1"/>
  <c r="M54" i="148" s="1"/>
  <c r="C59" i="148"/>
  <c r="C64" i="148" l="1"/>
  <c r="L59" i="148"/>
  <c r="M59" i="148" s="1"/>
  <c r="L64" i="148" l="1"/>
  <c r="M64" i="148" s="1"/>
  <c r="C69" i="148"/>
  <c r="L69" i="148" l="1"/>
  <c r="M69" i="148" s="1"/>
  <c r="C74" i="148"/>
  <c r="L74" i="148" l="1"/>
  <c r="M74" i="148" s="1"/>
  <c r="C79" i="148"/>
  <c r="C84" i="148" l="1"/>
  <c r="L79" i="148"/>
  <c r="M79" i="148" s="1"/>
  <c r="L84" i="148" l="1"/>
  <c r="M84" i="148" s="1"/>
  <c r="C89" i="148"/>
  <c r="C127" i="148" l="1"/>
  <c r="L89" i="148"/>
  <c r="M89" i="148" s="1"/>
  <c r="C94" i="148"/>
  <c r="C132" i="148" l="1"/>
  <c r="L127" i="148" s="1"/>
  <c r="C99" i="148"/>
  <c r="C104" i="148" l="1"/>
  <c r="L99" i="148"/>
  <c r="M99" i="148" s="1"/>
  <c r="M127" i="148"/>
  <c r="L104" i="148" l="1"/>
  <c r="C109" i="148"/>
  <c r="M104" i="148" l="1"/>
  <c r="L109" i="148"/>
  <c r="M109" i="148" s="1"/>
  <c r="C114" i="148"/>
  <c r="L114" i="148" s="1"/>
  <c r="M114" i="148" s="1"/>
  <c r="L138" i="148" l="1"/>
  <c r="N109" i="148"/>
  <c r="N104" i="148"/>
  <c r="M138" i="148"/>
  <c r="K138" i="148" l="1"/>
  <c r="N19" i="148"/>
  <c r="N24" i="148"/>
  <c r="N29" i="148"/>
  <c r="N34" i="148"/>
  <c r="N44" i="148"/>
  <c r="N39" i="148"/>
  <c r="N49" i="148"/>
  <c r="N54" i="148"/>
  <c r="N59" i="148"/>
  <c r="N64" i="148"/>
  <c r="N69" i="148"/>
  <c r="N74" i="148"/>
  <c r="N79" i="148"/>
  <c r="N84" i="148"/>
  <c r="N89" i="148"/>
  <c r="N99" i="148"/>
  <c r="N127" i="148"/>
  <c r="N114" i="148"/>
  <c r="N138" i="148" l="1"/>
  <c r="O137" i="147" l="1"/>
  <c r="O136" i="147"/>
  <c r="G131" i="147"/>
  <c r="G127" i="147"/>
  <c r="D127" i="147"/>
  <c r="G125" i="147"/>
  <c r="K122" i="147"/>
  <c r="E122" i="147"/>
  <c r="G130" i="147" s="1"/>
  <c r="D122" i="147"/>
  <c r="B122" i="147"/>
  <c r="G113" i="147"/>
  <c r="G112" i="147"/>
  <c r="G111" i="147"/>
  <c r="G110" i="147"/>
  <c r="K109" i="147"/>
  <c r="G108" i="147"/>
  <c r="G107" i="147"/>
  <c r="G106" i="147"/>
  <c r="G105" i="147"/>
  <c r="K104" i="147"/>
  <c r="G103" i="147"/>
  <c r="G102" i="147"/>
  <c r="G101" i="147"/>
  <c r="G100" i="147"/>
  <c r="K99" i="147"/>
  <c r="G98" i="147"/>
  <c r="G97" i="147"/>
  <c r="G96" i="147"/>
  <c r="G95" i="147"/>
  <c r="K94" i="147"/>
  <c r="G93" i="147"/>
  <c r="G92" i="147"/>
  <c r="G91" i="147"/>
  <c r="G90" i="147"/>
  <c r="G88" i="147"/>
  <c r="G87" i="147"/>
  <c r="G86" i="147"/>
  <c r="G85" i="147"/>
  <c r="K84" i="147"/>
  <c r="G83" i="147"/>
  <c r="G82" i="147"/>
  <c r="G81" i="147"/>
  <c r="G80" i="147"/>
  <c r="K79" i="147"/>
  <c r="G78" i="147"/>
  <c r="G77" i="147"/>
  <c r="G76" i="147"/>
  <c r="G75" i="147"/>
  <c r="K74" i="147"/>
  <c r="G73" i="147"/>
  <c r="G72" i="147"/>
  <c r="G71" i="147"/>
  <c r="G70" i="147"/>
  <c r="K69" i="147"/>
  <c r="G68" i="147"/>
  <c r="G67" i="147"/>
  <c r="G66" i="147"/>
  <c r="G65" i="147"/>
  <c r="K64" i="147"/>
  <c r="G63" i="147"/>
  <c r="G62" i="147"/>
  <c r="G61" i="147"/>
  <c r="G60" i="147"/>
  <c r="K59" i="147"/>
  <c r="G58" i="147"/>
  <c r="G57" i="147"/>
  <c r="G56" i="147"/>
  <c r="G55" i="147"/>
  <c r="K54" i="147"/>
  <c r="G53" i="147"/>
  <c r="G52" i="147"/>
  <c r="G51" i="147"/>
  <c r="G50" i="147"/>
  <c r="K49" i="147"/>
  <c r="G48" i="147"/>
  <c r="G47" i="147"/>
  <c r="G46" i="147"/>
  <c r="G45" i="147"/>
  <c r="K44" i="147"/>
  <c r="G43" i="147"/>
  <c r="G42" i="147"/>
  <c r="G41" i="147"/>
  <c r="G40" i="147"/>
  <c r="K39" i="147"/>
  <c r="G38" i="147"/>
  <c r="G37" i="147"/>
  <c r="G36" i="147"/>
  <c r="G35" i="147"/>
  <c r="K34" i="147"/>
  <c r="G33" i="147"/>
  <c r="G32" i="147"/>
  <c r="G31" i="147"/>
  <c r="G30" i="147"/>
  <c r="K29" i="147"/>
  <c r="G28" i="147"/>
  <c r="G27" i="147"/>
  <c r="G26" i="147"/>
  <c r="G25" i="147"/>
  <c r="K24" i="147"/>
  <c r="C24" i="147"/>
  <c r="C29" i="147" s="1"/>
  <c r="G23" i="147"/>
  <c r="G22" i="147"/>
  <c r="G21" i="147"/>
  <c r="G20" i="147"/>
  <c r="L19" i="147"/>
  <c r="K19" i="147"/>
  <c r="M19" i="147" s="1"/>
  <c r="C19" i="147"/>
  <c r="C18" i="147"/>
  <c r="L29" i="147" l="1"/>
  <c r="M29" i="147" s="1"/>
  <c r="C34" i="147"/>
  <c r="G126" i="147"/>
  <c r="G128" i="147"/>
  <c r="G132" i="147"/>
  <c r="L24" i="147"/>
  <c r="G123" i="147"/>
  <c r="G129" i="147"/>
  <c r="G124" i="147"/>
  <c r="M24" i="147" l="1"/>
  <c r="C39" i="147"/>
  <c r="L34" i="147"/>
  <c r="M34" i="147" s="1"/>
  <c r="L39" i="147" l="1"/>
  <c r="M39" i="147" s="1"/>
  <c r="C44" i="147"/>
  <c r="C49" i="147" l="1"/>
  <c r="L44" i="147"/>
  <c r="M44" i="147" s="1"/>
  <c r="L49" i="147" l="1"/>
  <c r="M49" i="147" s="1"/>
  <c r="C54" i="147"/>
  <c r="C59" i="147" l="1"/>
  <c r="L54" i="147"/>
  <c r="M54" i="147" s="1"/>
  <c r="C64" i="147" l="1"/>
  <c r="L59" i="147"/>
  <c r="M59" i="147" s="1"/>
  <c r="C69" i="147" l="1"/>
  <c r="L64" i="147"/>
  <c r="M64" i="147" s="1"/>
  <c r="L69" i="147" l="1"/>
  <c r="M69" i="147" s="1"/>
  <c r="C74" i="147"/>
  <c r="C79" i="147" l="1"/>
  <c r="L74" i="147"/>
  <c r="M74" i="147" s="1"/>
  <c r="C84" i="147" l="1"/>
  <c r="L79" i="147"/>
  <c r="M79" i="147" s="1"/>
  <c r="C122" i="147" l="1"/>
  <c r="L84" i="147"/>
  <c r="M84" i="147" s="1"/>
  <c r="C89" i="147"/>
  <c r="C127" i="147" l="1"/>
  <c r="L122" i="147" s="1"/>
  <c r="C94" i="147"/>
  <c r="C99" i="147" l="1"/>
  <c r="L94" i="147"/>
  <c r="M94" i="147" s="1"/>
  <c r="M122" i="147"/>
  <c r="L99" i="147" l="1"/>
  <c r="C104" i="147"/>
  <c r="M99" i="147" l="1"/>
  <c r="L104" i="147"/>
  <c r="M104" i="147" s="1"/>
  <c r="C109" i="147"/>
  <c r="L109" i="147" s="1"/>
  <c r="M109" i="147" s="1"/>
  <c r="L133" i="147" l="1"/>
  <c r="N99" i="147"/>
  <c r="M133" i="147"/>
  <c r="N104" i="147" s="1"/>
  <c r="K133" i="147" l="1"/>
  <c r="N19" i="147"/>
  <c r="N29" i="147"/>
  <c r="N34" i="147"/>
  <c r="N24" i="147"/>
  <c r="N39" i="147"/>
  <c r="N44" i="147"/>
  <c r="N49" i="147"/>
  <c r="N54" i="147"/>
  <c r="N59" i="147"/>
  <c r="N64" i="147"/>
  <c r="N69" i="147"/>
  <c r="N74" i="147"/>
  <c r="N79" i="147"/>
  <c r="N84" i="147"/>
  <c r="N122" i="147"/>
  <c r="N94" i="147"/>
  <c r="N109" i="147"/>
  <c r="N133" i="147" l="1"/>
  <c r="O92" i="146" l="1"/>
  <c r="O91" i="146"/>
  <c r="G86" i="146"/>
  <c r="G82" i="146"/>
  <c r="D82" i="146"/>
  <c r="G80" i="146"/>
  <c r="K77" i="146"/>
  <c r="E77" i="146"/>
  <c r="G85" i="146" s="1"/>
  <c r="D77" i="146"/>
  <c r="B77" i="146"/>
  <c r="G68" i="146"/>
  <c r="G67" i="146"/>
  <c r="G66" i="146"/>
  <c r="G65" i="146"/>
  <c r="K64" i="146"/>
  <c r="G63" i="146"/>
  <c r="G62" i="146"/>
  <c r="G61" i="146"/>
  <c r="G60" i="146"/>
  <c r="K59" i="146"/>
  <c r="G58" i="146"/>
  <c r="G57" i="146"/>
  <c r="G56" i="146"/>
  <c r="G55" i="146"/>
  <c r="K54" i="146"/>
  <c r="G53" i="146"/>
  <c r="G52" i="146"/>
  <c r="G51" i="146"/>
  <c r="G50" i="146"/>
  <c r="K49" i="146"/>
  <c r="G48" i="146"/>
  <c r="G47" i="146"/>
  <c r="G46" i="146"/>
  <c r="G45" i="146"/>
  <c r="K44" i="146"/>
  <c r="G43" i="146"/>
  <c r="G42" i="146"/>
  <c r="G41" i="146"/>
  <c r="G40" i="146"/>
  <c r="K39" i="146"/>
  <c r="G38" i="146"/>
  <c r="G37" i="146"/>
  <c r="G36" i="146"/>
  <c r="G35" i="146"/>
  <c r="K34" i="146"/>
  <c r="G33" i="146"/>
  <c r="G32" i="146"/>
  <c r="G31" i="146"/>
  <c r="G30" i="146"/>
  <c r="G28" i="146"/>
  <c r="G27" i="146"/>
  <c r="G26" i="146"/>
  <c r="G25" i="146"/>
  <c r="K24" i="146"/>
  <c r="G23" i="146"/>
  <c r="G22" i="146"/>
  <c r="G21" i="146"/>
  <c r="G20" i="146"/>
  <c r="K19" i="146"/>
  <c r="C19" i="146"/>
  <c r="L19" i="146" s="1"/>
  <c r="C18" i="146"/>
  <c r="M19" i="146" l="1"/>
  <c r="C24" i="146"/>
  <c r="G81" i="146"/>
  <c r="G83" i="146"/>
  <c r="G87" i="146"/>
  <c r="G78" i="146"/>
  <c r="G84" i="146"/>
  <c r="G79" i="146"/>
  <c r="C77" i="146" l="1"/>
  <c r="L24" i="146"/>
  <c r="C29" i="146"/>
  <c r="M24" i="146" l="1"/>
  <c r="C34" i="146"/>
  <c r="C82" i="146"/>
  <c r="L77" i="146" s="1"/>
  <c r="M77" i="146" s="1"/>
  <c r="C39" i="146" l="1"/>
  <c r="L34" i="146"/>
  <c r="M34" i="146" l="1"/>
  <c r="L39" i="146"/>
  <c r="M39" i="146" s="1"/>
  <c r="C44" i="146"/>
  <c r="L44" i="146" l="1"/>
  <c r="M44" i="146" s="1"/>
  <c r="C49" i="146"/>
  <c r="C54" i="146" l="1"/>
  <c r="L49" i="146"/>
  <c r="M49" i="146" s="1"/>
  <c r="C59" i="146" l="1"/>
  <c r="L54" i="146"/>
  <c r="M54" i="146" s="1"/>
  <c r="L59" i="146" l="1"/>
  <c r="M59" i="146" s="1"/>
  <c r="C64" i="146"/>
  <c r="L64" i="146" s="1"/>
  <c r="M64" i="146" l="1"/>
  <c r="L88" i="146"/>
  <c r="M88" i="146" l="1"/>
  <c r="K88" i="146" l="1"/>
  <c r="N19" i="146"/>
  <c r="N77" i="146"/>
  <c r="N24" i="146"/>
  <c r="N39" i="146"/>
  <c r="N34" i="146"/>
  <c r="N44" i="146"/>
  <c r="N49" i="146"/>
  <c r="N54" i="146"/>
  <c r="N59" i="146"/>
  <c r="N64" i="146"/>
  <c r="N88" i="146" l="1"/>
</calcChain>
</file>

<file path=xl/sharedStrings.xml><?xml version="1.0" encoding="utf-8"?>
<sst xmlns="http://schemas.openxmlformats.org/spreadsheetml/2006/main" count="780" uniqueCount="122">
  <si>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</si>
  <si>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</si>
  <si>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</si>
  <si>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</si>
  <si>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</si>
  <si>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</si>
  <si>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</si>
  <si>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</si>
  <si>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</si>
  <si>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</si>
  <si>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</si>
  <si>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</si>
  <si>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</si>
  <si>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</si>
  <si>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</si>
  <si>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</si>
  <si>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</si>
  <si>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</si>
  <si>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</si>
  <si>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</si>
  <si>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</si>
  <si>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</si>
  <si>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</si>
  <si>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</si>
  <si>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</si>
  <si>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</si>
  <si>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</si>
  <si>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</si>
  <si>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</si>
  <si>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</si>
  <si>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</si>
  <si>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</si>
  <si>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</si>
  <si>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</si>
  <si>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</si>
  <si>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</si>
  <si>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</si>
  <si>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</si>
  <si>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</si>
  <si>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</si>
  <si>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</si>
  <si>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</si>
  <si>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</si>
  <si>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</si>
  <si>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</si>
  <si>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</si>
  <si>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</si>
  <si>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</si>
  <si>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</si>
  <si>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t xml:space="preserve">OBSERVACIONES: 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</si>
  <si>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</si>
  <si>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</si>
  <si>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</si>
  <si>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</si>
  <si>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</si>
  <si>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</si>
  <si>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</si>
  <si>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</si>
  <si>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</si>
  <si>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</si>
  <si>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</si>
  <si>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</si>
  <si>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</si>
  <si>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</si>
  <si>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</si>
  <si>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</si>
  <si>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</si>
  <si>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</si>
  <si>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</si>
  <si>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</si>
  <si>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</si>
  <si>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</si>
  <si>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</si>
  <si>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</si>
  <si>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</si>
  <si>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</si>
  <si>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</si>
  <si>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</si>
  <si>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</si>
  <si>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</si>
  <si>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</si>
  <si>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</si>
  <si>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</si>
  <si>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</si>
  <si>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</si>
  <si>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</si>
  <si>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</si>
  <si>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</si>
  <si>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</si>
  <si>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</si>
  <si>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</si>
  <si>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</si>
  <si>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</si>
  <si>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</si>
  <si>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</si>
  <si>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</si>
  <si>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</si>
  <si>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</si>
  <si>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</si>
  <si>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</si>
  <si>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</si>
  <si>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</si>
  <si>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</si>
  <si>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Se tomaron muestras de sedimentos en las dovelas #  _____ , _____ , ______ , ______ , _______ </t>
  </si>
  <si>
    <t xml:space="preserve">RIO TAPIAS - RIO TAREAS </t>
  </si>
  <si>
    <t>N 5°27'18.54"</t>
  </si>
  <si>
    <t>W 75°39'25.14''</t>
  </si>
  <si>
    <t>CALUROSO</t>
  </si>
  <si>
    <t xml:space="preserve"> </t>
  </si>
  <si>
    <t xml:space="preserve">MEDIDA DE LA TEMPERARTURA </t>
  </si>
  <si>
    <t xml:space="preserve">DETALLE DEL AFORO </t>
  </si>
  <si>
    <t>SOLEADO</t>
  </si>
  <si>
    <t xml:space="preserve">MEDIDA DE TEMPERATURA </t>
  </si>
  <si>
    <t>SECCION AFORO</t>
  </si>
  <si>
    <t xml:space="preserve">RIO TAPIAS - TAREAS </t>
  </si>
  <si>
    <t>CALIDO</t>
  </si>
  <si>
    <t>Adecuación de la zona de aforo</t>
  </si>
  <si>
    <t>Adecuación de las dovelas</t>
  </si>
  <si>
    <t>Aforo</t>
  </si>
  <si>
    <t>RIO TAPIAS - TAREAS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</si>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</sst>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rgb="FFD8D8D8"/>
      </patternFill>
    </fill>
  </fills>
  <borders count="1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9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0" borderId="31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Font="1" applyBorder="1"/>
    <xf numFmtId="0" fontId="2" fillId="0" borderId="36" xfId="0" applyFont="1" applyBorder="1"/>
    <xf numFmtId="0" fontId="2" fillId="0" borderId="0" xfId="0" applyFont="1"/>
    <xf numFmtId="0" fontId="2" fillId="0" borderId="0" xfId="0" applyFont="1" applyAlignment="1"/>
    <xf numFmtId="0" fontId="17" fillId="6" borderId="75" xfId="0" applyFont="1" applyFill="1" applyBorder="1" applyAlignment="1">
      <alignment horizontal="center" vertical="center"/>
    </xf>
    <xf numFmtId="0" fontId="17" fillId="6" borderId="92" xfId="0" applyFont="1" applyFill="1" applyBorder="1" applyAlignment="1">
      <alignment vertical="center"/>
    </xf>
    <xf numFmtId="0" fontId="17" fillId="6" borderId="92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2" fillId="0" borderId="86" xfId="0" applyFont="1" applyBorder="1"/>
    <xf numFmtId="0" fontId="17" fillId="6" borderId="86" xfId="0" applyFont="1" applyFill="1" applyBorder="1" applyAlignment="1">
      <alignment vertical="center"/>
    </xf>
    <xf numFmtId="0" fontId="17" fillId="6" borderId="95" xfId="0" applyFont="1" applyFill="1" applyBorder="1" applyAlignment="1">
      <alignment horizontal="center" vertical="center"/>
    </xf>
    <xf numFmtId="0" fontId="17" fillId="6" borderId="82" xfId="0" applyFont="1" applyFill="1" applyBorder="1" applyAlignment="1">
      <alignment horizontal="center" vertical="center"/>
    </xf>
    <xf numFmtId="0" fontId="21" fillId="0" borderId="0" xfId="0" applyFont="1" applyFill="1"/>
    <xf numFmtId="0" fontId="17" fillId="0" borderId="74" xfId="0" applyFont="1" applyFill="1" applyBorder="1" applyAlignment="1">
      <alignment horizontal="center" vertical="center" wrapText="1"/>
    </xf>
    <xf numFmtId="0" fontId="2" fillId="0" borderId="90" xfId="0" applyFont="1" applyFill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/>
    </xf>
    <xf numFmtId="2" fontId="14" fillId="0" borderId="90" xfId="0" applyNumberFormat="1" applyFont="1" applyFill="1" applyBorder="1" applyAlignment="1">
      <alignment vertical="center"/>
    </xf>
    <xf numFmtId="164" fontId="14" fillId="0" borderId="90" xfId="0" applyNumberFormat="1" applyFont="1" applyFill="1" applyBorder="1" applyAlignment="1">
      <alignment vertical="center"/>
    </xf>
    <xf numFmtId="0" fontId="17" fillId="0" borderId="96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2" xfId="0" applyFont="1" applyFill="1" applyBorder="1" applyAlignment="1">
      <alignment horizontal="center"/>
    </xf>
    <xf numFmtId="2" fontId="14" fillId="0" borderId="92" xfId="0" applyNumberFormat="1" applyFont="1" applyFill="1" applyBorder="1" applyAlignment="1">
      <alignment horizontal="center" vertical="center"/>
    </xf>
    <xf numFmtId="2" fontId="14" fillId="0" borderId="92" xfId="0" applyNumberFormat="1" applyFont="1" applyFill="1" applyBorder="1" applyAlignment="1">
      <alignment vertical="center"/>
    </xf>
    <xf numFmtId="0" fontId="2" fillId="0" borderId="92" xfId="0" applyFont="1" applyFill="1" applyBorder="1"/>
    <xf numFmtId="164" fontId="14" fillId="0" borderId="92" xfId="0" applyNumberFormat="1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0" xfId="0" applyFont="1" applyFill="1" applyBorder="1" applyAlignment="1">
      <alignment horizontal="center"/>
    </xf>
    <xf numFmtId="2" fontId="14" fillId="0" borderId="100" xfId="0" applyNumberFormat="1" applyFont="1" applyFill="1" applyBorder="1" applyAlignment="1">
      <alignment horizontal="center" vertical="center"/>
    </xf>
    <xf numFmtId="2" fontId="14" fillId="0" borderId="100" xfId="0" applyNumberFormat="1" applyFont="1" applyFill="1" applyBorder="1" applyAlignment="1">
      <alignment vertical="center"/>
    </xf>
    <xf numFmtId="0" fontId="2" fillId="0" borderId="100" xfId="0" applyFont="1" applyFill="1" applyBorder="1"/>
    <xf numFmtId="164" fontId="14" fillId="0" borderId="100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6" xfId="0" applyFont="1" applyFill="1" applyBorder="1" applyAlignment="1">
      <alignment vertical="center" wrapText="1"/>
    </xf>
    <xf numFmtId="0" fontId="4" fillId="8" borderId="103" xfId="0" applyFont="1" applyFill="1" applyBorder="1" applyAlignment="1">
      <alignment vertical="center" wrapText="1"/>
    </xf>
    <xf numFmtId="0" fontId="21" fillId="0" borderId="36" xfId="0" applyFont="1" applyBorder="1"/>
    <xf numFmtId="2" fontId="14" fillId="10" borderId="107" xfId="0" applyNumberFormat="1" applyFont="1" applyFill="1" applyBorder="1" applyAlignment="1">
      <alignment horizontal="center" vertical="center"/>
    </xf>
    <xf numFmtId="2" fontId="14" fillId="10" borderId="107" xfId="0" applyNumberFormat="1" applyFont="1" applyFill="1" applyBorder="1" applyAlignment="1">
      <alignment horizontal="center"/>
    </xf>
    <xf numFmtId="164" fontId="2" fillId="10" borderId="107" xfId="0" applyNumberFormat="1" applyFont="1" applyFill="1" applyBorder="1" applyAlignment="1">
      <alignment horizontal="center"/>
    </xf>
    <xf numFmtId="164" fontId="2" fillId="9" borderId="107" xfId="0" applyNumberFormat="1" applyFont="1" applyFill="1" applyBorder="1" applyAlignment="1">
      <alignment horizontal="center"/>
    </xf>
    <xf numFmtId="0" fontId="21" fillId="0" borderId="0" xfId="0" applyFont="1"/>
    <xf numFmtId="0" fontId="14" fillId="10" borderId="97" xfId="0" applyFont="1" applyFill="1" applyBorder="1" applyAlignment="1">
      <alignment horizontal="center"/>
    </xf>
    <xf numFmtId="2" fontId="14" fillId="10" borderId="97" xfId="0" applyNumberFormat="1" applyFont="1" applyFill="1" applyBorder="1" applyAlignment="1">
      <alignment horizontal="center" vertical="center"/>
    </xf>
    <xf numFmtId="2" fontId="14" fillId="10" borderId="97" xfId="0" applyNumberFormat="1" applyFont="1" applyFill="1" applyBorder="1" applyAlignment="1">
      <alignment horizontal="center"/>
    </xf>
    <xf numFmtId="164" fontId="2" fillId="10" borderId="97" xfId="0" applyNumberFormat="1" applyFont="1" applyFill="1" applyBorder="1" applyAlignment="1">
      <alignment horizontal="center"/>
    </xf>
    <xf numFmtId="164" fontId="2" fillId="9" borderId="97" xfId="0" applyNumberFormat="1" applyFont="1" applyFill="1" applyBorder="1" applyAlignment="1">
      <alignment horizontal="center"/>
    </xf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11" borderId="114" xfId="0" applyNumberFormat="1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2" fillId="5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vertical="center"/>
    </xf>
    <xf numFmtId="0" fontId="22" fillId="0" borderId="46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3" fillId="0" borderId="53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2" fillId="0" borderId="62" xfId="0" applyFont="1" applyFill="1" applyBorder="1" applyAlignment="1">
      <alignment horizontal="center" vertical="center"/>
    </xf>
    <xf numFmtId="0" fontId="23" fillId="0" borderId="69" xfId="0" applyFont="1" applyFill="1" applyBorder="1" applyAlignment="1">
      <alignment vertical="top" wrapText="1"/>
    </xf>
    <xf numFmtId="0" fontId="23" fillId="0" borderId="53" xfId="0" applyFont="1" applyFill="1" applyBorder="1" applyAlignment="1">
      <alignment horizontal="center" vertical="top" wrapText="1"/>
    </xf>
    <xf numFmtId="0" fontId="23" fillId="0" borderId="72" xfId="0" applyFont="1" applyFill="1" applyBorder="1" applyAlignment="1">
      <alignment horizontal="center"/>
    </xf>
    <xf numFmtId="0" fontId="22" fillId="0" borderId="62" xfId="0" applyFont="1" applyFill="1" applyBorder="1" applyAlignment="1">
      <alignment horizontal="center" vertical="top" wrapText="1"/>
    </xf>
    <xf numFmtId="0" fontId="22" fillId="0" borderId="79" xfId="0" applyFont="1" applyFill="1" applyBorder="1" applyAlignment="1">
      <alignment horizontal="center" vertical="center" wrapText="1"/>
    </xf>
    <xf numFmtId="20" fontId="22" fillId="0" borderId="82" xfId="0" applyNumberFormat="1" applyFont="1" applyFill="1" applyBorder="1" applyAlignment="1">
      <alignment horizontal="center" vertical="top"/>
    </xf>
    <xf numFmtId="0" fontId="22" fillId="0" borderId="83" xfId="0" applyFont="1" applyFill="1" applyBorder="1" applyAlignment="1">
      <alignment horizontal="center" vertical="top"/>
    </xf>
    <xf numFmtId="0" fontId="22" fillId="0" borderId="72" xfId="0" applyFont="1" applyFill="1" applyBorder="1" applyAlignment="1">
      <alignment horizontal="center" vertical="center"/>
    </xf>
    <xf numFmtId="0" fontId="22" fillId="0" borderId="86" xfId="0" applyFont="1" applyFill="1" applyBorder="1" applyAlignment="1">
      <alignment horizontal="center" vertical="center"/>
    </xf>
    <xf numFmtId="164" fontId="17" fillId="5" borderId="11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19" fillId="7" borderId="0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1" xfId="0" applyBorder="1" applyAlignment="1"/>
    <xf numFmtId="164" fontId="14" fillId="0" borderId="90" xfId="0" applyNumberFormat="1" applyFont="1" applyFill="1" applyBorder="1" applyAlignment="1">
      <alignment horizontal="center" vertical="center"/>
    </xf>
    <xf numFmtId="2" fontId="14" fillId="0" borderId="90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/>
    <xf numFmtId="0" fontId="1" fillId="2" borderId="9" xfId="0" applyFont="1" applyFill="1" applyBorder="1" applyAlignment="1">
      <alignment vertical="center"/>
    </xf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20" xfId="0" applyFont="1" applyFill="1" applyBorder="1" applyAlignment="1">
      <alignment horizontal="center"/>
    </xf>
    <xf numFmtId="0" fontId="1" fillId="0" borderId="121" xfId="0" applyFont="1" applyFill="1" applyBorder="1" applyAlignment="1">
      <alignment horizontal="center"/>
    </xf>
    <xf numFmtId="0" fontId="1" fillId="0" borderId="122" xfId="0" applyFont="1" applyFill="1" applyBorder="1" applyAlignment="1">
      <alignment horizontal="center"/>
    </xf>
    <xf numFmtId="0" fontId="1" fillId="0" borderId="1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2" borderId="15" xfId="0" applyNumberFormat="1" applyFont="1" applyFill="1" applyBorder="1" applyAlignment="1">
      <alignment horizontal="center"/>
    </xf>
    <xf numFmtId="164" fontId="14" fillId="12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2" borderId="16" xfId="0" applyNumberFormat="1" applyFont="1" applyFill="1" applyBorder="1" applyAlignment="1">
      <alignment horizontal="center"/>
    </xf>
    <xf numFmtId="164" fontId="14" fillId="12" borderId="14" xfId="0" applyNumberFormat="1" applyFont="1" applyFill="1" applyBorder="1" applyAlignment="1">
      <alignment horizontal="center"/>
    </xf>
    <xf numFmtId="0" fontId="0" fillId="0" borderId="117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18" xfId="0" applyFont="1" applyBorder="1" applyAlignment="1">
      <alignment horizontal="center" vertical="center" wrapText="1"/>
    </xf>
    <xf numFmtId="0" fontId="0" fillId="0" borderId="11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left" wrapText="1"/>
    </xf>
    <xf numFmtId="0" fontId="0" fillId="0" borderId="35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17" fillId="13" borderId="0" xfId="0" applyFont="1" applyFill="1" applyBorder="1" applyAlignment="1">
      <alignment horizontal="center" vertical="top" wrapText="1"/>
    </xf>
    <xf numFmtId="0" fontId="17" fillId="13" borderId="41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06" xfId="0" applyFont="1" applyFill="1" applyBorder="1" applyAlignment="1">
      <alignment horizontal="center" vertical="center"/>
    </xf>
    <xf numFmtId="0" fontId="14" fillId="3" borderId="93" xfId="0" applyFont="1" applyFill="1" applyBorder="1"/>
    <xf numFmtId="0" fontId="14" fillId="3" borderId="113" xfId="0" applyFont="1" applyFill="1" applyBorder="1"/>
    <xf numFmtId="166" fontId="14" fillId="10" borderId="106" xfId="0" applyNumberFormat="1" applyFont="1" applyFill="1" applyBorder="1" applyAlignment="1">
      <alignment horizontal="center" vertical="center"/>
    </xf>
    <xf numFmtId="0" fontId="14" fillId="10" borderId="108" xfId="0" applyFont="1" applyFill="1" applyBorder="1" applyAlignment="1">
      <alignment horizontal="center" vertical="center"/>
    </xf>
    <xf numFmtId="0" fontId="14" fillId="3" borderId="110" xfId="0" applyFont="1" applyFill="1" applyBorder="1"/>
    <xf numFmtId="0" fontId="14" fillId="3" borderId="115" xfId="0" applyFont="1" applyFill="1" applyBorder="1"/>
    <xf numFmtId="2" fontId="14" fillId="9" borderId="95" xfId="0" applyNumberFormat="1" applyFont="1" applyFill="1" applyBorder="1" applyAlignment="1">
      <alignment horizontal="center" vertical="center"/>
    </xf>
    <xf numFmtId="164" fontId="14" fillId="9" borderId="95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14" fillId="9" borderId="105" xfId="0" applyFont="1" applyFill="1" applyBorder="1" applyAlignment="1">
      <alignment horizontal="center" vertical="center"/>
    </xf>
    <xf numFmtId="0" fontId="14" fillId="3" borderId="109" xfId="0" applyFont="1" applyFill="1" applyBorder="1"/>
    <xf numFmtId="0" fontId="14" fillId="3" borderId="112" xfId="0" applyFont="1" applyFill="1" applyBorder="1"/>
    <xf numFmtId="2" fontId="14" fillId="9" borderId="106" xfId="0" applyNumberFormat="1" applyFont="1" applyFill="1" applyBorder="1" applyAlignment="1">
      <alignment horizontal="center" vertical="center"/>
    </xf>
    <xf numFmtId="0" fontId="14" fillId="3" borderId="111" xfId="0" applyFont="1" applyFill="1" applyBorder="1"/>
    <xf numFmtId="164" fontId="14" fillId="9" borderId="106" xfId="0" applyNumberFormat="1" applyFont="1" applyFill="1" applyBorder="1" applyAlignment="1">
      <alignment horizontal="center" vertical="center"/>
    </xf>
    <xf numFmtId="164" fontId="14" fillId="10" borderId="106" xfId="0" applyNumberFormat="1" applyFont="1" applyFill="1" applyBorder="1" applyAlignment="1">
      <alignment horizontal="center" vertical="center"/>
    </xf>
    <xf numFmtId="164" fontId="14" fillId="0" borderId="90" xfId="0" applyNumberFormat="1" applyFont="1" applyFill="1" applyBorder="1" applyAlignment="1">
      <alignment horizontal="center" vertical="center"/>
    </xf>
    <xf numFmtId="0" fontId="14" fillId="0" borderId="93" xfId="0" applyFont="1" applyFill="1" applyBorder="1"/>
    <xf numFmtId="0" fontId="14" fillId="0" borderId="99" xfId="0" applyFont="1" applyFill="1" applyBorder="1"/>
    <xf numFmtId="165" fontId="14" fillId="0" borderId="90" xfId="0" applyNumberFormat="1" applyFont="1" applyFill="1" applyBorder="1" applyAlignment="1">
      <alignment horizontal="center" vertical="center"/>
    </xf>
    <xf numFmtId="0" fontId="14" fillId="0" borderId="90" xfId="0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/>
    </xf>
    <xf numFmtId="0" fontId="14" fillId="0" borderId="98" xfId="0" applyFont="1" applyFill="1" applyBorder="1"/>
    <xf numFmtId="0" fontId="14" fillId="0" borderId="101" xfId="0" applyFont="1" applyFill="1" applyBorder="1"/>
    <xf numFmtId="0" fontId="4" fillId="8" borderId="102" xfId="0" applyFont="1" applyFill="1" applyBorder="1" applyAlignment="1">
      <alignment horizontal="center" vertical="center" textRotation="90"/>
    </xf>
    <xf numFmtId="0" fontId="4" fillId="8" borderId="103" xfId="0" applyFont="1" applyFill="1" applyBorder="1" applyAlignment="1">
      <alignment horizontal="center" vertical="center" textRotation="90"/>
    </xf>
    <xf numFmtId="0" fontId="4" fillId="8" borderId="104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74" xfId="0" applyFont="1" applyFill="1" applyBorder="1" applyAlignment="1">
      <alignment horizontal="center" vertical="center"/>
    </xf>
    <xf numFmtId="0" fontId="14" fillId="0" borderId="71" xfId="0" applyFont="1" applyFill="1" applyBorder="1"/>
    <xf numFmtId="0" fontId="14" fillId="0" borderId="78" xfId="0" applyFont="1" applyFill="1" applyBorder="1"/>
    <xf numFmtId="2" fontId="14" fillId="0" borderId="90" xfId="0" applyNumberFormat="1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/>
    </xf>
    <xf numFmtId="0" fontId="14" fillId="7" borderId="41" xfId="0" applyFont="1" applyFill="1" applyBorder="1" applyAlignment="1">
      <alignment horizontal="center"/>
    </xf>
    <xf numFmtId="0" fontId="14" fillId="0" borderId="41" xfId="0" applyFont="1" applyBorder="1"/>
    <xf numFmtId="0" fontId="14" fillId="0" borderId="42" xfId="0" applyFont="1" applyBorder="1"/>
    <xf numFmtId="0" fontId="17" fillId="6" borderId="74" xfId="0" applyFont="1" applyFill="1" applyBorder="1" applyAlignment="1">
      <alignment horizontal="center" vertical="center" wrapText="1"/>
    </xf>
    <xf numFmtId="0" fontId="14" fillId="0" borderId="71" xfId="0" applyFont="1" applyBorder="1"/>
    <xf numFmtId="0" fontId="17" fillId="6" borderId="90" xfId="0" applyFont="1" applyFill="1" applyBorder="1" applyAlignment="1">
      <alignment horizontal="center" vertical="center" wrapText="1"/>
    </xf>
    <xf numFmtId="0" fontId="14" fillId="0" borderId="93" xfId="0" applyFont="1" applyBorder="1"/>
    <xf numFmtId="0" fontId="17" fillId="6" borderId="90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4" fillId="0" borderId="38" xfId="0" applyFont="1" applyBorder="1"/>
    <xf numFmtId="0" fontId="14" fillId="0" borderId="76" xfId="0" applyFont="1" applyBorder="1"/>
    <xf numFmtId="0" fontId="14" fillId="0" borderId="0" xfId="0" applyFont="1" applyBorder="1"/>
    <xf numFmtId="0" fontId="17" fillId="6" borderId="91" xfId="0" applyFont="1" applyFill="1" applyBorder="1" applyAlignment="1">
      <alignment horizontal="center" vertical="center" wrapText="1"/>
    </xf>
    <xf numFmtId="0" fontId="14" fillId="0" borderId="94" xfId="0" applyFont="1" applyBorder="1"/>
    <xf numFmtId="0" fontId="17" fillId="6" borderId="37" xfId="0" applyFont="1" applyFill="1" applyBorder="1" applyAlignment="1">
      <alignment horizontal="center" vertical="center" textRotation="90" wrapText="1"/>
    </xf>
    <xf numFmtId="0" fontId="14" fillId="0" borderId="88" xfId="0" applyFont="1" applyBorder="1"/>
    <xf numFmtId="0" fontId="14" fillId="0" borderId="40" xfId="0" applyFont="1" applyBorder="1"/>
    <xf numFmtId="0" fontId="14" fillId="0" borderId="37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/>
    </xf>
    <xf numFmtId="0" fontId="14" fillId="7" borderId="88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89" xfId="0" applyFont="1" applyBorder="1"/>
    <xf numFmtId="0" fontId="14" fillId="7" borderId="4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14" fillId="0" borderId="84" xfId="0" applyFont="1" applyFill="1" applyBorder="1"/>
    <xf numFmtId="0" fontId="2" fillId="0" borderId="60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0" xfId="0" applyFont="1" applyFill="1" applyBorder="1" applyAlignment="1">
      <alignment horizontal="center"/>
    </xf>
    <xf numFmtId="0" fontId="2" fillId="0" borderId="60" xfId="0" applyFont="1" applyFill="1" applyBorder="1" applyAlignment="1">
      <alignment horizontal="center" vertical="top"/>
    </xf>
    <xf numFmtId="0" fontId="22" fillId="0" borderId="60" xfId="0" applyFont="1" applyFill="1" applyBorder="1" applyAlignment="1">
      <alignment horizontal="center" vertical="center" wrapText="1"/>
    </xf>
    <xf numFmtId="0" fontId="15" fillId="0" borderId="87" xfId="0" applyFont="1" applyFill="1" applyBorder="1"/>
    <xf numFmtId="0" fontId="2" fillId="0" borderId="7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14" fillId="0" borderId="73" xfId="0" applyFont="1" applyFill="1" applyBorder="1"/>
    <xf numFmtId="0" fontId="2" fillId="0" borderId="81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 vertical="top"/>
    </xf>
    <xf numFmtId="0" fontId="14" fillId="0" borderId="52" xfId="0" applyFont="1" applyFill="1" applyBorder="1"/>
    <xf numFmtId="0" fontId="22" fillId="0" borderId="63" xfId="0" applyFont="1" applyFill="1" applyBorder="1" applyAlignment="1">
      <alignment horizontal="center"/>
    </xf>
    <xf numFmtId="0" fontId="15" fillId="0" borderId="63" xfId="0" applyFont="1" applyFill="1" applyBorder="1"/>
    <xf numFmtId="0" fontId="23" fillId="0" borderId="64" xfId="0" applyFont="1" applyFill="1" applyBorder="1" applyAlignment="1">
      <alignment horizontal="center"/>
    </xf>
    <xf numFmtId="0" fontId="15" fillId="0" borderId="65" xfId="0" applyFont="1" applyFill="1" applyBorder="1"/>
    <xf numFmtId="0" fontId="15" fillId="0" borderId="66" xfId="0" applyFont="1" applyFill="1" applyBorder="1"/>
    <xf numFmtId="0" fontId="23" fillId="0" borderId="67" xfId="0" applyFont="1" applyFill="1" applyBorder="1" applyAlignment="1">
      <alignment horizontal="center"/>
    </xf>
    <xf numFmtId="0" fontId="15" fillId="0" borderId="68" xfId="0" applyFont="1" applyFill="1" applyBorder="1"/>
    <xf numFmtId="0" fontId="17" fillId="6" borderId="70" xfId="0" applyFont="1" applyFill="1" applyBorder="1" applyAlignment="1">
      <alignment horizontal="center" vertical="center" wrapText="1"/>
    </xf>
    <xf numFmtId="0" fontId="14" fillId="0" borderId="77" xfId="0" applyFont="1" applyBorder="1"/>
    <xf numFmtId="0" fontId="14" fillId="0" borderId="85" xfId="0" applyFont="1" applyBorder="1"/>
    <xf numFmtId="0" fontId="24" fillId="0" borderId="71" xfId="0" applyFont="1" applyFill="1" applyBorder="1" applyAlignment="1">
      <alignment horizontal="center" vertical="center" wrapText="1"/>
    </xf>
    <xf numFmtId="0" fontId="2" fillId="0" borderId="72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 wrapText="1"/>
    </xf>
    <xf numFmtId="0" fontId="2" fillId="0" borderId="75" xfId="0" applyFont="1" applyFill="1" applyBorder="1" applyAlignment="1">
      <alignment horizontal="center" vertical="center"/>
    </xf>
    <xf numFmtId="0" fontId="22" fillId="0" borderId="76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5" fillId="0" borderId="38" xfId="0" applyFont="1" applyFill="1" applyBorder="1"/>
    <xf numFmtId="0" fontId="15" fillId="0" borderId="39" xfId="0" applyFont="1" applyFill="1" applyBorder="1"/>
    <xf numFmtId="0" fontId="15" fillId="0" borderId="80" xfId="0" applyFont="1" applyFill="1" applyBorder="1"/>
    <xf numFmtId="0" fontId="15" fillId="0" borderId="41" xfId="0" applyFont="1" applyFill="1" applyBorder="1"/>
    <xf numFmtId="0" fontId="15" fillId="0" borderId="42" xfId="0" applyFont="1" applyFill="1" applyBorder="1"/>
    <xf numFmtId="0" fontId="2" fillId="0" borderId="48" xfId="0" applyFont="1" applyFill="1" applyBorder="1" applyAlignment="1">
      <alignment horizontal="center" vertical="center"/>
    </xf>
    <xf numFmtId="0" fontId="14" fillId="0" borderId="49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15" fillId="0" borderId="38" xfId="0" applyFont="1" applyFill="1" applyBorder="1" applyAlignment="1">
      <alignment vertical="center"/>
    </xf>
    <xf numFmtId="0" fontId="15" fillId="0" borderId="39" xfId="0" applyFont="1" applyFill="1" applyBorder="1" applyAlignment="1">
      <alignment vertical="center"/>
    </xf>
    <xf numFmtId="0" fontId="16" fillId="0" borderId="50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vertical="center"/>
    </xf>
    <xf numFmtId="0" fontId="17" fillId="6" borderId="37" xfId="0" applyFont="1" applyFill="1" applyBorder="1" applyAlignment="1">
      <alignment horizontal="center" vertical="center" wrapText="1"/>
    </xf>
    <xf numFmtId="0" fontId="2" fillId="0" borderId="51" xfId="0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 vertical="center"/>
    </xf>
    <xf numFmtId="0" fontId="14" fillId="0" borderId="54" xfId="0" applyFont="1" applyFill="1" applyBorder="1"/>
    <xf numFmtId="0" fontId="2" fillId="0" borderId="55" xfId="0" applyFont="1" applyFill="1" applyBorder="1" applyAlignment="1">
      <alignment horizontal="center" vertical="center" wrapText="1"/>
    </xf>
    <xf numFmtId="0" fontId="14" fillId="0" borderId="56" xfId="0" applyFont="1" applyFill="1" applyBorder="1"/>
    <xf numFmtId="0" fontId="14" fillId="0" borderId="57" xfId="0" applyFont="1" applyFill="1" applyBorder="1"/>
    <xf numFmtId="0" fontId="2" fillId="0" borderId="54" xfId="0" applyFont="1" applyFill="1" applyBorder="1" applyAlignment="1">
      <alignment horizontal="center" vertical="center" wrapText="1"/>
    </xf>
    <xf numFmtId="0" fontId="14" fillId="0" borderId="58" xfId="0" applyFont="1" applyFill="1" applyBorder="1"/>
    <xf numFmtId="0" fontId="13" fillId="0" borderId="38" xfId="0" applyFont="1" applyBorder="1" applyAlignment="1">
      <alignment horizontal="center" wrapText="1"/>
    </xf>
    <xf numFmtId="14" fontId="22" fillId="0" borderId="44" xfId="0" applyNumberFormat="1" applyFont="1" applyFill="1" applyBorder="1" applyAlignment="1">
      <alignment horizontal="center" vertical="center"/>
    </xf>
    <xf numFmtId="0" fontId="15" fillId="0" borderId="45" xfId="0" applyFont="1" applyFill="1" applyBorder="1"/>
    <xf numFmtId="0" fontId="22" fillId="0" borderId="44" xfId="0" applyFont="1" applyBorder="1" applyAlignment="1">
      <alignment horizontal="center" vertical="center" wrapText="1"/>
    </xf>
    <xf numFmtId="0" fontId="15" fillId="0" borderId="45" xfId="0" applyFont="1" applyBorder="1"/>
    <xf numFmtId="0" fontId="15" fillId="0" borderId="47" xfId="0" applyFont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2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31" xfId="0" applyFont="1" applyBorder="1"/>
    <xf numFmtId="0" fontId="0" fillId="0" borderId="12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5" fillId="0" borderId="12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126" xfId="0" applyFont="1" applyBorder="1" applyAlignment="1">
      <alignment horizontal="center" wrapText="1"/>
    </xf>
    <xf numFmtId="0" fontId="26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5" fillId="0" borderId="25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13.jpeg"/><Relationship Id="rId7" Type="http://schemas.openxmlformats.org/officeDocument/2006/relationships/image" Target="../media/image9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openxmlformats.org/officeDocument/2006/relationships/image" Target="../media/image10.pn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6" Type="http://schemas.openxmlformats.org/officeDocument/2006/relationships/image" Target="../media/image9.png"/><Relationship Id="rId5" Type="http://schemas.openxmlformats.org/officeDocument/2006/relationships/image" Target="../media/image21.jpeg"/><Relationship Id="rId4" Type="http://schemas.openxmlformats.org/officeDocument/2006/relationships/image" Target="../media/image20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24.jpeg"/><Relationship Id="rId4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19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9</xdr:col>
      <xdr:colOff>0</xdr:colOff>
      <xdr:row>36</xdr:row>
      <xdr:rowOff>0</xdr:rowOff>
    </xdr:to>
    <xdr:pic>
      <xdr:nvPicPr>
        <xdr:cNvPr id="6" name="Imagen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078941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4507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90</xdr:row>
      <xdr:rowOff>63500</xdr:rowOff>
    </xdr:from>
    <xdr:to>
      <xdr:col>5</xdr:col>
      <xdr:colOff>408063</xdr:colOff>
      <xdr:row>96</xdr:row>
      <xdr:rowOff>246895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741900"/>
          <a:ext cx="3041196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90</xdr:row>
      <xdr:rowOff>63500</xdr:rowOff>
    </xdr:from>
    <xdr:to>
      <xdr:col>10</xdr:col>
      <xdr:colOff>445918</xdr:colOff>
      <xdr:row>96</xdr:row>
      <xdr:rowOff>246895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17741900"/>
          <a:ext cx="3007085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127000</xdr:colOff>
      <xdr:row>99</xdr:row>
      <xdr:rowOff>116417</xdr:rowOff>
    </xdr:from>
    <xdr:to>
      <xdr:col>15</xdr:col>
      <xdr:colOff>448333</xdr:colOff>
      <xdr:row>99</xdr:row>
      <xdr:rowOff>1916417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075" y="20318942"/>
          <a:ext cx="3178833" cy="1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148167</xdr:colOff>
      <xdr:row>99</xdr:row>
      <xdr:rowOff>107667</xdr:rowOff>
    </xdr:from>
    <xdr:to>
      <xdr:col>5</xdr:col>
      <xdr:colOff>554167</xdr:colOff>
      <xdr:row>99</xdr:row>
      <xdr:rowOff>1907667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92" y="20310192"/>
          <a:ext cx="31873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162416</xdr:colOff>
      <xdr:row>99</xdr:row>
      <xdr:rowOff>141249</xdr:rowOff>
    </xdr:from>
    <xdr:to>
      <xdr:col>10</xdr:col>
      <xdr:colOff>483749</xdr:colOff>
      <xdr:row>99</xdr:row>
      <xdr:rowOff>1941249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616" y="20343774"/>
          <a:ext cx="3178833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3556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4092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4045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4116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4085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4112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3524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3509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603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222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135</xdr:row>
      <xdr:rowOff>63500</xdr:rowOff>
    </xdr:from>
    <xdr:to>
      <xdr:col>5</xdr:col>
      <xdr:colOff>408063</xdr:colOff>
      <xdr:row>141</xdr:row>
      <xdr:rowOff>238202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5457150"/>
          <a:ext cx="3041196" cy="179395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63500</xdr:rowOff>
    </xdr:from>
    <xdr:to>
      <xdr:col>10</xdr:col>
      <xdr:colOff>445918</xdr:colOff>
      <xdr:row>141</xdr:row>
      <xdr:rowOff>238202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457150"/>
          <a:ext cx="3007085" cy="179395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624417</xdr:colOff>
      <xdr:row>144</xdr:row>
      <xdr:rowOff>42333</xdr:rowOff>
    </xdr:from>
    <xdr:to>
      <xdr:col>5</xdr:col>
      <xdr:colOff>230417</xdr:colOff>
      <xdr:row>144</xdr:row>
      <xdr:rowOff>1842333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942" y="28074408"/>
          <a:ext cx="2387300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666751</xdr:colOff>
      <xdr:row>144</xdr:row>
      <xdr:rowOff>74083</xdr:rowOff>
    </xdr:from>
    <xdr:to>
      <xdr:col>10</xdr:col>
      <xdr:colOff>188084</xdr:colOff>
      <xdr:row>144</xdr:row>
      <xdr:rowOff>1874083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1951" y="28106158"/>
          <a:ext cx="2378833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105833</xdr:colOff>
      <xdr:row>144</xdr:row>
      <xdr:rowOff>95249</xdr:rowOff>
    </xdr:from>
    <xdr:to>
      <xdr:col>12</xdr:col>
      <xdr:colOff>736166</xdr:colOff>
      <xdr:row>144</xdr:row>
      <xdr:rowOff>1895249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2908" y="28127324"/>
          <a:ext cx="1344708" cy="1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201083</xdr:colOff>
      <xdr:row>144</xdr:row>
      <xdr:rowOff>74083</xdr:rowOff>
    </xdr:from>
    <xdr:to>
      <xdr:col>15</xdr:col>
      <xdr:colOff>681750</xdr:colOff>
      <xdr:row>144</xdr:row>
      <xdr:rowOff>1514083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4533" y="28106158"/>
          <a:ext cx="1909417" cy="144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07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760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531050" y="21831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00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827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124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30801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140</xdr:row>
      <xdr:rowOff>63500</xdr:rowOff>
    </xdr:from>
    <xdr:to>
      <xdr:col>5</xdr:col>
      <xdr:colOff>408063</xdr:colOff>
      <xdr:row>146</xdr:row>
      <xdr:rowOff>246896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6314400"/>
          <a:ext cx="3041196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140</xdr:row>
      <xdr:rowOff>63500</xdr:rowOff>
    </xdr:from>
    <xdr:to>
      <xdr:col>10</xdr:col>
      <xdr:colOff>445918</xdr:colOff>
      <xdr:row>146</xdr:row>
      <xdr:rowOff>246896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6314400"/>
          <a:ext cx="3007085" cy="18026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414816</xdr:colOff>
      <xdr:row>149</xdr:row>
      <xdr:rowOff>40319</xdr:rowOff>
    </xdr:from>
    <xdr:to>
      <xdr:col>5</xdr:col>
      <xdr:colOff>229166</xdr:colOff>
      <xdr:row>149</xdr:row>
      <xdr:rowOff>1996582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341" y="28815344"/>
          <a:ext cx="2595650" cy="1956263"/>
        </a:xfrm>
        <a:prstGeom prst="rect">
          <a:avLst/>
        </a:prstGeom>
      </xdr:spPr>
    </xdr:pic>
    <xdr:clientData/>
  </xdr:twoCellAnchor>
  <xdr:twoCellAnchor editAs="oneCell">
    <xdr:from>
      <xdr:col>11</xdr:col>
      <xdr:colOff>585984</xdr:colOff>
      <xdr:row>149</xdr:row>
      <xdr:rowOff>42153</xdr:rowOff>
    </xdr:from>
    <xdr:to>
      <xdr:col>15</xdr:col>
      <xdr:colOff>315667</xdr:colOff>
      <xdr:row>149</xdr:row>
      <xdr:rowOff>1998416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3059" y="28817178"/>
          <a:ext cx="2587183" cy="1956263"/>
        </a:xfrm>
        <a:prstGeom prst="rect">
          <a:avLst/>
        </a:prstGeom>
      </xdr:spPr>
    </xdr:pic>
    <xdr:clientData/>
  </xdr:twoCellAnchor>
  <xdr:twoCellAnchor editAs="oneCell">
    <xdr:from>
      <xdr:col>6</xdr:col>
      <xdr:colOff>587816</xdr:colOff>
      <xdr:row>149</xdr:row>
      <xdr:rowOff>43986</xdr:rowOff>
    </xdr:from>
    <xdr:to>
      <xdr:col>10</xdr:col>
      <xdr:colOff>317499</xdr:colOff>
      <xdr:row>149</xdr:row>
      <xdr:rowOff>2000249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3016" y="28819011"/>
          <a:ext cx="2587183" cy="195626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21287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121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26652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121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26175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121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26886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121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26580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121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26849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20972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20820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21759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15062</xdr:rowOff>
    </xdr:from>
    <xdr:to>
      <xdr:col>3</xdr:col>
      <xdr:colOff>400050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72212"/>
          <a:ext cx="1495425" cy="6751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314325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6191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8</xdr:col>
      <xdr:colOff>56087</xdr:colOff>
      <xdr:row>113</xdr:row>
      <xdr:rowOff>56351</xdr:rowOff>
    </xdr:from>
    <xdr:ext cx="1322606" cy="342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E94871D-9018-4FB9-936B-0E0BFD977424}"/>
            </a:ext>
          </a:extLst>
        </xdr:cNvPr>
        <xdr:cNvSpPr txBox="1"/>
      </xdr:nvSpPr>
      <xdr:spPr>
        <a:xfrm>
          <a:off x="4990037" y="21239951"/>
          <a:ext cx="1322606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00" b="1" i="0">
              <a:latin typeface="Cambria Math"/>
            </a:rPr>
            <a:t>(</a:t>
          </a:r>
          <a:r>
            <a:rPr lang="es-CO" sz="1000" b="1" i="0">
              <a:latin typeface="Cambria Math" panose="02040503050406030204" pitchFamily="18" charset="0"/>
            </a:rPr>
            <a:t>𝑽</a:t>
          </a:r>
          <a:r>
            <a:rPr lang="es-CO" sz="1000" b="1" i="0">
              <a:latin typeface="Cambria Math"/>
            </a:rPr>
            <a:t>_</a:t>
          </a:r>
          <a:r>
            <a:rPr lang="es-CO" sz="1000" b="1" i="0">
              <a:latin typeface="Cambria Math" panose="02040503050406030204" pitchFamily="18" charset="0"/>
            </a:rPr>
            <a:t>𝒊</a:t>
          </a:r>
          <a:r>
            <a:rPr lang="es-CO" sz="1000" b="1" i="0">
              <a:latin typeface="Cambria Math"/>
            </a:rPr>
            <a:t> ) ̅[</a:t>
          </a:r>
          <a:r>
            <a:rPr lang="es-CO" sz="1000" b="1" i="0">
              <a:latin typeface="Cambria Math" panose="02040503050406030204" pitchFamily="18" charset="0"/>
            </a:rPr>
            <a:t>𝒇𝒕</a:t>
          </a:r>
          <a:r>
            <a:rPr lang="es-CO" sz="1000" b="1" i="0">
              <a:latin typeface="Cambria Math"/>
            </a:rPr>
            <a:t>/</a:t>
          </a:r>
          <a:r>
            <a:rPr lang="es-CO" sz="1000" b="1" i="0">
              <a:latin typeface="Cambria Math" panose="02040503050406030204" pitchFamily="18" charset="0"/>
            </a:rPr>
            <a:t>𝒔</a:t>
          </a:r>
          <a:r>
            <a:rPr lang="es-CO" sz="1000" b="1" i="0">
              <a:latin typeface="Cambria Math"/>
            </a:rPr>
            <a:t>]</a:t>
          </a:r>
          <a:r>
            <a:rPr lang="es-CO" sz="1000" b="1" i="0">
              <a:latin typeface="Cambria Math" panose="02040503050406030204" pitchFamily="18" charset="0"/>
            </a:rPr>
            <a:t>=𝟑,𝟐𝟖∗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̅[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𝒎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]</a:t>
          </a:r>
          <a:endParaRPr lang="es-CO" sz="1000" b="1" i="0"/>
        </a:p>
      </xdr:txBody>
    </xdr:sp>
    <xdr:clientData/>
  </xdr:oneCellAnchor>
  <xdr:oneCellAnchor>
    <xdr:from>
      <xdr:col>7</xdr:col>
      <xdr:colOff>117141</xdr:colOff>
      <xdr:row>119</xdr:row>
      <xdr:rowOff>10584</xdr:rowOff>
    </xdr:from>
    <xdr:ext cx="153866" cy="17857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223943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5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135</xdr:row>
      <xdr:rowOff>63500</xdr:rowOff>
    </xdr:from>
    <xdr:to>
      <xdr:col>5</xdr:col>
      <xdr:colOff>408063</xdr:colOff>
      <xdr:row>141</xdr:row>
      <xdr:rowOff>246895</xdr:rowOff>
    </xdr:to>
    <xdr:pic>
      <xdr:nvPicPr>
        <xdr:cNvPr id="6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5628600"/>
          <a:ext cx="3041196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135</xdr:row>
      <xdr:rowOff>63500</xdr:rowOff>
    </xdr:from>
    <xdr:to>
      <xdr:col>10</xdr:col>
      <xdr:colOff>445918</xdr:colOff>
      <xdr:row>141</xdr:row>
      <xdr:rowOff>246895</xdr:rowOff>
    </xdr:to>
    <xdr:pic>
      <xdr:nvPicPr>
        <xdr:cNvPr id="7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01533" y="25628600"/>
          <a:ext cx="3007085" cy="180264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609601</xdr:colOff>
      <xdr:row>144</xdr:row>
      <xdr:rowOff>47625</xdr:rowOff>
    </xdr:from>
    <xdr:to>
      <xdr:col>5</xdr:col>
      <xdr:colOff>142875</xdr:colOff>
      <xdr:row>144</xdr:row>
      <xdr:rowOff>1981200</xdr:rowOff>
    </xdr:to>
    <xdr:pic>
      <xdr:nvPicPr>
        <xdr:cNvPr id="9" name="Imagen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12" r="-275" b="19396"/>
        <a:stretch/>
      </xdr:blipFill>
      <xdr:spPr>
        <a:xfrm>
          <a:off x="619126" y="28136850"/>
          <a:ext cx="2314574" cy="1933575"/>
        </a:xfrm>
        <a:prstGeom prst="rect">
          <a:avLst/>
        </a:prstGeom>
      </xdr:spPr>
    </xdr:pic>
    <xdr:clientData/>
  </xdr:twoCellAnchor>
  <xdr:twoCellAnchor editAs="oneCell">
    <xdr:from>
      <xdr:col>6</xdr:col>
      <xdr:colOff>628650</xdr:colOff>
      <xdr:row>144</xdr:row>
      <xdr:rowOff>32646</xdr:rowOff>
    </xdr:from>
    <xdr:to>
      <xdr:col>10</xdr:col>
      <xdr:colOff>390526</xdr:colOff>
      <xdr:row>144</xdr:row>
      <xdr:rowOff>1993171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28121871"/>
          <a:ext cx="2619376" cy="1960525"/>
        </a:xfrm>
        <a:prstGeom prst="rect">
          <a:avLst/>
        </a:prstGeom>
      </xdr:spPr>
    </xdr:pic>
    <xdr:clientData/>
  </xdr:twoCellAnchor>
  <xdr:twoCellAnchor editAs="oneCell">
    <xdr:from>
      <xdr:col>11</xdr:col>
      <xdr:colOff>647699</xdr:colOff>
      <xdr:row>144</xdr:row>
      <xdr:rowOff>33301</xdr:rowOff>
    </xdr:from>
    <xdr:to>
      <xdr:col>15</xdr:col>
      <xdr:colOff>409574</xdr:colOff>
      <xdr:row>144</xdr:row>
      <xdr:rowOff>1989777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4" y="28122526"/>
          <a:ext cx="2619375" cy="1956476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113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2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21271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116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9370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2189370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116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84601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2184601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116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91715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2191715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116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8651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6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2188651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116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91343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2191343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113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8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21239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113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9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21224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113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21318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257175</xdr:colOff>
      <xdr:row>1</xdr:row>
      <xdr:rowOff>34112</xdr:rowOff>
    </xdr:from>
    <xdr:to>
      <xdr:col>3</xdr:col>
      <xdr:colOff>400050</xdr:colOff>
      <xdr:row>2</xdr:row>
      <xdr:rowOff>309220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6700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47625</xdr:rowOff>
    </xdr:from>
    <xdr:to>
      <xdr:col>15</xdr:col>
      <xdr:colOff>350543</xdr:colOff>
      <xdr:row>2</xdr:row>
      <xdr:rowOff>285750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14841" y="10477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topLeftCell="A19" zoomScale="85" zoomScaleNormal="85" workbookViewId="0">
      <selection activeCell="D40" sqref="D40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0" t="s">
        <v>38</v>
      </c>
      <c r="C2" s="100"/>
      <c r="D2" s="100"/>
      <c r="E2" s="100"/>
      <c r="F2" s="100"/>
      <c r="G2" s="100"/>
      <c r="H2" s="100"/>
      <c r="I2" s="100"/>
      <c r="J2" s="100"/>
    </row>
    <row r="3" spans="2:10" ht="6.75" customHeight="1" x14ac:dyDescent="0.25">
      <c r="B3" s="102"/>
      <c r="C3" s="103"/>
      <c r="D3" s="103"/>
      <c r="E3" s="103"/>
      <c r="F3" s="103"/>
      <c r="G3" s="103"/>
      <c r="H3" s="103"/>
      <c r="I3" s="103"/>
      <c r="J3" s="104"/>
    </row>
    <row r="4" spans="2:10" x14ac:dyDescent="0.25">
      <c r="B4" s="105"/>
      <c r="C4" s="101"/>
      <c r="D4" s="101"/>
      <c r="E4" s="101"/>
      <c r="F4" s="101"/>
      <c r="G4" s="101"/>
      <c r="H4" s="101"/>
      <c r="I4" s="101"/>
      <c r="J4" s="107"/>
    </row>
    <row r="5" spans="2:10" x14ac:dyDescent="0.25">
      <c r="B5" s="105"/>
      <c r="C5" s="101"/>
      <c r="D5" s="101"/>
      <c r="E5" s="101"/>
      <c r="F5" s="101"/>
      <c r="G5" s="101"/>
      <c r="H5" s="101"/>
      <c r="I5" s="101"/>
      <c r="J5" s="107"/>
    </row>
    <row r="6" spans="2:10" x14ac:dyDescent="0.25">
      <c r="B6" s="105"/>
      <c r="C6" s="101"/>
      <c r="D6" s="101"/>
      <c r="E6" s="101"/>
      <c r="F6" s="101"/>
      <c r="G6" s="101"/>
      <c r="H6" s="101"/>
      <c r="I6" s="101"/>
      <c r="J6" s="107"/>
    </row>
    <row r="7" spans="2:10" x14ac:dyDescent="0.25">
      <c r="B7" s="105"/>
      <c r="C7" s="101"/>
      <c r="D7" s="101"/>
      <c r="E7" s="101"/>
      <c r="F7" s="101"/>
      <c r="G7" s="101"/>
      <c r="H7" s="101"/>
      <c r="I7" s="101"/>
      <c r="J7" s="107"/>
    </row>
    <row r="8" spans="2:10" x14ac:dyDescent="0.25">
      <c r="B8" s="105"/>
      <c r="C8" s="101"/>
      <c r="D8" s="101"/>
      <c r="E8" s="101"/>
      <c r="F8" s="101"/>
      <c r="G8" s="101"/>
      <c r="H8" s="101"/>
      <c r="I8" s="101"/>
      <c r="J8" s="107"/>
    </row>
    <row r="9" spans="2:10" x14ac:dyDescent="0.25">
      <c r="B9" s="105"/>
      <c r="C9" s="101"/>
      <c r="D9" s="101"/>
      <c r="E9" s="101"/>
      <c r="F9" s="101"/>
      <c r="G9" s="101"/>
      <c r="H9" s="101"/>
      <c r="I9" s="101"/>
      <c r="J9" s="107"/>
    </row>
    <row r="10" spans="2:10" x14ac:dyDescent="0.25">
      <c r="B10" s="105"/>
      <c r="C10" s="101"/>
      <c r="D10" s="101"/>
      <c r="E10" s="101"/>
      <c r="F10" s="101"/>
      <c r="G10" s="101"/>
      <c r="H10" s="101"/>
      <c r="I10" s="101"/>
      <c r="J10" s="107"/>
    </row>
    <row r="11" spans="2:10" x14ac:dyDescent="0.25">
      <c r="B11" s="105"/>
      <c r="C11" s="101"/>
      <c r="D11" s="101"/>
      <c r="E11" s="101"/>
      <c r="F11" s="101"/>
      <c r="G11" s="101"/>
      <c r="H11" s="101"/>
      <c r="I11" s="101"/>
      <c r="J11" s="107"/>
    </row>
    <row r="12" spans="2:10" x14ac:dyDescent="0.25">
      <c r="B12" s="105"/>
      <c r="C12" s="101"/>
      <c r="D12" s="101"/>
      <c r="E12" s="101"/>
      <c r="F12" s="101"/>
      <c r="G12" s="101"/>
      <c r="H12" s="101"/>
      <c r="I12" s="101"/>
      <c r="J12" s="107"/>
    </row>
    <row r="13" spans="2:10" x14ac:dyDescent="0.25">
      <c r="B13" s="105"/>
      <c r="C13" s="101"/>
      <c r="D13" s="101"/>
      <c r="E13" s="101"/>
      <c r="F13" s="101"/>
      <c r="G13" s="101"/>
      <c r="H13" s="101"/>
      <c r="I13" s="101"/>
      <c r="J13" s="107"/>
    </row>
    <row r="14" spans="2:10" x14ac:dyDescent="0.25">
      <c r="B14" s="105"/>
      <c r="C14" s="101"/>
      <c r="D14" s="101"/>
      <c r="E14" s="101"/>
      <c r="F14" s="101"/>
      <c r="G14" s="101"/>
      <c r="H14" s="101"/>
      <c r="I14" s="101"/>
      <c r="J14" s="107"/>
    </row>
    <row r="15" spans="2:10" x14ac:dyDescent="0.25">
      <c r="B15" s="105"/>
      <c r="C15" s="101"/>
      <c r="D15" s="101"/>
      <c r="E15" s="101"/>
      <c r="F15" s="101"/>
      <c r="G15" s="101"/>
      <c r="H15" s="101"/>
      <c r="I15" s="101"/>
      <c r="J15" s="107"/>
    </row>
    <row r="16" spans="2:10" x14ac:dyDescent="0.25">
      <c r="B16" s="105"/>
      <c r="C16" s="101"/>
      <c r="D16" s="101"/>
      <c r="E16" s="101"/>
      <c r="F16" s="101"/>
      <c r="G16" s="101"/>
      <c r="H16" s="101"/>
      <c r="I16" s="101"/>
      <c r="J16" s="107"/>
    </row>
    <row r="17" spans="2:10" x14ac:dyDescent="0.25">
      <c r="B17" s="105"/>
      <c r="C17" s="101"/>
      <c r="D17" s="101"/>
      <c r="E17" s="101"/>
      <c r="F17" s="101"/>
      <c r="G17" s="101"/>
      <c r="H17" s="101"/>
      <c r="I17" s="101"/>
      <c r="J17" s="107"/>
    </row>
    <row r="18" spans="2:10" x14ac:dyDescent="0.25">
      <c r="B18" s="105"/>
      <c r="C18" s="101"/>
      <c r="D18" s="101"/>
      <c r="E18" s="101"/>
      <c r="F18" s="101"/>
      <c r="G18" s="101"/>
      <c r="H18" s="101"/>
      <c r="I18" s="101"/>
      <c r="J18" s="107"/>
    </row>
    <row r="19" spans="2:10" x14ac:dyDescent="0.25">
      <c r="B19" s="105"/>
      <c r="C19" s="101"/>
      <c r="D19" s="101"/>
      <c r="E19" s="101"/>
      <c r="F19" s="101"/>
      <c r="G19" s="101"/>
      <c r="H19" s="101"/>
      <c r="I19" s="101"/>
      <c r="J19" s="107"/>
    </row>
    <row r="20" spans="2:10" ht="6.75" customHeight="1" x14ac:dyDescent="0.25">
      <c r="B20" s="106"/>
      <c r="C20" s="109"/>
      <c r="D20" s="109"/>
      <c r="E20" s="109"/>
      <c r="F20" s="109"/>
      <c r="G20" s="109"/>
      <c r="H20" s="109"/>
      <c r="I20" s="109"/>
      <c r="J20" s="108"/>
    </row>
    <row r="21" spans="2:10" x14ac:dyDescent="0.25">
      <c r="B21" s="1"/>
      <c r="C21" s="1"/>
      <c r="D21" s="1"/>
      <c r="E21" s="1"/>
      <c r="F21" s="1"/>
      <c r="G21" s="1"/>
      <c r="H21" s="1"/>
      <c r="I21" s="1"/>
    </row>
    <row r="22" spans="2:10" x14ac:dyDescent="0.25">
      <c r="B22" s="100" t="s">
        <v>39</v>
      </c>
      <c r="C22" s="100"/>
      <c r="D22" s="100"/>
      <c r="E22" s="100"/>
      <c r="F22" s="100"/>
      <c r="G22" s="100"/>
      <c r="H22" s="100"/>
      <c r="I22" s="100"/>
      <c r="J22" s="100"/>
    </row>
    <row r="23" spans="2:10" ht="6.75" customHeight="1" x14ac:dyDescent="0.25">
      <c r="B23" s="102"/>
      <c r="C23" s="103"/>
      <c r="D23" s="103"/>
      <c r="E23" s="103"/>
      <c r="F23" s="103"/>
      <c r="G23" s="103"/>
      <c r="H23" s="103"/>
      <c r="I23" s="103"/>
      <c r="J23" s="104"/>
    </row>
    <row r="24" spans="2:10" x14ac:dyDescent="0.25">
      <c r="B24" s="105"/>
      <c r="C24" s="101"/>
      <c r="D24" s="101"/>
      <c r="E24" s="101"/>
      <c r="F24" s="101"/>
      <c r="G24" s="101"/>
      <c r="H24" s="101"/>
      <c r="I24" s="101"/>
      <c r="J24" s="107"/>
    </row>
    <row r="25" spans="2:10" x14ac:dyDescent="0.25">
      <c r="B25" s="105"/>
      <c r="C25" s="101"/>
      <c r="D25" s="101"/>
      <c r="E25" s="101"/>
      <c r="F25" s="101"/>
      <c r="G25" s="101"/>
      <c r="H25" s="101"/>
      <c r="I25" s="101"/>
      <c r="J25" s="107"/>
    </row>
    <row r="26" spans="2:10" x14ac:dyDescent="0.25">
      <c r="B26" s="105"/>
      <c r="C26" s="101"/>
      <c r="D26" s="101"/>
      <c r="E26" s="101"/>
      <c r="F26" s="101"/>
      <c r="G26" s="101"/>
      <c r="H26" s="101"/>
      <c r="I26" s="101"/>
      <c r="J26" s="107"/>
    </row>
    <row r="27" spans="2:10" x14ac:dyDescent="0.25">
      <c r="B27" s="105"/>
      <c r="C27" s="101"/>
      <c r="D27" s="101"/>
      <c r="E27" s="101"/>
      <c r="F27" s="101"/>
      <c r="G27" s="101"/>
      <c r="H27" s="101"/>
      <c r="I27" s="101"/>
      <c r="J27" s="107"/>
    </row>
    <row r="28" spans="2:10" x14ac:dyDescent="0.25">
      <c r="B28" s="105"/>
      <c r="C28" s="101"/>
      <c r="D28" s="101"/>
      <c r="E28" s="101"/>
      <c r="F28" s="101"/>
      <c r="G28" s="101"/>
      <c r="H28" s="101"/>
      <c r="I28" s="101"/>
      <c r="J28" s="107"/>
    </row>
    <row r="29" spans="2:10" x14ac:dyDescent="0.25">
      <c r="B29" s="105"/>
      <c r="C29" s="101"/>
      <c r="D29" s="101"/>
      <c r="E29" s="101"/>
      <c r="F29" s="101"/>
      <c r="G29" s="101"/>
      <c r="H29" s="101"/>
      <c r="I29" s="101"/>
      <c r="J29" s="107"/>
    </row>
    <row r="30" spans="2:10" x14ac:dyDescent="0.25">
      <c r="B30" s="105"/>
      <c r="C30" s="101"/>
      <c r="D30" s="101"/>
      <c r="E30" s="101"/>
      <c r="F30" s="101"/>
      <c r="G30" s="101"/>
      <c r="H30" s="101"/>
      <c r="I30" s="101"/>
      <c r="J30" s="107"/>
    </row>
    <row r="31" spans="2:10" x14ac:dyDescent="0.25">
      <c r="B31" s="105"/>
      <c r="C31" s="101"/>
      <c r="D31" s="101"/>
      <c r="E31" s="101"/>
      <c r="F31" s="101"/>
      <c r="G31" s="101"/>
      <c r="H31" s="101"/>
      <c r="I31" s="101"/>
      <c r="J31" s="107"/>
    </row>
    <row r="32" spans="2:10" x14ac:dyDescent="0.25">
      <c r="B32" s="105"/>
      <c r="C32" s="101"/>
      <c r="D32" s="101"/>
      <c r="E32" s="101"/>
      <c r="F32" s="101"/>
      <c r="G32" s="101"/>
      <c r="H32" s="101"/>
      <c r="I32" s="101"/>
      <c r="J32" s="107"/>
    </row>
    <row r="33" spans="2:10" x14ac:dyDescent="0.25">
      <c r="B33" s="105"/>
      <c r="C33" s="101"/>
      <c r="D33" s="101"/>
      <c r="E33" s="101"/>
      <c r="F33" s="101"/>
      <c r="G33" s="101"/>
      <c r="H33" s="101"/>
      <c r="I33" s="101"/>
      <c r="J33" s="107"/>
    </row>
    <row r="34" spans="2:10" x14ac:dyDescent="0.25">
      <c r="B34" s="105"/>
      <c r="C34" s="101"/>
      <c r="D34" s="101"/>
      <c r="E34" s="101"/>
      <c r="F34" s="101"/>
      <c r="G34" s="101"/>
      <c r="H34" s="101"/>
      <c r="I34" s="101"/>
      <c r="J34" s="107"/>
    </row>
    <row r="35" spans="2:10" x14ac:dyDescent="0.25">
      <c r="B35" s="105"/>
      <c r="C35" s="101"/>
      <c r="D35" s="101"/>
      <c r="E35" s="101"/>
      <c r="F35" s="101"/>
      <c r="G35" s="101"/>
      <c r="H35" s="101"/>
      <c r="I35" s="101"/>
      <c r="J35" s="107"/>
    </row>
    <row r="36" spans="2:10" x14ac:dyDescent="0.25">
      <c r="B36" s="105"/>
      <c r="C36" s="101"/>
      <c r="D36" s="101"/>
      <c r="E36" s="101"/>
      <c r="F36" s="101"/>
      <c r="G36" s="101"/>
      <c r="H36" s="101"/>
      <c r="I36" s="101"/>
      <c r="J36" s="107"/>
    </row>
    <row r="37" spans="2:10" ht="6.75" customHeight="1" x14ac:dyDescent="0.25">
      <c r="B37" s="106"/>
      <c r="C37" s="109"/>
      <c r="D37" s="109"/>
      <c r="E37" s="109"/>
      <c r="F37" s="109"/>
      <c r="G37" s="109"/>
      <c r="H37" s="109"/>
      <c r="I37" s="109"/>
      <c r="J37" s="108"/>
    </row>
  </sheetData>
  <mergeCells count="12">
    <mergeCell ref="B22:J22"/>
    <mergeCell ref="B23:J23"/>
    <mergeCell ref="B24:B37"/>
    <mergeCell ref="C24:I36"/>
    <mergeCell ref="J24:J37"/>
    <mergeCell ref="C37:I37"/>
    <mergeCell ref="B2:J2"/>
    <mergeCell ref="C4:I19"/>
    <mergeCell ref="B3:J3"/>
    <mergeCell ref="B4:B20"/>
    <mergeCell ref="J4:J20"/>
    <mergeCell ref="C20:I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3"/>
  <sheetViews>
    <sheetView tabSelected="1" view="pageBreakPreview" zoomScaleSheetLayoutView="100" zoomScalePageLayoutView="110" workbookViewId="0">
      <selection activeCell="C19" sqref="C19:C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4"/>
      <c r="B2" s="325"/>
      <c r="C2" s="326"/>
      <c r="D2" s="327"/>
      <c r="E2" s="328" t="s">
        <v>120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5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91" customFormat="1" ht="11.25" customHeight="1" thickBot="1" x14ac:dyDescent="0.3">
      <c r="A4" s="15"/>
      <c r="B4" s="299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0">
        <v>43052</v>
      </c>
      <c r="D5" s="301"/>
      <c r="E5" s="70" t="s">
        <v>50</v>
      </c>
      <c r="F5" s="71">
        <v>1</v>
      </c>
      <c r="G5" s="72" t="s">
        <v>1</v>
      </c>
      <c r="H5" s="302" t="s">
        <v>121</v>
      </c>
      <c r="I5" s="303"/>
      <c r="J5" s="303"/>
      <c r="K5" s="303"/>
      <c r="L5" s="303"/>
      <c r="M5" s="303"/>
      <c r="N5" s="303"/>
      <c r="O5" s="303"/>
      <c r="P5" s="30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3" t="s">
        <v>2</v>
      </c>
      <c r="C6" s="284"/>
      <c r="D6" s="285" t="s">
        <v>104</v>
      </c>
      <c r="E6" s="286"/>
      <c r="F6" s="286"/>
      <c r="G6" s="286"/>
      <c r="H6" s="286"/>
      <c r="I6" s="287"/>
      <c r="J6" s="74" t="s">
        <v>3</v>
      </c>
      <c r="K6" s="288" t="s">
        <v>105</v>
      </c>
      <c r="L6" s="287"/>
      <c r="M6" s="288" t="s">
        <v>106</v>
      </c>
      <c r="N6" s="289"/>
      <c r="O6" s="75" t="s">
        <v>51</v>
      </c>
      <c r="P6" s="76">
        <v>1138</v>
      </c>
    </row>
    <row r="7" spans="1:26" s="18" customFormat="1" ht="21.75" customHeight="1" x14ac:dyDescent="0.25">
      <c r="B7" s="290" t="s">
        <v>52</v>
      </c>
      <c r="C7" s="291" t="s">
        <v>53</v>
      </c>
      <c r="D7" s="261"/>
      <c r="E7" s="78"/>
      <c r="F7" s="292" t="s">
        <v>54</v>
      </c>
      <c r="G7" s="293"/>
      <c r="H7" s="293"/>
      <c r="I7" s="293"/>
      <c r="J7" s="294" t="s">
        <v>55</v>
      </c>
      <c r="K7" s="295"/>
      <c r="L7" s="295"/>
      <c r="M7" s="296"/>
      <c r="N7" s="297" t="s">
        <v>101</v>
      </c>
      <c r="O7" s="298"/>
      <c r="P7" s="79" t="s">
        <v>56</v>
      </c>
    </row>
    <row r="8" spans="1:26" s="18" customFormat="1" ht="21.75" customHeight="1" thickBot="1" x14ac:dyDescent="0.3">
      <c r="B8" s="235"/>
      <c r="C8" s="252" t="s">
        <v>57</v>
      </c>
      <c r="D8" s="251"/>
      <c r="E8" s="80" t="s">
        <v>4</v>
      </c>
      <c r="F8" s="262" t="s">
        <v>5</v>
      </c>
      <c r="G8" s="263"/>
      <c r="H8" s="263"/>
      <c r="I8" s="263"/>
      <c r="J8" s="264"/>
      <c r="K8" s="265"/>
      <c r="L8" s="265"/>
      <c r="M8" s="266"/>
      <c r="N8" s="267"/>
      <c r="O8" s="268"/>
      <c r="P8" s="81"/>
    </row>
    <row r="9" spans="1:26" s="18" customFormat="1" ht="21.75" customHeight="1" x14ac:dyDescent="0.25">
      <c r="B9" s="269" t="s">
        <v>6</v>
      </c>
      <c r="C9" s="272" t="s">
        <v>58</v>
      </c>
      <c r="D9" s="273" t="s">
        <v>59</v>
      </c>
      <c r="E9" s="258"/>
      <c r="F9" s="82"/>
      <c r="G9" s="274" t="s">
        <v>7</v>
      </c>
      <c r="H9" s="275" t="s">
        <v>8</v>
      </c>
      <c r="I9" s="261"/>
      <c r="J9" s="83" t="s">
        <v>4</v>
      </c>
      <c r="K9" s="272" t="s">
        <v>60</v>
      </c>
      <c r="L9" s="276" t="s">
        <v>107</v>
      </c>
      <c r="M9" s="277"/>
      <c r="N9" s="278"/>
      <c r="O9" s="278"/>
      <c r="P9" s="279"/>
    </row>
    <row r="10" spans="1:26" s="18" customFormat="1" ht="21.75" customHeight="1" thickBot="1" x14ac:dyDescent="0.3">
      <c r="B10" s="270"/>
      <c r="C10" s="215"/>
      <c r="D10" s="256" t="s">
        <v>61</v>
      </c>
      <c r="E10" s="251"/>
      <c r="F10" s="84" t="s">
        <v>4</v>
      </c>
      <c r="G10" s="215"/>
      <c r="H10" s="256" t="s">
        <v>9</v>
      </c>
      <c r="I10" s="251"/>
      <c r="J10" s="85"/>
      <c r="K10" s="215"/>
      <c r="L10" s="280"/>
      <c r="M10" s="281"/>
      <c r="N10" s="281"/>
      <c r="O10" s="281"/>
      <c r="P10" s="282"/>
    </row>
    <row r="11" spans="1:26" s="18" customFormat="1" ht="21.75" customHeight="1" x14ac:dyDescent="0.25">
      <c r="A11" s="16"/>
      <c r="B11" s="270"/>
      <c r="C11" s="257" t="s">
        <v>10</v>
      </c>
      <c r="D11" s="258"/>
      <c r="E11" s="86">
        <v>0.64930555555555558</v>
      </c>
      <c r="F11" s="259" t="s">
        <v>11</v>
      </c>
      <c r="G11" s="258"/>
      <c r="H11" s="87">
        <v>1.45</v>
      </c>
      <c r="I11" s="260" t="s">
        <v>12</v>
      </c>
      <c r="J11" s="261"/>
      <c r="K11" s="87">
        <v>22</v>
      </c>
      <c r="L11" s="257" t="s">
        <v>13</v>
      </c>
      <c r="M11" s="258"/>
      <c r="N11" s="88">
        <v>18</v>
      </c>
      <c r="O11" s="248" t="s">
        <v>62</v>
      </c>
      <c r="P11" s="249"/>
    </row>
    <row r="12" spans="1:26" s="18" customFormat="1" ht="21.75" customHeight="1" thickBot="1" x14ac:dyDescent="0.3">
      <c r="A12" s="16"/>
      <c r="B12" s="271"/>
      <c r="C12" s="250" t="s">
        <v>14</v>
      </c>
      <c r="D12" s="251"/>
      <c r="E12" s="86">
        <v>0.72222222222222221</v>
      </c>
      <c r="F12" s="252" t="s">
        <v>15</v>
      </c>
      <c r="G12" s="251"/>
      <c r="H12" s="87">
        <v>1.45</v>
      </c>
      <c r="I12" s="253" t="s">
        <v>16</v>
      </c>
      <c r="J12" s="251"/>
      <c r="K12" s="86">
        <v>0.66597222222222219</v>
      </c>
      <c r="L12" s="250" t="s">
        <v>17</v>
      </c>
      <c r="M12" s="251"/>
      <c r="N12" s="89">
        <v>1.8</v>
      </c>
      <c r="O12" s="254">
        <v>2.6</v>
      </c>
      <c r="P12" s="255"/>
    </row>
    <row r="13" spans="1:26" s="18" customFormat="1" ht="21.75" customHeight="1" x14ac:dyDescent="0.25">
      <c r="A13" s="16"/>
      <c r="B13" s="233" t="s">
        <v>18</v>
      </c>
      <c r="C13" s="236" t="s">
        <v>63</v>
      </c>
      <c r="D13" s="237"/>
      <c r="E13" s="237"/>
      <c r="F13" s="238" t="s">
        <v>64</v>
      </c>
      <c r="G13" s="237"/>
      <c r="H13" s="237"/>
      <c r="I13" s="237"/>
      <c r="J13" s="238" t="s">
        <v>65</v>
      </c>
      <c r="K13" s="237"/>
      <c r="L13" s="237"/>
      <c r="M13" s="237"/>
      <c r="N13" s="239" t="s">
        <v>66</v>
      </c>
      <c r="O13" s="237"/>
      <c r="P13" s="240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4"/>
      <c r="C14" s="241" t="s">
        <v>67</v>
      </c>
      <c r="D14" s="242"/>
      <c r="E14" s="242"/>
      <c r="F14" s="243" t="s">
        <v>68</v>
      </c>
      <c r="G14" s="242"/>
      <c r="H14" s="242"/>
      <c r="I14" s="242"/>
      <c r="J14" s="244" t="s">
        <v>69</v>
      </c>
      <c r="K14" s="242"/>
      <c r="L14" s="242"/>
      <c r="M14" s="242"/>
      <c r="N14" s="245"/>
      <c r="O14" s="230"/>
      <c r="P14" s="24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5"/>
      <c r="C15" s="247" t="s">
        <v>70</v>
      </c>
      <c r="D15" s="217"/>
      <c r="E15" s="217"/>
      <c r="F15" s="217" t="s">
        <v>71</v>
      </c>
      <c r="G15" s="218"/>
      <c r="H15" s="218"/>
      <c r="I15" s="218"/>
      <c r="J15" s="217" t="s">
        <v>72</v>
      </c>
      <c r="K15" s="218"/>
      <c r="L15" s="218"/>
      <c r="M15" s="218"/>
      <c r="N15" s="219"/>
      <c r="O15" s="220"/>
      <c r="P15" s="22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2" t="s">
        <v>19</v>
      </c>
      <c r="C16" s="224" t="s">
        <v>20</v>
      </c>
      <c r="D16" s="224" t="s">
        <v>40</v>
      </c>
      <c r="E16" s="226" t="s">
        <v>21</v>
      </c>
      <c r="F16" s="227" t="s">
        <v>41</v>
      </c>
      <c r="G16" s="228"/>
      <c r="H16" s="224" t="s">
        <v>73</v>
      </c>
      <c r="I16" s="23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3"/>
      <c r="C17" s="225"/>
      <c r="D17" s="225"/>
      <c r="E17" s="225"/>
      <c r="F17" s="229"/>
      <c r="G17" s="230"/>
      <c r="H17" s="225"/>
      <c r="I17" s="23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2.6</v>
      </c>
      <c r="D18" s="29">
        <v>0.08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3">
        <v>1</v>
      </c>
      <c r="C19" s="216">
        <f>+C18+$N$12</f>
        <v>4.4000000000000004</v>
      </c>
      <c r="D19" s="193">
        <v>0.55500000000000005</v>
      </c>
      <c r="E19" s="193">
        <v>0.32500000000000001</v>
      </c>
      <c r="F19" s="36" t="s">
        <v>75</v>
      </c>
      <c r="G19" s="37">
        <v>0</v>
      </c>
      <c r="H19" s="38"/>
      <c r="I19" s="39"/>
      <c r="J19" s="40">
        <v>0.52900000000000003</v>
      </c>
      <c r="K19" s="193">
        <f>+IF(E19&lt;=0.12,(J21),(IF(E19&lt;0.16,((J20+2*J21+J22)/4),IF(E19&gt;=0.16,((J19+3*J20+2*J21+3*J22+J23)/10)))))</f>
        <v>0.60740000000000005</v>
      </c>
      <c r="L19" s="193">
        <f>ROUND(+(D18+D19)/2*(C19-C18),3)</f>
        <v>0.57199999999999995</v>
      </c>
      <c r="M19" s="193">
        <f>ROUND(+K19*L19,4)</f>
        <v>0.34739999999999999</v>
      </c>
      <c r="N19" s="196">
        <f>ROUND(+M19/$M$88*100,2)</f>
        <v>8</v>
      </c>
      <c r="O19" s="197"/>
      <c r="P19" s="19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4"/>
      <c r="C20" s="194"/>
      <c r="D20" s="194"/>
      <c r="E20" s="194"/>
      <c r="F20" s="41" t="s">
        <v>76</v>
      </c>
      <c r="G20" s="42">
        <f>IF(E19&lt;0.125,"NA",IF(0.125&lt;=E19,(0.2*E19)))</f>
        <v>6.5000000000000002E-2</v>
      </c>
      <c r="H20" s="43"/>
      <c r="I20" s="44"/>
      <c r="J20" s="45">
        <v>0.41099999999999998</v>
      </c>
      <c r="K20" s="194"/>
      <c r="L20" s="194"/>
      <c r="M20" s="194"/>
      <c r="N20" s="194"/>
      <c r="O20" s="194"/>
      <c r="P20" s="19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4"/>
      <c r="C21" s="194"/>
      <c r="D21" s="194"/>
      <c r="E21" s="194"/>
      <c r="F21" s="41" t="s">
        <v>77</v>
      </c>
      <c r="G21" s="42">
        <f>+E19*0.4</f>
        <v>0.13</v>
      </c>
      <c r="H21" s="43"/>
      <c r="I21" s="44"/>
      <c r="J21" s="45">
        <v>0.61799999999999999</v>
      </c>
      <c r="K21" s="194"/>
      <c r="L21" s="194"/>
      <c r="M21" s="194"/>
      <c r="N21" s="194"/>
      <c r="O21" s="194"/>
      <c r="P21" s="19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4"/>
      <c r="C22" s="194"/>
      <c r="D22" s="194"/>
      <c r="E22" s="194"/>
      <c r="F22" s="41" t="s">
        <v>78</v>
      </c>
      <c r="G22" s="42">
        <f>IF(E19&lt;0.125,"NA",IF(0.125&lt;=E19,(0.8*E19)))</f>
        <v>0.26</v>
      </c>
      <c r="H22" s="43"/>
      <c r="I22" s="44"/>
      <c r="J22" s="45">
        <v>0.752</v>
      </c>
      <c r="K22" s="194"/>
      <c r="L22" s="194"/>
      <c r="M22" s="194"/>
      <c r="N22" s="194"/>
      <c r="O22" s="194"/>
      <c r="P22" s="19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5"/>
      <c r="C23" s="195"/>
      <c r="D23" s="195"/>
      <c r="E23" s="195"/>
      <c r="F23" s="46" t="s">
        <v>79</v>
      </c>
      <c r="G23" s="47">
        <f>+E19</f>
        <v>0.32500000000000001</v>
      </c>
      <c r="H23" s="48"/>
      <c r="I23" s="49"/>
      <c r="J23" s="50">
        <v>0.82</v>
      </c>
      <c r="K23" s="195"/>
      <c r="L23" s="195"/>
      <c r="M23" s="195"/>
      <c r="N23" s="195"/>
      <c r="O23" s="195"/>
      <c r="P23" s="20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3">
        <v>2</v>
      </c>
      <c r="C24" s="216">
        <f>+C19+$N$12</f>
        <v>6.2</v>
      </c>
      <c r="D24" s="193">
        <v>0.57499999999999996</v>
      </c>
      <c r="E24" s="193">
        <v>0.47499999999999998</v>
      </c>
      <c r="F24" s="36" t="s">
        <v>75</v>
      </c>
      <c r="G24" s="37">
        <v>0</v>
      </c>
      <c r="H24" s="38"/>
      <c r="I24" s="39"/>
      <c r="J24" s="40">
        <v>0.436</v>
      </c>
      <c r="K24" s="193">
        <f>+IF(E24&lt;=0.12,(J26),(IF(E24&lt;0.16,((J25+2*J26+J27)/4),IF(E24&gt;=0.16,((J24+3*J25+2*J26+3*J27+J28)/10)))))</f>
        <v>0.78989999999999994</v>
      </c>
      <c r="L24" s="193">
        <f>ROUND(+(D19+D24)/2*(C24-C19),3)</f>
        <v>1.0169999999999999</v>
      </c>
      <c r="M24" s="193">
        <f t="shared" ref="M24" si="0">ROUND(+K24*L24,4)</f>
        <v>0.80330000000000001</v>
      </c>
      <c r="N24" s="196">
        <f t="shared" ref="N24" si="1">ROUND(+M24/$M$88*100,2)</f>
        <v>18.5</v>
      </c>
      <c r="O24" s="197"/>
      <c r="P24" s="19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4"/>
      <c r="C25" s="194"/>
      <c r="D25" s="194"/>
      <c r="E25" s="194"/>
      <c r="F25" s="41" t="s">
        <v>76</v>
      </c>
      <c r="G25" s="42">
        <f t="shared" ref="G25" si="2">IF(E24&lt;0.125,"NA",IF(0.125&lt;=E24,(0.2*E24)))</f>
        <v>9.5000000000000001E-2</v>
      </c>
      <c r="H25" s="43"/>
      <c r="I25" s="44"/>
      <c r="J25" s="45">
        <v>0.63300000000000001</v>
      </c>
      <c r="K25" s="194"/>
      <c r="L25" s="194"/>
      <c r="M25" s="194"/>
      <c r="N25" s="194"/>
      <c r="O25" s="194"/>
      <c r="P25" s="19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4"/>
      <c r="C26" s="194"/>
      <c r="D26" s="194"/>
      <c r="E26" s="194"/>
      <c r="F26" s="41" t="s">
        <v>77</v>
      </c>
      <c r="G26" s="42">
        <f t="shared" ref="G26" si="3">+E24*0.4</f>
        <v>0.19</v>
      </c>
      <c r="H26" s="43"/>
      <c r="I26" s="44"/>
      <c r="J26" s="45">
        <v>0.78300000000000003</v>
      </c>
      <c r="K26" s="194"/>
      <c r="L26" s="194"/>
      <c r="M26" s="194"/>
      <c r="N26" s="194"/>
      <c r="O26" s="194"/>
      <c r="P26" s="19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4"/>
      <c r="C27" s="194"/>
      <c r="D27" s="194"/>
      <c r="E27" s="194"/>
      <c r="F27" s="41" t="s">
        <v>78</v>
      </c>
      <c r="G27" s="42">
        <f t="shared" ref="G27" si="4">IF(E24&lt;0.125,"NA",IF(0.125&lt;=E24,(0.8*E24)))</f>
        <v>0.38</v>
      </c>
      <c r="H27" s="43"/>
      <c r="I27" s="44"/>
      <c r="J27" s="45">
        <v>0.999</v>
      </c>
      <c r="K27" s="194"/>
      <c r="L27" s="194"/>
      <c r="M27" s="194"/>
      <c r="N27" s="194"/>
      <c r="O27" s="194"/>
      <c r="P27" s="19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5"/>
      <c r="C28" s="195"/>
      <c r="D28" s="195"/>
      <c r="E28" s="195"/>
      <c r="F28" s="46" t="s">
        <v>79</v>
      </c>
      <c r="G28" s="47">
        <f t="shared" ref="G28" si="5">+E24</f>
        <v>0.47499999999999998</v>
      </c>
      <c r="H28" s="48"/>
      <c r="I28" s="49"/>
      <c r="J28" s="50">
        <v>1.0009999999999999</v>
      </c>
      <c r="K28" s="195"/>
      <c r="L28" s="195"/>
      <c r="M28" s="195"/>
      <c r="N28" s="195"/>
      <c r="O28" s="195"/>
      <c r="P28" s="20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3">
        <v>3</v>
      </c>
      <c r="C29" s="216">
        <f>+C24+$N$12</f>
        <v>8</v>
      </c>
      <c r="D29" s="193">
        <v>0.56499999999999995</v>
      </c>
      <c r="E29" s="193">
        <v>0.58499999999999996</v>
      </c>
      <c r="F29" s="36" t="s">
        <v>75</v>
      </c>
      <c r="G29" s="37">
        <v>0</v>
      </c>
      <c r="H29" s="38"/>
      <c r="I29" s="39"/>
      <c r="J29" s="40"/>
      <c r="K29" s="193"/>
      <c r="L29" s="193"/>
      <c r="M29" s="193"/>
      <c r="N29" s="196"/>
      <c r="O29" s="197"/>
      <c r="P29" s="19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4"/>
      <c r="C30" s="194"/>
      <c r="D30" s="194"/>
      <c r="E30" s="194"/>
      <c r="F30" s="41" t="s">
        <v>76</v>
      </c>
      <c r="G30" s="42">
        <f t="shared" ref="G30" si="6">IF(E29&lt;0.125,"NA",IF(0.125&lt;=E29,(0.2*E29)))</f>
        <v>0.11699999999999999</v>
      </c>
      <c r="H30" s="43"/>
      <c r="I30" s="44"/>
      <c r="J30" s="45"/>
      <c r="K30" s="194"/>
      <c r="L30" s="194"/>
      <c r="M30" s="194"/>
      <c r="N30" s="194"/>
      <c r="O30" s="194"/>
      <c r="P30" s="19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4"/>
      <c r="C31" s="194"/>
      <c r="D31" s="194"/>
      <c r="E31" s="194"/>
      <c r="F31" s="41" t="s">
        <v>77</v>
      </c>
      <c r="G31" s="42">
        <f t="shared" ref="G31" si="7">+E29*0.4</f>
        <v>0.23399999999999999</v>
      </c>
      <c r="H31" s="43"/>
      <c r="I31" s="44"/>
      <c r="J31" s="45"/>
      <c r="K31" s="194"/>
      <c r="L31" s="194"/>
      <c r="M31" s="194"/>
      <c r="N31" s="194"/>
      <c r="O31" s="194"/>
      <c r="P31" s="19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4"/>
      <c r="C32" s="194"/>
      <c r="D32" s="194"/>
      <c r="E32" s="194"/>
      <c r="F32" s="41" t="s">
        <v>78</v>
      </c>
      <c r="G32" s="42">
        <f t="shared" ref="G32" si="8">IF(E29&lt;0.125,"NA",IF(0.125&lt;=E29,(0.8*E29)))</f>
        <v>0.46799999999999997</v>
      </c>
      <c r="H32" s="43"/>
      <c r="I32" s="44"/>
      <c r="J32" s="45"/>
      <c r="K32" s="194"/>
      <c r="L32" s="194"/>
      <c r="M32" s="194"/>
      <c r="N32" s="194"/>
      <c r="O32" s="194"/>
      <c r="P32" s="19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5"/>
      <c r="C33" s="195"/>
      <c r="D33" s="195"/>
      <c r="E33" s="195"/>
      <c r="F33" s="46" t="s">
        <v>79</v>
      </c>
      <c r="G33" s="47">
        <f t="shared" ref="G33" si="9">+E29</f>
        <v>0.58499999999999996</v>
      </c>
      <c r="H33" s="48"/>
      <c r="I33" s="49"/>
      <c r="J33" s="50"/>
      <c r="K33" s="195"/>
      <c r="L33" s="195"/>
      <c r="M33" s="195"/>
      <c r="N33" s="195"/>
      <c r="O33" s="195"/>
      <c r="P33" s="20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3">
        <v>4</v>
      </c>
      <c r="C34" s="216">
        <f>+C29+$N$12</f>
        <v>9.8000000000000007</v>
      </c>
      <c r="D34" s="193">
        <v>0.45100000000000001</v>
      </c>
      <c r="E34" s="193">
        <v>0.38500000000000001</v>
      </c>
      <c r="F34" s="36" t="s">
        <v>75</v>
      </c>
      <c r="G34" s="37">
        <v>0</v>
      </c>
      <c r="H34" s="38"/>
      <c r="I34" s="39"/>
      <c r="J34" s="40">
        <v>0.34799999999999998</v>
      </c>
      <c r="K34" s="193">
        <f t="shared" ref="K34" si="10">+IF(E34&lt;=0.12,(J36),(IF(E34&lt;0.16,((J35+2*J36+J37)/4),IF(E34&gt;=0.16,((J34+3*J35+2*J36+3*J37+J38)/10)))))</f>
        <v>0.83739999999999992</v>
      </c>
      <c r="L34" s="193">
        <f>ROUND(+(D29+D34)/2*(C34-C29),3)</f>
        <v>0.91400000000000003</v>
      </c>
      <c r="M34" s="193">
        <f t="shared" ref="M34" si="11">ROUND(+K34*L34,4)</f>
        <v>0.76539999999999997</v>
      </c>
      <c r="N34" s="196">
        <f t="shared" ref="N34" si="12">ROUND(+M34/$M$88*100,2)</f>
        <v>17.63</v>
      </c>
      <c r="O34" s="197"/>
      <c r="P34" s="19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4"/>
      <c r="C35" s="194"/>
      <c r="D35" s="194"/>
      <c r="E35" s="194"/>
      <c r="F35" s="41" t="s">
        <v>76</v>
      </c>
      <c r="G35" s="42">
        <f t="shared" ref="G35" si="13">IF(E34&lt;0.125,"NA",IF(0.125&lt;=E34,(0.2*E34)))</f>
        <v>7.7000000000000013E-2</v>
      </c>
      <c r="H35" s="43"/>
      <c r="I35" s="44"/>
      <c r="J35" s="45">
        <v>0.70699999999999996</v>
      </c>
      <c r="K35" s="194"/>
      <c r="L35" s="194"/>
      <c r="M35" s="194"/>
      <c r="N35" s="194"/>
      <c r="O35" s="194"/>
      <c r="P35" s="19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4"/>
      <c r="C36" s="194"/>
      <c r="D36" s="194"/>
      <c r="E36" s="194"/>
      <c r="F36" s="41" t="s">
        <v>77</v>
      </c>
      <c r="G36" s="42">
        <f t="shared" ref="G36" si="14">+E34*0.4</f>
        <v>0.15400000000000003</v>
      </c>
      <c r="H36" s="43"/>
      <c r="I36" s="44"/>
      <c r="J36" s="45">
        <v>0.87</v>
      </c>
      <c r="K36" s="194"/>
      <c r="L36" s="194"/>
      <c r="M36" s="194"/>
      <c r="N36" s="194"/>
      <c r="O36" s="194"/>
      <c r="P36" s="19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4"/>
      <c r="C37" s="194"/>
      <c r="D37" s="194"/>
      <c r="E37" s="194"/>
      <c r="F37" s="41" t="s">
        <v>78</v>
      </c>
      <c r="G37" s="42">
        <f t="shared" ref="G37" si="15">IF(E34&lt;0.125,"NA",IF(0.125&lt;=E34,(0.8*E34)))</f>
        <v>0.30800000000000005</v>
      </c>
      <c r="H37" s="43"/>
      <c r="I37" s="44"/>
      <c r="J37" s="45">
        <v>1.0469999999999999</v>
      </c>
      <c r="K37" s="194"/>
      <c r="L37" s="194"/>
      <c r="M37" s="194"/>
      <c r="N37" s="194"/>
      <c r="O37" s="194"/>
      <c r="P37" s="19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5"/>
      <c r="C38" s="195"/>
      <c r="D38" s="195"/>
      <c r="E38" s="195"/>
      <c r="F38" s="46" t="s">
        <v>79</v>
      </c>
      <c r="G38" s="47">
        <f t="shared" ref="G38" si="16">+E34</f>
        <v>0.38500000000000001</v>
      </c>
      <c r="H38" s="48"/>
      <c r="I38" s="49"/>
      <c r="J38" s="50">
        <v>1.024</v>
      </c>
      <c r="K38" s="195"/>
      <c r="L38" s="195"/>
      <c r="M38" s="195"/>
      <c r="N38" s="195"/>
      <c r="O38" s="195"/>
      <c r="P38" s="20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3">
        <v>5</v>
      </c>
      <c r="C39" s="216">
        <f>+C34+$N$12</f>
        <v>11.600000000000001</v>
      </c>
      <c r="D39" s="193">
        <v>0.435</v>
      </c>
      <c r="E39" s="193">
        <v>0.48499999999999999</v>
      </c>
      <c r="F39" s="36" t="s">
        <v>75</v>
      </c>
      <c r="G39" s="37">
        <v>0</v>
      </c>
      <c r="H39" s="38"/>
      <c r="I39" s="39"/>
      <c r="J39" s="40">
        <v>0.35599999999999998</v>
      </c>
      <c r="K39" s="193">
        <f t="shared" ref="K39" si="17">+IF(E39&lt;=0.12,(J41),(IF(E39&lt;0.16,((J40+2*J41+J42)/4),IF(E39&gt;=0.16,((J39+3*J40+2*J41+3*J42+J43)/10)))))</f>
        <v>0.83219999999999994</v>
      </c>
      <c r="L39" s="193">
        <f t="shared" ref="L39" si="18">ROUND(+(D34+D39)/2*(C39-C34),3)</f>
        <v>0.79700000000000004</v>
      </c>
      <c r="M39" s="193">
        <f t="shared" ref="M39" si="19">ROUND(+K39*L39,4)</f>
        <v>0.6633</v>
      </c>
      <c r="N39" s="196">
        <f t="shared" ref="N39" si="20">ROUND(+M39/$M$88*100,2)</f>
        <v>15.28</v>
      </c>
      <c r="O39" s="197"/>
      <c r="P39" s="19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4"/>
      <c r="C40" s="194"/>
      <c r="D40" s="194"/>
      <c r="E40" s="194"/>
      <c r="F40" s="41" t="s">
        <v>76</v>
      </c>
      <c r="G40" s="42">
        <f t="shared" ref="G40" si="21">IF(E39&lt;0.125,"NA",IF(0.125&lt;=E39,(0.2*E39)))</f>
        <v>9.7000000000000003E-2</v>
      </c>
      <c r="H40" s="43"/>
      <c r="I40" s="44"/>
      <c r="J40" s="45">
        <v>0.71299999999999997</v>
      </c>
      <c r="K40" s="194"/>
      <c r="L40" s="194"/>
      <c r="M40" s="194"/>
      <c r="N40" s="194"/>
      <c r="O40" s="194"/>
      <c r="P40" s="19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4"/>
      <c r="C41" s="194"/>
      <c r="D41" s="194"/>
      <c r="E41" s="194"/>
      <c r="F41" s="41" t="s">
        <v>77</v>
      </c>
      <c r="G41" s="42">
        <f t="shared" ref="G41" si="22">+E39*0.4</f>
        <v>0.19400000000000001</v>
      </c>
      <c r="H41" s="43"/>
      <c r="I41" s="44"/>
      <c r="J41" s="45">
        <v>0.9</v>
      </c>
      <c r="K41" s="194"/>
      <c r="L41" s="194"/>
      <c r="M41" s="194"/>
      <c r="N41" s="194"/>
      <c r="O41" s="194"/>
      <c r="P41" s="19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4"/>
      <c r="C42" s="194"/>
      <c r="D42" s="194"/>
      <c r="E42" s="194"/>
      <c r="F42" s="41" t="s">
        <v>78</v>
      </c>
      <c r="G42" s="42">
        <f t="shared" ref="G42" si="23">IF(E39&lt;0.125,"NA",IF(0.125&lt;=E39,(0.8*E39)))</f>
        <v>0.38800000000000001</v>
      </c>
      <c r="H42" s="43"/>
      <c r="I42" s="44"/>
      <c r="J42" s="45">
        <v>1.0189999999999999</v>
      </c>
      <c r="K42" s="194"/>
      <c r="L42" s="194"/>
      <c r="M42" s="194"/>
      <c r="N42" s="194"/>
      <c r="O42" s="194"/>
      <c r="P42" s="19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5"/>
      <c r="C43" s="195"/>
      <c r="D43" s="195"/>
      <c r="E43" s="195"/>
      <c r="F43" s="46" t="s">
        <v>79</v>
      </c>
      <c r="G43" s="47">
        <f t="shared" ref="G43" si="24">+E39</f>
        <v>0.48499999999999999</v>
      </c>
      <c r="H43" s="48"/>
      <c r="I43" s="49"/>
      <c r="J43" s="50">
        <v>0.97</v>
      </c>
      <c r="K43" s="195"/>
      <c r="L43" s="195"/>
      <c r="M43" s="195"/>
      <c r="N43" s="195"/>
      <c r="O43" s="195"/>
      <c r="P43" s="20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3">
        <v>6</v>
      </c>
      <c r="C44" s="216">
        <f>+C39+$N$12</f>
        <v>13.400000000000002</v>
      </c>
      <c r="D44" s="193">
        <v>0.245</v>
      </c>
      <c r="E44" s="193">
        <v>0.28499999999999998</v>
      </c>
      <c r="F44" s="36" t="s">
        <v>75</v>
      </c>
      <c r="G44" s="37">
        <v>0</v>
      </c>
      <c r="H44" s="38"/>
      <c r="I44" s="39"/>
      <c r="J44" s="40">
        <v>0.84</v>
      </c>
      <c r="K44" s="193">
        <f t="shared" ref="K44" si="25">+IF(E44&lt;=0.12,(J46),(IF(E44&lt;0.16,((J45+2*J46+J47)/4),IF(E44&gt;=0.16,((J44+3*J45+2*J46+3*J47+J48)/10)))))</f>
        <v>0.92690000000000006</v>
      </c>
      <c r="L44" s="193">
        <f t="shared" ref="L44" si="26">ROUND(+(D39+D44)/2*(C44-C39),3)</f>
        <v>0.61199999999999999</v>
      </c>
      <c r="M44" s="193">
        <f t="shared" ref="M44" si="27">ROUND(+K44*L44,4)</f>
        <v>0.56730000000000003</v>
      </c>
      <c r="N44" s="196">
        <f t="shared" ref="N44" si="28">ROUND(+M44/$M$88*100,2)</f>
        <v>13.07</v>
      </c>
      <c r="O44" s="197"/>
      <c r="P44" s="19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4"/>
      <c r="C45" s="194"/>
      <c r="D45" s="194"/>
      <c r="E45" s="194"/>
      <c r="F45" s="41" t="s">
        <v>76</v>
      </c>
      <c r="G45" s="42">
        <f t="shared" ref="G45" si="29">IF(E44&lt;0.125,"NA",IF(0.125&lt;=E44,(0.2*E44)))</f>
        <v>5.6999999999999995E-2</v>
      </c>
      <c r="H45" s="43"/>
      <c r="I45" s="44"/>
      <c r="J45" s="45">
        <v>0.90800000000000003</v>
      </c>
      <c r="K45" s="194"/>
      <c r="L45" s="194"/>
      <c r="M45" s="194"/>
      <c r="N45" s="194"/>
      <c r="O45" s="194"/>
      <c r="P45" s="19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4"/>
      <c r="C46" s="194"/>
      <c r="D46" s="194"/>
      <c r="E46" s="194"/>
      <c r="F46" s="41" t="s">
        <v>77</v>
      </c>
      <c r="G46" s="42">
        <f t="shared" ref="G46" si="30">+E44*0.4</f>
        <v>0.11399999999999999</v>
      </c>
      <c r="H46" s="43"/>
      <c r="I46" s="44"/>
      <c r="J46" s="45">
        <v>0.93100000000000005</v>
      </c>
      <c r="K46" s="194"/>
      <c r="L46" s="194"/>
      <c r="M46" s="194"/>
      <c r="N46" s="194"/>
      <c r="O46" s="194"/>
      <c r="P46" s="19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4"/>
      <c r="C47" s="194"/>
      <c r="D47" s="194"/>
      <c r="E47" s="194"/>
      <c r="F47" s="41" t="s">
        <v>78</v>
      </c>
      <c r="G47" s="42">
        <f t="shared" ref="G47" si="31">IF(E44&lt;0.125,"NA",IF(0.125&lt;=E44,(0.8*E44)))</f>
        <v>0.22799999999999998</v>
      </c>
      <c r="H47" s="43"/>
      <c r="I47" s="44"/>
      <c r="J47" s="45">
        <v>0.96899999999999997</v>
      </c>
      <c r="K47" s="194"/>
      <c r="L47" s="194"/>
      <c r="M47" s="194"/>
      <c r="N47" s="194"/>
      <c r="O47" s="194"/>
      <c r="P47" s="19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5"/>
      <c r="C48" s="195"/>
      <c r="D48" s="195"/>
      <c r="E48" s="195"/>
      <c r="F48" s="46" t="s">
        <v>79</v>
      </c>
      <c r="G48" s="47">
        <f t="shared" ref="G48" si="32">+E44</f>
        <v>0.28499999999999998</v>
      </c>
      <c r="H48" s="48"/>
      <c r="I48" s="49"/>
      <c r="J48" s="50">
        <v>0.93600000000000005</v>
      </c>
      <c r="K48" s="195"/>
      <c r="L48" s="195"/>
      <c r="M48" s="195"/>
      <c r="N48" s="195"/>
      <c r="O48" s="195"/>
      <c r="P48" s="20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3">
        <v>7</v>
      </c>
      <c r="C49" s="216">
        <f>+C44+$N$12</f>
        <v>15.200000000000003</v>
      </c>
      <c r="D49" s="193">
        <v>0.23499999999999999</v>
      </c>
      <c r="E49" s="193">
        <v>0.255</v>
      </c>
      <c r="F49" s="36" t="s">
        <v>75</v>
      </c>
      <c r="G49" s="37">
        <v>0</v>
      </c>
      <c r="H49" s="38"/>
      <c r="I49" s="39"/>
      <c r="J49" s="40">
        <v>0.64300000000000002</v>
      </c>
      <c r="K49" s="193">
        <f>+IF(E49&lt;=0.12,(J51),(IF(E49&lt;0.16,((J50+2*J51+J52)/4),IF(E49&gt;=0.16,((J49+3*J50+2*J51+3*J52+J53)/10)))))</f>
        <v>0.86739999999999995</v>
      </c>
      <c r="L49" s="193">
        <f>ROUND(+(D44+D49)/2*(C49-C44),3)</f>
        <v>0.432</v>
      </c>
      <c r="M49" s="193">
        <f t="shared" ref="M49" si="33">ROUND(+K49*L49,4)</f>
        <v>0.37469999999999998</v>
      </c>
      <c r="N49" s="196">
        <f t="shared" ref="N49" si="34">ROUND(+M49/$M$88*100,2)</f>
        <v>8.6300000000000008</v>
      </c>
      <c r="O49" s="197"/>
      <c r="P49" s="19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4"/>
      <c r="C50" s="194"/>
      <c r="D50" s="194"/>
      <c r="E50" s="194"/>
      <c r="F50" s="41" t="s">
        <v>76</v>
      </c>
      <c r="G50" s="42">
        <f t="shared" ref="G50" si="35">IF(E49&lt;0.125,"NA",IF(0.125&lt;=E49,(0.2*E49)))</f>
        <v>5.1000000000000004E-2</v>
      </c>
      <c r="H50" s="43"/>
      <c r="I50" s="44"/>
      <c r="J50" s="45">
        <v>0.82099999999999995</v>
      </c>
      <c r="K50" s="194"/>
      <c r="L50" s="194"/>
      <c r="M50" s="194"/>
      <c r="N50" s="194"/>
      <c r="O50" s="194"/>
      <c r="P50" s="19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4"/>
      <c r="C51" s="194"/>
      <c r="D51" s="194"/>
      <c r="E51" s="194"/>
      <c r="F51" s="41" t="s">
        <v>77</v>
      </c>
      <c r="G51" s="42">
        <f t="shared" ref="G51" si="36">+E49*0.4</f>
        <v>0.10200000000000001</v>
      </c>
      <c r="H51" s="43"/>
      <c r="I51" s="44"/>
      <c r="J51" s="45">
        <v>0.87</v>
      </c>
      <c r="K51" s="194"/>
      <c r="L51" s="194"/>
      <c r="M51" s="194"/>
      <c r="N51" s="194"/>
      <c r="O51" s="194"/>
      <c r="P51" s="19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4"/>
      <c r="C52" s="194"/>
      <c r="D52" s="194"/>
      <c r="E52" s="194"/>
      <c r="F52" s="41" t="s">
        <v>78</v>
      </c>
      <c r="G52" s="42">
        <f t="shared" ref="G52" si="37">IF(E49&lt;0.125,"NA",IF(0.125&lt;=E49,(0.8*E49)))</f>
        <v>0.20400000000000001</v>
      </c>
      <c r="H52" s="43"/>
      <c r="I52" s="44"/>
      <c r="J52" s="45">
        <v>0.97</v>
      </c>
      <c r="K52" s="194"/>
      <c r="L52" s="194"/>
      <c r="M52" s="194"/>
      <c r="N52" s="194"/>
      <c r="O52" s="194"/>
      <c r="P52" s="19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5"/>
      <c r="C53" s="195"/>
      <c r="D53" s="195"/>
      <c r="E53" s="195"/>
      <c r="F53" s="46" t="s">
        <v>79</v>
      </c>
      <c r="G53" s="47">
        <f t="shared" ref="G53" si="38">+E49</f>
        <v>0.255</v>
      </c>
      <c r="H53" s="48"/>
      <c r="I53" s="49"/>
      <c r="J53" s="50">
        <v>0.91800000000000004</v>
      </c>
      <c r="K53" s="195"/>
      <c r="L53" s="195"/>
      <c r="M53" s="195"/>
      <c r="N53" s="195"/>
      <c r="O53" s="195"/>
      <c r="P53" s="20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3">
        <v>8</v>
      </c>
      <c r="C54" s="216">
        <f>+C49+$N$12</f>
        <v>17.000000000000004</v>
      </c>
      <c r="D54" s="193">
        <v>0.155</v>
      </c>
      <c r="E54" s="193">
        <v>0.16500000000000001</v>
      </c>
      <c r="F54" s="36" t="s">
        <v>75</v>
      </c>
      <c r="G54" s="37">
        <v>0</v>
      </c>
      <c r="H54" s="38"/>
      <c r="I54" s="39"/>
      <c r="J54" s="40">
        <v>0.46500000000000002</v>
      </c>
      <c r="K54" s="193">
        <f t="shared" ref="K54" si="39">+IF(E54&lt;=0.12,(J56),(IF(E54&lt;0.16,((J55+2*J56+J57)/4),IF(E54&gt;=0.16,((J54+3*J55+2*J56+3*J57+J58)/10)))))</f>
        <v>0.54779999999999995</v>
      </c>
      <c r="L54" s="193">
        <f t="shared" ref="L54" si="40">ROUND(+(D49+D54)/2*(C54-C49),3)</f>
        <v>0.35099999999999998</v>
      </c>
      <c r="M54" s="193">
        <f t="shared" ref="M54" si="41">ROUND(+K54*L54,4)</f>
        <v>0.1923</v>
      </c>
      <c r="N54" s="196">
        <f t="shared" ref="N54" si="42">ROUND(+M54/$M$88*100,2)</f>
        <v>4.43</v>
      </c>
      <c r="O54" s="197"/>
      <c r="P54" s="19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4"/>
      <c r="C55" s="194"/>
      <c r="D55" s="194"/>
      <c r="E55" s="194"/>
      <c r="F55" s="41" t="s">
        <v>76</v>
      </c>
      <c r="G55" s="42">
        <f t="shared" ref="G55" si="43">IF(E54&lt;0.125,"NA",IF(0.125&lt;=E54,(0.2*E54)))</f>
        <v>3.3000000000000002E-2</v>
      </c>
      <c r="H55" s="43"/>
      <c r="I55" s="44"/>
      <c r="J55" s="45">
        <v>0.46899999999999997</v>
      </c>
      <c r="K55" s="194"/>
      <c r="L55" s="194"/>
      <c r="M55" s="194"/>
      <c r="N55" s="194"/>
      <c r="O55" s="194"/>
      <c r="P55" s="19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4"/>
      <c r="C56" s="194"/>
      <c r="D56" s="194"/>
      <c r="E56" s="194"/>
      <c r="F56" s="41" t="s">
        <v>77</v>
      </c>
      <c r="G56" s="42">
        <f t="shared" ref="G56" si="44">+E54*0.4</f>
        <v>6.6000000000000003E-2</v>
      </c>
      <c r="H56" s="43"/>
      <c r="I56" s="44"/>
      <c r="J56" s="45">
        <v>0.57599999999999996</v>
      </c>
      <c r="K56" s="194"/>
      <c r="L56" s="194"/>
      <c r="M56" s="194"/>
      <c r="N56" s="194"/>
      <c r="O56" s="194"/>
      <c r="P56" s="19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4"/>
      <c r="C57" s="194"/>
      <c r="D57" s="194"/>
      <c r="E57" s="194"/>
      <c r="F57" s="41" t="s">
        <v>78</v>
      </c>
      <c r="G57" s="42">
        <f t="shared" ref="G57" si="45">IF(E54&lt;0.125,"NA",IF(0.125&lt;=E54,(0.8*E54)))</f>
        <v>0.13200000000000001</v>
      </c>
      <c r="H57" s="43"/>
      <c r="I57" s="44"/>
      <c r="J57" s="45">
        <v>0.60799999999999998</v>
      </c>
      <c r="K57" s="194"/>
      <c r="L57" s="194"/>
      <c r="M57" s="194"/>
      <c r="N57" s="194"/>
      <c r="O57" s="194"/>
      <c r="P57" s="19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5"/>
      <c r="C58" s="195"/>
      <c r="D58" s="195"/>
      <c r="E58" s="195"/>
      <c r="F58" s="46" t="s">
        <v>79</v>
      </c>
      <c r="G58" s="47">
        <f t="shared" ref="G58" si="46">+E54</f>
        <v>0.16500000000000001</v>
      </c>
      <c r="H58" s="48"/>
      <c r="I58" s="49"/>
      <c r="J58" s="50">
        <v>0.63</v>
      </c>
      <c r="K58" s="195"/>
      <c r="L58" s="195"/>
      <c r="M58" s="195"/>
      <c r="N58" s="195"/>
      <c r="O58" s="195"/>
      <c r="P58" s="20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3">
        <v>9</v>
      </c>
      <c r="C59" s="216">
        <f>+C54+$N$12</f>
        <v>18.800000000000004</v>
      </c>
      <c r="D59" s="193">
        <v>0.155</v>
      </c>
      <c r="E59" s="193">
        <v>0.155</v>
      </c>
      <c r="F59" s="36" t="s">
        <v>75</v>
      </c>
      <c r="G59" s="37">
        <v>0</v>
      </c>
      <c r="H59" s="38"/>
      <c r="I59" s="39"/>
      <c r="J59" s="40">
        <v>0.23899999999999999</v>
      </c>
      <c r="K59" s="193">
        <f t="shared" ref="K59" si="47">+IF(E59&lt;=0.12,(J61),(IF(E59&lt;0.16,((J60+2*J61+J62)/4),IF(E59&gt;=0.16,((J59+3*J60+2*J61+3*J62+J63)/10)))))</f>
        <v>0.49674999999999997</v>
      </c>
      <c r="L59" s="193">
        <f>ROUND(+(D54+D59)/2*(C59-C54),3)</f>
        <v>0.27900000000000003</v>
      </c>
      <c r="M59" s="193">
        <f t="shared" ref="M59" si="48">ROUND(+K59*L59,4)</f>
        <v>0.1386</v>
      </c>
      <c r="N59" s="196">
        <f t="shared" ref="N59" si="49">ROUND(+M59/$M$88*100,2)</f>
        <v>3.19</v>
      </c>
      <c r="O59" s="197"/>
      <c r="P59" s="19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4"/>
      <c r="C60" s="194"/>
      <c r="D60" s="194"/>
      <c r="E60" s="194"/>
      <c r="F60" s="41" t="s">
        <v>76</v>
      </c>
      <c r="G60" s="42">
        <f t="shared" ref="G60" si="50">IF(E59&lt;0.125,"NA",IF(0.125&lt;=E59,(0.2*E59)))</f>
        <v>3.1E-2</v>
      </c>
      <c r="H60" s="43"/>
      <c r="I60" s="44"/>
      <c r="J60" s="45">
        <v>0.44600000000000001</v>
      </c>
      <c r="K60" s="194"/>
      <c r="L60" s="194"/>
      <c r="M60" s="194"/>
      <c r="N60" s="194"/>
      <c r="O60" s="194"/>
      <c r="P60" s="19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4"/>
      <c r="C61" s="194"/>
      <c r="D61" s="194"/>
      <c r="E61" s="194"/>
      <c r="F61" s="41" t="s">
        <v>77</v>
      </c>
      <c r="G61" s="42">
        <f t="shared" ref="G61" si="51">+E59*0.4</f>
        <v>6.2E-2</v>
      </c>
      <c r="H61" s="43"/>
      <c r="I61" s="44"/>
      <c r="J61" s="45">
        <v>0.48299999999999998</v>
      </c>
      <c r="K61" s="194"/>
      <c r="L61" s="194"/>
      <c r="M61" s="194"/>
      <c r="N61" s="194"/>
      <c r="O61" s="194"/>
      <c r="P61" s="19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4"/>
      <c r="C62" s="194"/>
      <c r="D62" s="194"/>
      <c r="E62" s="194"/>
      <c r="F62" s="41" t="s">
        <v>78</v>
      </c>
      <c r="G62" s="42">
        <f t="shared" ref="G62" si="52">IF(E59&lt;0.125,"NA",IF(0.125&lt;=E59,(0.8*E59)))</f>
        <v>0.124</v>
      </c>
      <c r="H62" s="43"/>
      <c r="I62" s="44"/>
      <c r="J62" s="45">
        <v>0.57499999999999996</v>
      </c>
      <c r="K62" s="194"/>
      <c r="L62" s="194"/>
      <c r="M62" s="194"/>
      <c r="N62" s="194"/>
      <c r="O62" s="194"/>
      <c r="P62" s="19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5"/>
      <c r="C63" s="195"/>
      <c r="D63" s="195"/>
      <c r="E63" s="195"/>
      <c r="F63" s="46" t="s">
        <v>79</v>
      </c>
      <c r="G63" s="47">
        <f t="shared" ref="G63" si="53">+E59</f>
        <v>0.155</v>
      </c>
      <c r="H63" s="48"/>
      <c r="I63" s="49"/>
      <c r="J63" s="50">
        <v>0.63300000000000001</v>
      </c>
      <c r="K63" s="195"/>
      <c r="L63" s="195"/>
      <c r="M63" s="195"/>
      <c r="N63" s="195"/>
      <c r="O63" s="195"/>
      <c r="P63" s="20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3">
        <v>10</v>
      </c>
      <c r="C64" s="216">
        <f>+C59+$N$12</f>
        <v>20.600000000000005</v>
      </c>
      <c r="D64" s="193">
        <v>0</v>
      </c>
      <c r="E64" s="193">
        <v>0.155</v>
      </c>
      <c r="F64" s="36" t="s">
        <v>75</v>
      </c>
      <c r="G64" s="37">
        <v>0</v>
      </c>
      <c r="H64" s="38"/>
      <c r="I64" s="39"/>
      <c r="J64" s="40">
        <v>2.5000000000000001E-2</v>
      </c>
      <c r="K64" s="193">
        <f>+IF(E64&lt;=0.12,(J66),(IF(E64&lt;0.16,((J65+2*J66+J67)/4),IF(E64&gt;=0.16,((J64+3*J65+2*J66+3*J67+J68)/10)))))</f>
        <v>5.6000000000000001E-2</v>
      </c>
      <c r="L64" s="193">
        <f t="shared" ref="L64" si="54">ROUND(+(D59+D64)/2*(C64-C59),3)</f>
        <v>0.14000000000000001</v>
      </c>
      <c r="M64" s="193">
        <f t="shared" ref="M64" si="55">ROUND(+K64*L64,4)</f>
        <v>7.7999999999999996E-3</v>
      </c>
      <c r="N64" s="196">
        <f t="shared" ref="N64" si="56">ROUND(+M64/$M$88*100,2)</f>
        <v>0.18</v>
      </c>
      <c r="O64" s="197"/>
      <c r="P64" s="19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4"/>
      <c r="C65" s="194"/>
      <c r="D65" s="194"/>
      <c r="E65" s="194"/>
      <c r="F65" s="41" t="s">
        <v>76</v>
      </c>
      <c r="G65" s="42">
        <f t="shared" ref="G65" si="57">IF(E64&lt;0.125,"NA",IF(0.125&lt;=E64,(0.2*E64)))</f>
        <v>3.1E-2</v>
      </c>
      <c r="H65" s="43"/>
      <c r="I65" s="44"/>
      <c r="J65" s="45">
        <v>0.03</v>
      </c>
      <c r="K65" s="194"/>
      <c r="L65" s="194"/>
      <c r="M65" s="194"/>
      <c r="N65" s="194"/>
      <c r="O65" s="194"/>
      <c r="P65" s="19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4"/>
      <c r="C66" s="194"/>
      <c r="D66" s="194"/>
      <c r="E66" s="194"/>
      <c r="F66" s="41" t="s">
        <v>77</v>
      </c>
      <c r="G66" s="42">
        <f t="shared" ref="G66" si="58">+E64*0.4</f>
        <v>6.2E-2</v>
      </c>
      <c r="H66" s="43"/>
      <c r="I66" s="44"/>
      <c r="J66" s="45">
        <v>5.1999999999999998E-2</v>
      </c>
      <c r="K66" s="194"/>
      <c r="L66" s="194"/>
      <c r="M66" s="194"/>
      <c r="N66" s="194"/>
      <c r="O66" s="194"/>
      <c r="P66" s="19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4"/>
      <c r="C67" s="194"/>
      <c r="D67" s="194"/>
      <c r="E67" s="194"/>
      <c r="F67" s="41" t="s">
        <v>78</v>
      </c>
      <c r="G67" s="42">
        <f t="shared" ref="G67" si="59">IF(E64&lt;0.125,"NA",IF(0.125&lt;=E64,(0.8*E64)))</f>
        <v>0.124</v>
      </c>
      <c r="H67" s="43"/>
      <c r="I67" s="44"/>
      <c r="J67" s="45">
        <v>0.09</v>
      </c>
      <c r="K67" s="194"/>
      <c r="L67" s="194"/>
      <c r="M67" s="194"/>
      <c r="N67" s="194"/>
      <c r="O67" s="194"/>
      <c r="P67" s="19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5"/>
      <c r="C68" s="195"/>
      <c r="D68" s="195"/>
      <c r="E68" s="195"/>
      <c r="F68" s="46" t="s">
        <v>79</v>
      </c>
      <c r="G68" s="47">
        <f t="shared" ref="G68" si="60">+E64</f>
        <v>0.155</v>
      </c>
      <c r="H68" s="48"/>
      <c r="I68" s="49"/>
      <c r="J68" s="50">
        <v>0.11600000000000001</v>
      </c>
      <c r="K68" s="195"/>
      <c r="L68" s="195"/>
      <c r="M68" s="195"/>
      <c r="N68" s="195"/>
      <c r="O68" s="195"/>
      <c r="P68" s="20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" customFormat="1" ht="13.5" customHeight="1" x14ac:dyDescent="0.2">
      <c r="B69" s="201" t="s">
        <v>28</v>
      </c>
      <c r="C69" s="204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6"/>
    </row>
    <row r="70" spans="1:26" s="3" customFormat="1" ht="14.1" customHeight="1" x14ac:dyDescent="0.2">
      <c r="B70" s="202"/>
      <c r="C70" s="207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</row>
    <row r="71" spans="1:26" s="3" customFormat="1" ht="14.1" customHeight="1" x14ac:dyDescent="0.2">
      <c r="B71" s="202"/>
      <c r="C71" s="207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9"/>
    </row>
    <row r="72" spans="1:26" s="3" customFormat="1" ht="14.1" customHeight="1" x14ac:dyDescent="0.2">
      <c r="B72" s="202"/>
      <c r="C72" s="207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9"/>
    </row>
    <row r="73" spans="1:26" s="3" customFormat="1" ht="14.1" customHeight="1" x14ac:dyDescent="0.2">
      <c r="B73" s="202"/>
      <c r="C73" s="207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9"/>
    </row>
    <row r="74" spans="1:26" s="3" customFormat="1" ht="14.1" customHeight="1" thickBot="1" x14ac:dyDescent="0.25">
      <c r="B74" s="203"/>
      <c r="C74" s="210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2"/>
    </row>
    <row r="75" spans="1:26" s="3" customFormat="1" ht="28.5" customHeight="1" thickBot="1" x14ac:dyDescent="0.25">
      <c r="A75" s="51"/>
      <c r="B75" s="52" t="s">
        <v>80</v>
      </c>
      <c r="C75" s="180" t="s">
        <v>81</v>
      </c>
      <c r="D75" s="180"/>
      <c r="E75" s="180"/>
      <c r="F75" s="180"/>
      <c r="G75" s="180"/>
      <c r="H75" s="181"/>
      <c r="I75" s="182"/>
      <c r="J75" s="52" t="s">
        <v>82</v>
      </c>
      <c r="K75" s="180" t="s">
        <v>83</v>
      </c>
      <c r="L75" s="180"/>
      <c r="M75" s="180"/>
      <c r="N75" s="180"/>
      <c r="O75" s="180"/>
      <c r="P75" s="181"/>
    </row>
    <row r="76" spans="1:26" s="3" customFormat="1" ht="28.5" customHeight="1" thickBot="1" x14ac:dyDescent="0.25">
      <c r="B76" s="53" t="s">
        <v>84</v>
      </c>
      <c r="C76" s="184" t="s">
        <v>85</v>
      </c>
      <c r="D76" s="184"/>
      <c r="E76" s="184"/>
      <c r="F76" s="184"/>
      <c r="G76" s="184"/>
      <c r="H76" s="185"/>
      <c r="I76" s="183"/>
      <c r="J76" s="53" t="s">
        <v>86</v>
      </c>
      <c r="K76" s="184" t="s">
        <v>87</v>
      </c>
      <c r="L76" s="184"/>
      <c r="M76" s="184"/>
      <c r="N76" s="184"/>
      <c r="O76" s="184"/>
      <c r="P76" s="185"/>
    </row>
    <row r="77" spans="1:26" s="91" customFormat="1" ht="13.5" customHeight="1" x14ac:dyDescent="0.25">
      <c r="A77" s="54"/>
      <c r="B77" s="186">
        <f>+B29</f>
        <v>3</v>
      </c>
      <c r="C77" s="189">
        <f>+C24</f>
        <v>6.2</v>
      </c>
      <c r="D77" s="191">
        <f>+D24</f>
        <v>0.57499999999999996</v>
      </c>
      <c r="E77" s="191">
        <f>+E29</f>
        <v>0.58499999999999996</v>
      </c>
      <c r="F77" s="55" t="s">
        <v>75</v>
      </c>
      <c r="G77" s="55">
        <v>0.01</v>
      </c>
      <c r="H77" s="56"/>
      <c r="I77" s="57"/>
      <c r="J77" s="58">
        <v>0.22600000000000001</v>
      </c>
      <c r="K77" s="192">
        <f>+AVERAGE(J77:J87)</f>
        <v>0.4608181818181819</v>
      </c>
      <c r="L77" s="171">
        <f>ROUND(+(D77+D82)/2*(C82-C77),3)</f>
        <v>1.044</v>
      </c>
      <c r="M77" s="174">
        <f>ROUND(+K77*L77,4)</f>
        <v>0.48110000000000003</v>
      </c>
      <c r="N77" s="171">
        <f>ROUND(+M77/$M$88*100,2)</f>
        <v>11.08</v>
      </c>
      <c r="O77" s="171"/>
      <c r="P77" s="175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s="91" customFormat="1" ht="13.5" customHeight="1" x14ac:dyDescent="0.25">
      <c r="A78" s="54"/>
      <c r="B78" s="187"/>
      <c r="C78" s="172"/>
      <c r="D78" s="172"/>
      <c r="E78" s="172"/>
      <c r="F78" s="60" t="s">
        <v>88</v>
      </c>
      <c r="G78" s="61">
        <f>+E77*0.1</f>
        <v>5.8499999999999996E-2</v>
      </c>
      <c r="H78" s="62"/>
      <c r="I78" s="63"/>
      <c r="J78" s="64">
        <v>0.38200000000000001</v>
      </c>
      <c r="K78" s="172"/>
      <c r="L78" s="172"/>
      <c r="M78" s="172"/>
      <c r="N78" s="172"/>
      <c r="O78" s="172"/>
      <c r="P78" s="176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s="91" customFormat="1" ht="13.5" customHeight="1" x14ac:dyDescent="0.25">
      <c r="A79" s="54"/>
      <c r="B79" s="187"/>
      <c r="C79" s="172"/>
      <c r="D79" s="172"/>
      <c r="E79" s="172"/>
      <c r="F79" s="60" t="s">
        <v>89</v>
      </c>
      <c r="G79" s="61">
        <f>+E77*0.2</f>
        <v>0.11699999999999999</v>
      </c>
      <c r="H79" s="62"/>
      <c r="I79" s="63"/>
      <c r="J79" s="64">
        <v>0.34</v>
      </c>
      <c r="K79" s="172"/>
      <c r="L79" s="172"/>
      <c r="M79" s="172"/>
      <c r="N79" s="172"/>
      <c r="O79" s="172"/>
      <c r="P79" s="176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s="91" customFormat="1" ht="13.5" customHeight="1" x14ac:dyDescent="0.25">
      <c r="A80" s="54"/>
      <c r="B80" s="187"/>
      <c r="C80" s="172"/>
      <c r="D80" s="172"/>
      <c r="E80" s="172"/>
      <c r="F80" s="60" t="s">
        <v>90</v>
      </c>
      <c r="G80" s="61">
        <f>+E77*0.3</f>
        <v>0.17549999999999999</v>
      </c>
      <c r="H80" s="62"/>
      <c r="I80" s="63"/>
      <c r="J80" s="64">
        <v>0.54700000000000004</v>
      </c>
      <c r="K80" s="172"/>
      <c r="L80" s="172"/>
      <c r="M80" s="172"/>
      <c r="N80" s="172"/>
      <c r="O80" s="172"/>
      <c r="P80" s="176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s="91" customFormat="1" ht="13.5" customHeight="1" x14ac:dyDescent="0.25">
      <c r="A81" s="54"/>
      <c r="B81" s="187"/>
      <c r="C81" s="190"/>
      <c r="D81" s="190"/>
      <c r="E81" s="172"/>
      <c r="F81" s="60" t="s">
        <v>91</v>
      </c>
      <c r="G81" s="61">
        <f>+E77*0.4</f>
        <v>0.23399999999999999</v>
      </c>
      <c r="H81" s="62"/>
      <c r="I81" s="63"/>
      <c r="J81" s="64">
        <v>0.65</v>
      </c>
      <c r="K81" s="172"/>
      <c r="L81" s="172"/>
      <c r="M81" s="172"/>
      <c r="N81" s="172"/>
      <c r="O81" s="172"/>
      <c r="P81" s="176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s="91" customFormat="1" ht="13.5" customHeight="1" x14ac:dyDescent="0.25">
      <c r="A82" s="54"/>
      <c r="B82" s="187"/>
      <c r="C82" s="178">
        <f>+C29</f>
        <v>8</v>
      </c>
      <c r="D82" s="179">
        <f>+E29</f>
        <v>0.58499999999999996</v>
      </c>
      <c r="E82" s="172"/>
      <c r="F82" s="60" t="s">
        <v>29</v>
      </c>
      <c r="G82" s="61">
        <f>+E77*0.5</f>
        <v>0.29249999999999998</v>
      </c>
      <c r="H82" s="62"/>
      <c r="I82" s="63"/>
      <c r="J82" s="64">
        <v>0.56799999999999995</v>
      </c>
      <c r="K82" s="172"/>
      <c r="L82" s="172"/>
      <c r="M82" s="172"/>
      <c r="N82" s="172"/>
      <c r="O82" s="172"/>
      <c r="P82" s="176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s="91" customFormat="1" ht="13.5" customHeight="1" x14ac:dyDescent="0.25">
      <c r="A83" s="54"/>
      <c r="B83" s="187"/>
      <c r="C83" s="172"/>
      <c r="D83" s="172"/>
      <c r="E83" s="172"/>
      <c r="F83" s="60" t="s">
        <v>92</v>
      </c>
      <c r="G83" s="61">
        <f>+E77*0.6</f>
        <v>0.35099999999999998</v>
      </c>
      <c r="H83" s="62"/>
      <c r="I83" s="63"/>
      <c r="J83" s="64">
        <v>0.48399999999999999</v>
      </c>
      <c r="K83" s="172"/>
      <c r="L83" s="172"/>
      <c r="M83" s="172"/>
      <c r="N83" s="172"/>
      <c r="O83" s="172"/>
      <c r="P83" s="176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s="91" customFormat="1" ht="13.5" customHeight="1" x14ac:dyDescent="0.25">
      <c r="A84" s="54"/>
      <c r="B84" s="187"/>
      <c r="C84" s="172"/>
      <c r="D84" s="172"/>
      <c r="E84" s="172"/>
      <c r="F84" s="60" t="s">
        <v>93</v>
      </c>
      <c r="G84" s="61">
        <f>+E77*0.7</f>
        <v>0.40949999999999998</v>
      </c>
      <c r="H84" s="62"/>
      <c r="I84" s="63"/>
      <c r="J84" s="64">
        <v>0.495</v>
      </c>
      <c r="K84" s="172"/>
      <c r="L84" s="172"/>
      <c r="M84" s="172"/>
      <c r="N84" s="172"/>
      <c r="O84" s="172"/>
      <c r="P84" s="176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s="91" customFormat="1" ht="13.5" customHeight="1" x14ac:dyDescent="0.25">
      <c r="A85" s="54"/>
      <c r="B85" s="187"/>
      <c r="C85" s="172"/>
      <c r="D85" s="172"/>
      <c r="E85" s="172"/>
      <c r="F85" s="60" t="s">
        <v>94</v>
      </c>
      <c r="G85" s="61">
        <f>+E77*0.8</f>
        <v>0.46799999999999997</v>
      </c>
      <c r="H85" s="62"/>
      <c r="I85" s="63"/>
      <c r="J85" s="64">
        <v>0.61</v>
      </c>
      <c r="K85" s="172"/>
      <c r="L85" s="172"/>
      <c r="M85" s="172"/>
      <c r="N85" s="172"/>
      <c r="O85" s="172"/>
      <c r="P85" s="176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s="91" customFormat="1" ht="13.5" customHeight="1" x14ac:dyDescent="0.25">
      <c r="A86" s="54"/>
      <c r="B86" s="187"/>
      <c r="C86" s="172"/>
      <c r="D86" s="172"/>
      <c r="E86" s="172"/>
      <c r="F86" s="60" t="s">
        <v>95</v>
      </c>
      <c r="G86" s="61">
        <f>+E77*0.9</f>
        <v>0.52649999999999997</v>
      </c>
      <c r="H86" s="62"/>
      <c r="I86" s="63"/>
      <c r="J86" s="64">
        <v>0.38300000000000001</v>
      </c>
      <c r="K86" s="172"/>
      <c r="L86" s="172"/>
      <c r="M86" s="172"/>
      <c r="N86" s="172"/>
      <c r="O86" s="172"/>
      <c r="P86" s="176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s="91" customFormat="1" ht="15.75" thickBot="1" x14ac:dyDescent="0.3">
      <c r="A87" s="54"/>
      <c r="B87" s="188"/>
      <c r="C87" s="173"/>
      <c r="D87" s="173"/>
      <c r="E87" s="173"/>
      <c r="F87" s="65" t="s">
        <v>30</v>
      </c>
      <c r="G87" s="65">
        <f>+E77</f>
        <v>0.58499999999999996</v>
      </c>
      <c r="H87" s="66"/>
      <c r="I87" s="67"/>
      <c r="J87" s="68">
        <v>0.38400000000000001</v>
      </c>
      <c r="K87" s="173"/>
      <c r="L87" s="173"/>
      <c r="M87" s="173"/>
      <c r="N87" s="173"/>
      <c r="O87" s="173"/>
      <c r="P87" s="177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s="3" customFormat="1" ht="12.75" x14ac:dyDescent="0.2">
      <c r="A88" s="8"/>
      <c r="B88" s="159" t="s">
        <v>103</v>
      </c>
      <c r="C88" s="159"/>
      <c r="D88" s="159"/>
      <c r="E88" s="159"/>
      <c r="F88" s="159"/>
      <c r="G88" s="159"/>
      <c r="H88" s="159"/>
      <c r="I88" s="159"/>
      <c r="J88" s="159"/>
      <c r="K88" s="13">
        <f>ROUND(+M88/L88,3)</f>
        <v>0.70499999999999996</v>
      </c>
      <c r="L88" s="12">
        <f>SUM(L19:L87)</f>
        <v>6.1579999999999995</v>
      </c>
      <c r="M88" s="11">
        <f>SUM(M19:M87)</f>
        <v>4.3411999999999997</v>
      </c>
      <c r="N88" s="9">
        <f>ROUND(SUM(N19:N87),0)</f>
        <v>100</v>
      </c>
      <c r="O88" s="161" t="s">
        <v>31</v>
      </c>
      <c r="P88" s="163"/>
    </row>
    <row r="89" spans="1:26" s="3" customFormat="1" ht="15" customHeight="1" thickBot="1" x14ac:dyDescent="0.25">
      <c r="A89" s="8"/>
      <c r="B89" s="160"/>
      <c r="C89" s="160"/>
      <c r="D89" s="160"/>
      <c r="E89" s="160"/>
      <c r="F89" s="160"/>
      <c r="G89" s="160"/>
      <c r="H89" s="160"/>
      <c r="I89" s="160"/>
      <c r="J89" s="160"/>
      <c r="K89" s="10" t="s">
        <v>32</v>
      </c>
      <c r="L89" s="10" t="s">
        <v>48</v>
      </c>
      <c r="M89" s="10" t="s">
        <v>100</v>
      </c>
      <c r="N89" s="10" t="s">
        <v>33</v>
      </c>
      <c r="O89" s="162"/>
      <c r="P89" s="164"/>
    </row>
    <row r="90" spans="1:26" ht="15" customHeight="1" thickBot="1" x14ac:dyDescent="0.3">
      <c r="A90" s="93"/>
      <c r="B90" s="165" t="s">
        <v>96</v>
      </c>
      <c r="C90" s="166"/>
      <c r="D90" s="166"/>
      <c r="E90" s="166"/>
      <c r="F90" s="167"/>
      <c r="G90" s="165" t="s">
        <v>97</v>
      </c>
      <c r="H90" s="166"/>
      <c r="I90" s="166"/>
      <c r="J90" s="166"/>
      <c r="K90" s="167"/>
      <c r="L90" s="168" t="s">
        <v>49</v>
      </c>
      <c r="M90" s="169"/>
      <c r="N90" s="169"/>
      <c r="O90" s="169"/>
      <c r="P90" s="170"/>
    </row>
    <row r="91" spans="1:26" ht="15" customHeight="1" x14ac:dyDescent="0.25">
      <c r="A91" s="93"/>
      <c r="B91" s="129"/>
      <c r="C91" s="130"/>
      <c r="D91" s="130"/>
      <c r="E91" s="130"/>
      <c r="F91" s="131"/>
      <c r="G91" s="129"/>
      <c r="H91" s="130"/>
      <c r="I91" s="130"/>
      <c r="J91" s="130"/>
      <c r="K91" s="131"/>
      <c r="L91" s="138" t="s">
        <v>98</v>
      </c>
      <c r="M91" s="139"/>
      <c r="N91" s="139"/>
      <c r="O91" s="140">
        <f>+AVERAGE(E18:E68)</f>
        <v>0.32699999999999996</v>
      </c>
      <c r="P91" s="141"/>
    </row>
    <row r="92" spans="1:26" ht="15" customHeight="1" thickBot="1" x14ac:dyDescent="0.3">
      <c r="A92" s="93"/>
      <c r="B92" s="132"/>
      <c r="C92" s="133"/>
      <c r="D92" s="133"/>
      <c r="E92" s="133"/>
      <c r="F92" s="134"/>
      <c r="G92" s="132"/>
      <c r="H92" s="133"/>
      <c r="I92" s="133"/>
      <c r="J92" s="133"/>
      <c r="K92" s="134"/>
      <c r="L92" s="142" t="s">
        <v>99</v>
      </c>
      <c r="M92" s="143"/>
      <c r="N92" s="143"/>
      <c r="O92" s="144">
        <f>MAX(E18:E68)</f>
        <v>0.58499999999999996</v>
      </c>
      <c r="P92" s="145"/>
    </row>
    <row r="93" spans="1:26" ht="18.600000000000001" customHeight="1" x14ac:dyDescent="0.25">
      <c r="A93" s="94"/>
      <c r="B93" s="132"/>
      <c r="C93" s="133"/>
      <c r="D93" s="133"/>
      <c r="E93" s="133"/>
      <c r="F93" s="134"/>
      <c r="G93" s="132"/>
      <c r="H93" s="133"/>
      <c r="I93" s="133"/>
      <c r="J93" s="133"/>
      <c r="K93" s="134"/>
      <c r="L93" s="146"/>
      <c r="M93" s="147"/>
      <c r="N93" s="147"/>
      <c r="O93" s="147"/>
      <c r="P93" s="148"/>
    </row>
    <row r="94" spans="1:26" ht="42" customHeight="1" x14ac:dyDescent="0.25">
      <c r="A94" s="95"/>
      <c r="B94" s="132"/>
      <c r="C94" s="133"/>
      <c r="D94" s="133"/>
      <c r="E94" s="133"/>
      <c r="F94" s="134"/>
      <c r="G94" s="132"/>
      <c r="H94" s="133"/>
      <c r="I94" s="133"/>
      <c r="J94" s="133"/>
      <c r="K94" s="134"/>
      <c r="L94" s="149"/>
      <c r="M94" s="150"/>
      <c r="N94" s="150"/>
      <c r="O94" s="150"/>
      <c r="P94" s="151"/>
    </row>
    <row r="95" spans="1:26" ht="15" customHeight="1" thickBot="1" x14ac:dyDescent="0.3">
      <c r="A95" s="93"/>
      <c r="B95" s="132"/>
      <c r="C95" s="133"/>
      <c r="D95" s="133"/>
      <c r="E95" s="133"/>
      <c r="F95" s="134"/>
      <c r="G95" s="132"/>
      <c r="H95" s="133"/>
      <c r="I95" s="133"/>
      <c r="J95" s="133"/>
      <c r="K95" s="134"/>
      <c r="L95" s="152"/>
      <c r="M95" s="153"/>
      <c r="N95" s="153"/>
      <c r="O95" s="153"/>
      <c r="P95" s="154"/>
    </row>
    <row r="96" spans="1:26" ht="22.5" customHeight="1" thickBot="1" x14ac:dyDescent="0.3">
      <c r="A96" s="93"/>
      <c r="B96" s="132"/>
      <c r="C96" s="133"/>
      <c r="D96" s="133"/>
      <c r="E96" s="133"/>
      <c r="F96" s="134"/>
      <c r="G96" s="132"/>
      <c r="H96" s="133"/>
      <c r="I96" s="133"/>
      <c r="J96" s="133"/>
      <c r="K96" s="134"/>
      <c r="L96" s="155" t="s">
        <v>34</v>
      </c>
      <c r="M96" s="156"/>
      <c r="N96" s="156"/>
      <c r="O96" s="156"/>
      <c r="P96" s="90">
        <v>2.95</v>
      </c>
    </row>
    <row r="97" spans="1:16" ht="32.25" customHeight="1" thickBot="1" x14ac:dyDescent="0.3">
      <c r="A97" s="93"/>
      <c r="B97" s="135"/>
      <c r="C97" s="136"/>
      <c r="D97" s="136"/>
      <c r="E97" s="136"/>
      <c r="F97" s="137"/>
      <c r="G97" s="135"/>
      <c r="H97" s="136"/>
      <c r="I97" s="136"/>
      <c r="J97" s="136"/>
      <c r="K97" s="137"/>
      <c r="L97" s="157" t="s">
        <v>102</v>
      </c>
      <c r="M97" s="158"/>
      <c r="N97" s="158"/>
      <c r="O97" s="158"/>
      <c r="P97" s="90">
        <v>0.42459999999999998</v>
      </c>
    </row>
    <row r="98" spans="1:16" ht="23.45" customHeight="1" thickBot="1" x14ac:dyDescent="0.3">
      <c r="A98" s="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</row>
    <row r="99" spans="1:16" ht="15.75" thickBot="1" x14ac:dyDescent="0.3">
      <c r="A99" s="116" t="s">
        <v>35</v>
      </c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8"/>
    </row>
    <row r="100" spans="1:16" ht="159" customHeight="1" thickBot="1" x14ac:dyDescent="0.3">
      <c r="A100" s="4"/>
      <c r="B100" s="119"/>
      <c r="C100" s="120"/>
      <c r="D100" s="120"/>
      <c r="E100" s="120"/>
      <c r="F100" s="121"/>
      <c r="G100" s="119" t="s">
        <v>108</v>
      </c>
      <c r="H100" s="120"/>
      <c r="I100" s="120"/>
      <c r="J100" s="120"/>
      <c r="K100" s="121"/>
      <c r="L100" s="119"/>
      <c r="M100" s="120"/>
      <c r="N100" s="120"/>
      <c r="O100" s="120"/>
      <c r="P100" s="122"/>
    </row>
    <row r="101" spans="1:16" ht="21.75" customHeight="1" thickBot="1" x14ac:dyDescent="0.3">
      <c r="A101" s="4"/>
      <c r="B101" s="123" t="s">
        <v>109</v>
      </c>
      <c r="C101" s="124"/>
      <c r="D101" s="124"/>
      <c r="E101" s="124"/>
      <c r="F101" s="125"/>
      <c r="G101" s="126" t="s">
        <v>110</v>
      </c>
      <c r="H101" s="127"/>
      <c r="I101" s="127"/>
      <c r="J101" s="127"/>
      <c r="K101" s="127"/>
      <c r="L101" s="127"/>
      <c r="M101" s="127"/>
      <c r="N101" s="127"/>
      <c r="O101" s="127"/>
      <c r="P101" s="128"/>
    </row>
    <row r="102" spans="1:16" s="7" customFormat="1" ht="16.899999999999999" customHeight="1" thickBot="1" x14ac:dyDescent="0.3">
      <c r="A102" s="6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1"/>
    </row>
    <row r="103" spans="1:16" s="3" customFormat="1" ht="15.75" customHeight="1" thickBot="1" x14ac:dyDescent="0.25">
      <c r="A103" s="112" t="s">
        <v>36</v>
      </c>
      <c r="B103" s="113"/>
      <c r="C103" s="113"/>
      <c r="D103" s="113"/>
      <c r="E103" s="113"/>
      <c r="F103" s="113"/>
      <c r="G103" s="113"/>
      <c r="H103" s="113"/>
      <c r="I103" s="113"/>
      <c r="J103" s="113" t="s">
        <v>37</v>
      </c>
      <c r="K103" s="113"/>
      <c r="L103" s="113"/>
      <c r="M103" s="113"/>
      <c r="N103" s="113"/>
      <c r="O103" s="113"/>
      <c r="P103" s="114"/>
    </row>
  </sheetData>
  <mergeCells count="20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8"/>
  <sheetViews>
    <sheetView view="pageBreakPreview" zoomScaleSheetLayoutView="100" zoomScalePageLayoutView="110" workbookViewId="0">
      <selection activeCell="C19" sqref="C19:C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2" width="10.7109375" customWidth="1"/>
    <col min="13" max="13" width="11.42578125" customWidth="1"/>
    <col min="14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4"/>
      <c r="B2" s="325"/>
      <c r="C2" s="326"/>
      <c r="D2" s="327"/>
      <c r="E2" s="328" t="s">
        <v>120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5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91" customFormat="1" ht="11.25" customHeight="1" thickBot="1" x14ac:dyDescent="0.3">
      <c r="A4" s="15"/>
      <c r="B4" s="299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0">
        <v>43133</v>
      </c>
      <c r="D5" s="301"/>
      <c r="E5" s="70" t="s">
        <v>50</v>
      </c>
      <c r="F5" s="71">
        <v>2</v>
      </c>
      <c r="G5" s="72" t="s">
        <v>1</v>
      </c>
      <c r="H5" s="302" t="s">
        <v>121</v>
      </c>
      <c r="I5" s="303"/>
      <c r="J5" s="303"/>
      <c r="K5" s="303"/>
      <c r="L5" s="303"/>
      <c r="M5" s="303"/>
      <c r="N5" s="303"/>
      <c r="O5" s="303"/>
      <c r="P5" s="30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3" t="s">
        <v>2</v>
      </c>
      <c r="C6" s="284"/>
      <c r="D6" s="285" t="s">
        <v>104</v>
      </c>
      <c r="E6" s="286"/>
      <c r="F6" s="286"/>
      <c r="G6" s="286"/>
      <c r="H6" s="286"/>
      <c r="I6" s="287"/>
      <c r="J6" s="74" t="s">
        <v>3</v>
      </c>
      <c r="K6" s="288" t="s">
        <v>105</v>
      </c>
      <c r="L6" s="287"/>
      <c r="M6" s="288" t="s">
        <v>106</v>
      </c>
      <c r="N6" s="289"/>
      <c r="O6" s="75" t="s">
        <v>51</v>
      </c>
      <c r="P6" s="76">
        <v>1138</v>
      </c>
    </row>
    <row r="7" spans="1:26" s="18" customFormat="1" ht="21.75" customHeight="1" x14ac:dyDescent="0.25">
      <c r="B7" s="290" t="s">
        <v>52</v>
      </c>
      <c r="C7" s="291" t="s">
        <v>53</v>
      </c>
      <c r="D7" s="261"/>
      <c r="E7" s="78"/>
      <c r="F7" s="292" t="s">
        <v>54</v>
      </c>
      <c r="G7" s="293"/>
      <c r="H7" s="293"/>
      <c r="I7" s="293"/>
      <c r="J7" s="294" t="s">
        <v>55</v>
      </c>
      <c r="K7" s="295"/>
      <c r="L7" s="295"/>
      <c r="M7" s="296"/>
      <c r="N7" s="297" t="s">
        <v>101</v>
      </c>
      <c r="O7" s="298"/>
      <c r="P7" s="79" t="s">
        <v>56</v>
      </c>
    </row>
    <row r="8" spans="1:26" s="18" customFormat="1" ht="21.75" customHeight="1" thickBot="1" x14ac:dyDescent="0.3">
      <c r="B8" s="235"/>
      <c r="C8" s="252" t="s">
        <v>57</v>
      </c>
      <c r="D8" s="251"/>
      <c r="E8" s="80" t="s">
        <v>4</v>
      </c>
      <c r="F8" s="262" t="s">
        <v>5</v>
      </c>
      <c r="G8" s="263"/>
      <c r="H8" s="263"/>
      <c r="I8" s="263"/>
      <c r="J8" s="264"/>
      <c r="K8" s="265"/>
      <c r="L8" s="265"/>
      <c r="M8" s="266"/>
      <c r="N8" s="267"/>
      <c r="O8" s="268"/>
      <c r="P8" s="81"/>
    </row>
    <row r="9" spans="1:26" s="18" customFormat="1" ht="21.75" customHeight="1" x14ac:dyDescent="0.25">
      <c r="B9" s="269" t="s">
        <v>6</v>
      </c>
      <c r="C9" s="272" t="s">
        <v>58</v>
      </c>
      <c r="D9" s="273" t="s">
        <v>59</v>
      </c>
      <c r="E9" s="258"/>
      <c r="F9" s="82"/>
      <c r="G9" s="274" t="s">
        <v>7</v>
      </c>
      <c r="H9" s="275" t="s">
        <v>8</v>
      </c>
      <c r="I9" s="261"/>
      <c r="J9" s="83"/>
      <c r="K9" s="272" t="s">
        <v>60</v>
      </c>
      <c r="L9" s="276" t="s">
        <v>111</v>
      </c>
      <c r="M9" s="277"/>
      <c r="N9" s="278"/>
      <c r="O9" s="278"/>
      <c r="P9" s="279"/>
    </row>
    <row r="10" spans="1:26" s="18" customFormat="1" ht="21.75" customHeight="1" thickBot="1" x14ac:dyDescent="0.3">
      <c r="B10" s="270"/>
      <c r="C10" s="215"/>
      <c r="D10" s="256" t="s">
        <v>61</v>
      </c>
      <c r="E10" s="251"/>
      <c r="F10" s="84" t="s">
        <v>4</v>
      </c>
      <c r="G10" s="215"/>
      <c r="H10" s="256" t="s">
        <v>9</v>
      </c>
      <c r="I10" s="251"/>
      <c r="J10" s="85" t="s">
        <v>4</v>
      </c>
      <c r="K10" s="215"/>
      <c r="L10" s="280"/>
      <c r="M10" s="281"/>
      <c r="N10" s="281"/>
      <c r="O10" s="281"/>
      <c r="P10" s="282"/>
    </row>
    <row r="11" spans="1:26" s="18" customFormat="1" ht="21.75" customHeight="1" x14ac:dyDescent="0.25">
      <c r="A11" s="16"/>
      <c r="B11" s="270"/>
      <c r="C11" s="257" t="s">
        <v>10</v>
      </c>
      <c r="D11" s="258"/>
      <c r="E11" s="86">
        <v>0.33333333333333331</v>
      </c>
      <c r="F11" s="259" t="s">
        <v>11</v>
      </c>
      <c r="G11" s="258"/>
      <c r="H11" s="87">
        <v>1.3</v>
      </c>
      <c r="I11" s="260" t="s">
        <v>12</v>
      </c>
      <c r="J11" s="261"/>
      <c r="K11" s="87">
        <v>20</v>
      </c>
      <c r="L11" s="257" t="s">
        <v>13</v>
      </c>
      <c r="M11" s="258"/>
      <c r="N11" s="88">
        <v>19</v>
      </c>
      <c r="O11" s="248" t="s">
        <v>62</v>
      </c>
      <c r="P11" s="249"/>
    </row>
    <row r="12" spans="1:26" s="18" customFormat="1" ht="21.75" customHeight="1" thickBot="1" x14ac:dyDescent="0.3">
      <c r="A12" s="16"/>
      <c r="B12" s="271"/>
      <c r="C12" s="250" t="s">
        <v>14</v>
      </c>
      <c r="D12" s="251"/>
      <c r="E12" s="86">
        <v>0.44444444444444442</v>
      </c>
      <c r="F12" s="252" t="s">
        <v>15</v>
      </c>
      <c r="G12" s="251"/>
      <c r="H12" s="87">
        <v>1.28</v>
      </c>
      <c r="I12" s="253" t="s">
        <v>16</v>
      </c>
      <c r="J12" s="251"/>
      <c r="K12" s="86">
        <v>0.34375</v>
      </c>
      <c r="L12" s="250" t="s">
        <v>17</v>
      </c>
      <c r="M12" s="251"/>
      <c r="N12" s="89">
        <v>1</v>
      </c>
      <c r="O12" s="254">
        <v>1.74</v>
      </c>
      <c r="P12" s="255"/>
    </row>
    <row r="13" spans="1:26" s="18" customFormat="1" ht="21.75" customHeight="1" x14ac:dyDescent="0.25">
      <c r="A13" s="16"/>
      <c r="B13" s="233" t="s">
        <v>18</v>
      </c>
      <c r="C13" s="236" t="s">
        <v>63</v>
      </c>
      <c r="D13" s="237"/>
      <c r="E13" s="237"/>
      <c r="F13" s="238" t="s">
        <v>64</v>
      </c>
      <c r="G13" s="237"/>
      <c r="H13" s="237"/>
      <c r="I13" s="237"/>
      <c r="J13" s="238" t="s">
        <v>65</v>
      </c>
      <c r="K13" s="237"/>
      <c r="L13" s="237"/>
      <c r="M13" s="237"/>
      <c r="N13" s="239" t="s">
        <v>66</v>
      </c>
      <c r="O13" s="237"/>
      <c r="P13" s="240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4"/>
      <c r="C14" s="241" t="s">
        <v>67</v>
      </c>
      <c r="D14" s="242"/>
      <c r="E14" s="242"/>
      <c r="F14" s="243" t="s">
        <v>68</v>
      </c>
      <c r="G14" s="242"/>
      <c r="H14" s="242"/>
      <c r="I14" s="242"/>
      <c r="J14" s="244" t="s">
        <v>69</v>
      </c>
      <c r="K14" s="242"/>
      <c r="L14" s="242"/>
      <c r="M14" s="242"/>
      <c r="N14" s="245"/>
      <c r="O14" s="230"/>
      <c r="P14" s="24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5"/>
      <c r="C15" s="247" t="s">
        <v>70</v>
      </c>
      <c r="D15" s="217"/>
      <c r="E15" s="217"/>
      <c r="F15" s="217" t="s">
        <v>71</v>
      </c>
      <c r="G15" s="218"/>
      <c r="H15" s="218"/>
      <c r="I15" s="218"/>
      <c r="J15" s="217" t="s">
        <v>72</v>
      </c>
      <c r="K15" s="218"/>
      <c r="L15" s="218"/>
      <c r="M15" s="218"/>
      <c r="N15" s="219"/>
      <c r="O15" s="220"/>
      <c r="P15" s="22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2" t="s">
        <v>19</v>
      </c>
      <c r="C16" s="224" t="s">
        <v>20</v>
      </c>
      <c r="D16" s="224" t="s">
        <v>40</v>
      </c>
      <c r="E16" s="226" t="s">
        <v>21</v>
      </c>
      <c r="F16" s="227" t="s">
        <v>41</v>
      </c>
      <c r="G16" s="228"/>
      <c r="H16" s="224" t="s">
        <v>73</v>
      </c>
      <c r="I16" s="23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3"/>
      <c r="C17" s="225"/>
      <c r="D17" s="225"/>
      <c r="E17" s="225"/>
      <c r="F17" s="229"/>
      <c r="G17" s="230"/>
      <c r="H17" s="225"/>
      <c r="I17" s="23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1.74</v>
      </c>
      <c r="D18" s="29">
        <v>4.7E-2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3">
        <v>1</v>
      </c>
      <c r="C19" s="216">
        <f>+C18+$N$12</f>
        <v>2.74</v>
      </c>
      <c r="D19" s="193">
        <v>2.4E-2</v>
      </c>
      <c r="E19" s="193">
        <v>0.03</v>
      </c>
      <c r="F19" s="36" t="s">
        <v>75</v>
      </c>
      <c r="G19" s="37">
        <v>0</v>
      </c>
      <c r="H19" s="38"/>
      <c r="I19" s="39"/>
      <c r="J19" s="40"/>
      <c r="K19" s="193">
        <f>+IF(E19&lt;=0.12,(J21),(IF(E19&lt;0.16,((J20+2*J21+J22)/4),IF(E19&gt;=0.16,((J19+3*J20+2*J21+3*J22+J23)/10)))))</f>
        <v>0.13600000000000001</v>
      </c>
      <c r="L19" s="193">
        <f>ROUND(+(D18+D19)/2*(C19-C18),3)</f>
        <v>3.5999999999999997E-2</v>
      </c>
      <c r="M19" s="193">
        <f>ROUND(+K19*L19,4)</f>
        <v>4.8999999999999998E-3</v>
      </c>
      <c r="N19" s="196">
        <f t="shared" ref="N19" si="0">ROUND(+M19/$M$133*100,2)</f>
        <v>0.11</v>
      </c>
      <c r="O19" s="197"/>
      <c r="P19" s="19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4"/>
      <c r="C20" s="194"/>
      <c r="D20" s="194"/>
      <c r="E20" s="194"/>
      <c r="F20" s="41" t="s">
        <v>76</v>
      </c>
      <c r="G20" s="42" t="str">
        <f>IF(E19&lt;0.125,"NA",IF(0.125&lt;=E19,(0.2*E19)))</f>
        <v>NA</v>
      </c>
      <c r="H20" s="43"/>
      <c r="I20" s="44"/>
      <c r="J20" s="45"/>
      <c r="K20" s="194"/>
      <c r="L20" s="194"/>
      <c r="M20" s="194"/>
      <c r="N20" s="194"/>
      <c r="O20" s="194"/>
      <c r="P20" s="19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4"/>
      <c r="C21" s="194"/>
      <c r="D21" s="194"/>
      <c r="E21" s="194"/>
      <c r="F21" s="41" t="s">
        <v>77</v>
      </c>
      <c r="G21" s="42">
        <f t="shared" ref="G21" si="1">+E19*0.4</f>
        <v>1.2E-2</v>
      </c>
      <c r="H21" s="43"/>
      <c r="I21" s="44"/>
      <c r="J21" s="45">
        <v>0.13600000000000001</v>
      </c>
      <c r="K21" s="194"/>
      <c r="L21" s="194"/>
      <c r="M21" s="194"/>
      <c r="N21" s="194"/>
      <c r="O21" s="194"/>
      <c r="P21" s="19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4"/>
      <c r="C22" s="194"/>
      <c r="D22" s="194"/>
      <c r="E22" s="194"/>
      <c r="F22" s="41" t="s">
        <v>78</v>
      </c>
      <c r="G22" s="42" t="str">
        <f t="shared" ref="G22" si="2">IF(E19&lt;0.125,"NA",IF(0.125&lt;=E19,(0.8*E19)))</f>
        <v>NA</v>
      </c>
      <c r="H22" s="43"/>
      <c r="I22" s="44"/>
      <c r="J22" s="45"/>
      <c r="K22" s="194"/>
      <c r="L22" s="194"/>
      <c r="M22" s="194"/>
      <c r="N22" s="194"/>
      <c r="O22" s="194"/>
      <c r="P22" s="19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5"/>
      <c r="C23" s="195"/>
      <c r="D23" s="195"/>
      <c r="E23" s="195"/>
      <c r="F23" s="46" t="s">
        <v>79</v>
      </c>
      <c r="G23" s="47">
        <f t="shared" ref="G23" si="3">+E19</f>
        <v>0.03</v>
      </c>
      <c r="H23" s="48"/>
      <c r="I23" s="49"/>
      <c r="J23" s="50"/>
      <c r="K23" s="195"/>
      <c r="L23" s="195"/>
      <c r="M23" s="195"/>
      <c r="N23" s="195"/>
      <c r="O23" s="195"/>
      <c r="P23" s="20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3">
        <v>2</v>
      </c>
      <c r="C24" s="216">
        <f>+C19+$N$12</f>
        <v>3.74</v>
      </c>
      <c r="D24" s="193">
        <v>9.1999999999999998E-2</v>
      </c>
      <c r="E24" s="193">
        <v>0.06</v>
      </c>
      <c r="F24" s="36" t="s">
        <v>75</v>
      </c>
      <c r="G24" s="37">
        <v>0</v>
      </c>
      <c r="H24" s="38"/>
      <c r="I24" s="39"/>
      <c r="J24" s="40"/>
      <c r="K24" s="193">
        <f>+IF(E24&lt;=0.12,(J26),(IF(E24&lt;0.16,((J25+2*J26+J27)/4),IF(E24&gt;=0.16,((J24+3*J25+2*J26+3*J27+J28)/10)))))</f>
        <v>1E-3</v>
      </c>
      <c r="L24" s="193">
        <f>ROUND(+(D19+D24)/2*(C24-C19),3)</f>
        <v>5.8000000000000003E-2</v>
      </c>
      <c r="M24" s="193">
        <f>ROUND(+K24*L24,4)</f>
        <v>1E-4</v>
      </c>
      <c r="N24" s="196">
        <f>ROUND(+M24/$M$133*100,2)</f>
        <v>0</v>
      </c>
      <c r="O24" s="197"/>
      <c r="P24" s="19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4"/>
      <c r="C25" s="194"/>
      <c r="D25" s="194"/>
      <c r="E25" s="194"/>
      <c r="F25" s="41" t="s">
        <v>76</v>
      </c>
      <c r="G25" s="42" t="str">
        <f t="shared" ref="G25" si="4">IF(E24&lt;0.125,"NA",IF(0.125&lt;=E24,(0.2*E24)))</f>
        <v>NA</v>
      </c>
      <c r="H25" s="43"/>
      <c r="I25" s="44"/>
      <c r="J25" s="45"/>
      <c r="K25" s="194"/>
      <c r="L25" s="194"/>
      <c r="M25" s="194"/>
      <c r="N25" s="194"/>
      <c r="O25" s="194"/>
      <c r="P25" s="19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4"/>
      <c r="C26" s="194"/>
      <c r="D26" s="194"/>
      <c r="E26" s="194"/>
      <c r="F26" s="41" t="s">
        <v>77</v>
      </c>
      <c r="G26" s="42">
        <f t="shared" ref="G26" si="5">+E24*0.4</f>
        <v>2.4E-2</v>
      </c>
      <c r="H26" s="43"/>
      <c r="I26" s="44"/>
      <c r="J26" s="45">
        <v>1E-3</v>
      </c>
      <c r="K26" s="194"/>
      <c r="L26" s="194"/>
      <c r="M26" s="194"/>
      <c r="N26" s="194"/>
      <c r="O26" s="194"/>
      <c r="P26" s="19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4"/>
      <c r="C27" s="194"/>
      <c r="D27" s="194"/>
      <c r="E27" s="194"/>
      <c r="F27" s="41" t="s">
        <v>78</v>
      </c>
      <c r="G27" s="42" t="str">
        <f t="shared" ref="G27" si="6">IF(E24&lt;0.125,"NA",IF(0.125&lt;=E24,(0.8*E24)))</f>
        <v>NA</v>
      </c>
      <c r="H27" s="43"/>
      <c r="I27" s="44"/>
      <c r="J27" s="45"/>
      <c r="K27" s="194"/>
      <c r="L27" s="194"/>
      <c r="M27" s="194"/>
      <c r="N27" s="194"/>
      <c r="O27" s="194"/>
      <c r="P27" s="19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5"/>
      <c r="C28" s="195"/>
      <c r="D28" s="195"/>
      <c r="E28" s="195"/>
      <c r="F28" s="46" t="s">
        <v>79</v>
      </c>
      <c r="G28" s="47">
        <f t="shared" ref="G28" si="7">+E24</f>
        <v>0.06</v>
      </c>
      <c r="H28" s="48"/>
      <c r="I28" s="49"/>
      <c r="J28" s="50"/>
      <c r="K28" s="195"/>
      <c r="L28" s="195"/>
      <c r="M28" s="195"/>
      <c r="N28" s="195"/>
      <c r="O28" s="195"/>
      <c r="P28" s="20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3">
        <v>3</v>
      </c>
      <c r="C29" s="216">
        <f t="shared" ref="C29" si="8">+C24+$N$12</f>
        <v>4.74</v>
      </c>
      <c r="D29" s="193">
        <v>0.14699999999999999</v>
      </c>
      <c r="E29" s="193">
        <v>0.16300000000000001</v>
      </c>
      <c r="F29" s="36" t="s">
        <v>75</v>
      </c>
      <c r="G29" s="37">
        <v>0</v>
      </c>
      <c r="H29" s="38"/>
      <c r="I29" s="39"/>
      <c r="J29" s="40">
        <v>0.185</v>
      </c>
      <c r="K29" s="193">
        <f>+IF(E29&lt;=0.12,(J31),(IF(E29&lt;0.16,((J30+2*J31+J32)/4),IF(E29&gt;=0.16,((J29+3*J30+2*J31+3*J32+J33)/10)))))</f>
        <v>0.21379999999999999</v>
      </c>
      <c r="L29" s="193">
        <f>ROUND(+(D24+D29)/2*(C29-C24),3)</f>
        <v>0.12</v>
      </c>
      <c r="M29" s="193">
        <f t="shared" ref="M29" si="9">ROUND(+K29*L29,4)</f>
        <v>2.5700000000000001E-2</v>
      </c>
      <c r="N29" s="196">
        <f t="shared" ref="N29" si="10">ROUND(+M29/$M$133*100,2)</f>
        <v>0.56000000000000005</v>
      </c>
      <c r="O29" s="197"/>
      <c r="P29" s="19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4"/>
      <c r="C30" s="194"/>
      <c r="D30" s="194"/>
      <c r="E30" s="194"/>
      <c r="F30" s="41" t="s">
        <v>76</v>
      </c>
      <c r="G30" s="42">
        <f>IF(E29&lt;0.125,"NA",IF(0.125&lt;=E29,(0.2*E29)))</f>
        <v>3.2600000000000004E-2</v>
      </c>
      <c r="H30" s="43"/>
      <c r="I30" s="44"/>
      <c r="J30" s="45">
        <v>0.20599999999999999</v>
      </c>
      <c r="K30" s="194"/>
      <c r="L30" s="194"/>
      <c r="M30" s="194"/>
      <c r="N30" s="194"/>
      <c r="O30" s="194"/>
      <c r="P30" s="19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4"/>
      <c r="C31" s="194"/>
      <c r="D31" s="194"/>
      <c r="E31" s="194"/>
      <c r="F31" s="41" t="s">
        <v>77</v>
      </c>
      <c r="G31" s="42">
        <f t="shared" ref="G31" si="11">+E29*0.4</f>
        <v>6.5200000000000008E-2</v>
      </c>
      <c r="H31" s="43"/>
      <c r="I31" s="44"/>
      <c r="J31" s="45">
        <v>0.22</v>
      </c>
      <c r="K31" s="194"/>
      <c r="L31" s="194"/>
      <c r="M31" s="194"/>
      <c r="N31" s="194"/>
      <c r="O31" s="194"/>
      <c r="P31" s="19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4"/>
      <c r="C32" s="194"/>
      <c r="D32" s="194"/>
      <c r="E32" s="194"/>
      <c r="F32" s="41" t="s">
        <v>78</v>
      </c>
      <c r="G32" s="42">
        <f t="shared" ref="G32" si="12">IF(E29&lt;0.125,"NA",IF(0.125&lt;=E29,(0.8*E29)))</f>
        <v>0.13040000000000002</v>
      </c>
      <c r="H32" s="43"/>
      <c r="I32" s="44"/>
      <c r="J32" s="45">
        <v>0.22500000000000001</v>
      </c>
      <c r="K32" s="194"/>
      <c r="L32" s="194"/>
      <c r="M32" s="194"/>
      <c r="N32" s="194"/>
      <c r="O32" s="194"/>
      <c r="P32" s="19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5"/>
      <c r="C33" s="195"/>
      <c r="D33" s="195"/>
      <c r="E33" s="195"/>
      <c r="F33" s="46" t="s">
        <v>79</v>
      </c>
      <c r="G33" s="47">
        <f t="shared" ref="G33" si="13">+E29</f>
        <v>0.16300000000000001</v>
      </c>
      <c r="H33" s="48"/>
      <c r="I33" s="49"/>
      <c r="J33" s="50">
        <v>0.22</v>
      </c>
      <c r="K33" s="195"/>
      <c r="L33" s="195"/>
      <c r="M33" s="195"/>
      <c r="N33" s="195"/>
      <c r="O33" s="195"/>
      <c r="P33" s="20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3">
        <v>4</v>
      </c>
      <c r="C34" s="216">
        <f t="shared" ref="C34" si="14">+C29+$N$12</f>
        <v>5.74</v>
      </c>
      <c r="D34" s="193">
        <v>0.15</v>
      </c>
      <c r="E34" s="193">
        <v>0.185</v>
      </c>
      <c r="F34" s="36" t="s">
        <v>75</v>
      </c>
      <c r="G34" s="37">
        <v>0</v>
      </c>
      <c r="H34" s="38"/>
      <c r="I34" s="39"/>
      <c r="J34" s="40">
        <v>0.122</v>
      </c>
      <c r="K34" s="193">
        <f t="shared" ref="K34" si="15">+IF(E34&lt;=0.12,(J36),(IF(E34&lt;0.16,((J35+2*J36+J37)/4),IF(E34&gt;=0.16,((J34+3*J35+2*J36+3*J37+J38)/10)))))</f>
        <v>0.2263</v>
      </c>
      <c r="L34" s="193">
        <f t="shared" ref="L34" si="16">ROUND(+(D29+D34)/2*(C34-C29),3)</f>
        <v>0.14899999999999999</v>
      </c>
      <c r="M34" s="193">
        <f t="shared" ref="M34" si="17">ROUND(+K34*L34,4)</f>
        <v>3.3700000000000001E-2</v>
      </c>
      <c r="N34" s="196">
        <f t="shared" ref="N34" si="18">ROUND(+M34/$M$133*100,2)</f>
        <v>0.73</v>
      </c>
      <c r="O34" s="197"/>
      <c r="P34" s="19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4"/>
      <c r="C35" s="194"/>
      <c r="D35" s="194"/>
      <c r="E35" s="194"/>
      <c r="F35" s="41" t="s">
        <v>76</v>
      </c>
      <c r="G35" s="42">
        <f t="shared" ref="G35" si="19">IF(E34&lt;0.125,"NA",IF(0.125&lt;=E34,(0.2*E34)))</f>
        <v>3.6999999999999998E-2</v>
      </c>
      <c r="H35" s="43"/>
      <c r="I35" s="44"/>
      <c r="J35" s="45">
        <v>0.18</v>
      </c>
      <c r="K35" s="194"/>
      <c r="L35" s="194"/>
      <c r="M35" s="194"/>
      <c r="N35" s="194"/>
      <c r="O35" s="194"/>
      <c r="P35" s="19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4"/>
      <c r="C36" s="194"/>
      <c r="D36" s="194"/>
      <c r="E36" s="194"/>
      <c r="F36" s="41" t="s">
        <v>77</v>
      </c>
      <c r="G36" s="42">
        <f t="shared" ref="G36" si="20">+E34*0.4</f>
        <v>7.3999999999999996E-2</v>
      </c>
      <c r="H36" s="43"/>
      <c r="I36" s="44"/>
      <c r="J36" s="45">
        <v>0.23599999999999999</v>
      </c>
      <c r="K36" s="194"/>
      <c r="L36" s="194"/>
      <c r="M36" s="194"/>
      <c r="N36" s="194"/>
      <c r="O36" s="194"/>
      <c r="P36" s="19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4"/>
      <c r="C37" s="194"/>
      <c r="D37" s="194"/>
      <c r="E37" s="194"/>
      <c r="F37" s="41" t="s">
        <v>78</v>
      </c>
      <c r="G37" s="42">
        <f t="shared" ref="G37" si="21">IF(E34&lt;0.125,"NA",IF(0.125&lt;=E34,(0.8*E34)))</f>
        <v>0.14799999999999999</v>
      </c>
      <c r="H37" s="43"/>
      <c r="I37" s="44"/>
      <c r="J37" s="45">
        <v>0.28199999999999997</v>
      </c>
      <c r="K37" s="194"/>
      <c r="L37" s="194"/>
      <c r="M37" s="194"/>
      <c r="N37" s="194"/>
      <c r="O37" s="194"/>
      <c r="P37" s="19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5"/>
      <c r="C38" s="195"/>
      <c r="D38" s="195"/>
      <c r="E38" s="195"/>
      <c r="F38" s="46" t="s">
        <v>79</v>
      </c>
      <c r="G38" s="47">
        <f t="shared" ref="G38" si="22">+E34</f>
        <v>0.185</v>
      </c>
      <c r="H38" s="48"/>
      <c r="I38" s="49"/>
      <c r="J38" s="50">
        <v>0.28299999999999997</v>
      </c>
      <c r="K38" s="195"/>
      <c r="L38" s="195"/>
      <c r="M38" s="195"/>
      <c r="N38" s="195"/>
      <c r="O38" s="195"/>
      <c r="P38" s="20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3">
        <v>5</v>
      </c>
      <c r="C39" s="216">
        <f t="shared" ref="C39" si="23">+C34+$N$12</f>
        <v>6.74</v>
      </c>
      <c r="D39" s="193">
        <v>0.19</v>
      </c>
      <c r="E39" s="193">
        <v>0.14000000000000001</v>
      </c>
      <c r="F39" s="36" t="s">
        <v>75</v>
      </c>
      <c r="G39" s="37">
        <v>0</v>
      </c>
      <c r="H39" s="38"/>
      <c r="I39" s="39"/>
      <c r="J39" s="40">
        <v>0.193</v>
      </c>
      <c r="K39" s="193">
        <f t="shared" ref="K39" si="24">+IF(E39&lt;=0.12,(J41),(IF(E39&lt;0.16,((J40+2*J41+J42)/4),IF(E39&gt;=0.16,((J39+3*J40+2*J41+3*J42+J43)/10)))))</f>
        <v>0.313</v>
      </c>
      <c r="L39" s="193">
        <f t="shared" ref="L39" si="25">ROUND(+(D34+D39)/2*(C39-C34),3)</f>
        <v>0.17</v>
      </c>
      <c r="M39" s="193">
        <f t="shared" ref="M39" si="26">ROUND(+K39*L39,4)</f>
        <v>5.3199999999999997E-2</v>
      </c>
      <c r="N39" s="196">
        <f t="shared" ref="N39" si="27">ROUND(+M39/$M$133*100,2)</f>
        <v>1.1499999999999999</v>
      </c>
      <c r="O39" s="197"/>
      <c r="P39" s="19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4"/>
      <c r="C40" s="194"/>
      <c r="D40" s="194"/>
      <c r="E40" s="194"/>
      <c r="F40" s="41" t="s">
        <v>76</v>
      </c>
      <c r="G40" s="42">
        <f t="shared" ref="G40" si="28">IF(E39&lt;0.125,"NA",IF(0.125&lt;=E39,(0.2*E39)))</f>
        <v>2.8000000000000004E-2</v>
      </c>
      <c r="H40" s="43"/>
      <c r="I40" s="44"/>
      <c r="J40" s="45">
        <v>0.29399999999999998</v>
      </c>
      <c r="K40" s="194"/>
      <c r="L40" s="194"/>
      <c r="M40" s="194"/>
      <c r="N40" s="194"/>
      <c r="O40" s="194"/>
      <c r="P40" s="19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4"/>
      <c r="C41" s="194"/>
      <c r="D41" s="194"/>
      <c r="E41" s="194"/>
      <c r="F41" s="41" t="s">
        <v>77</v>
      </c>
      <c r="G41" s="42">
        <f t="shared" ref="G41" si="29">+E39*0.4</f>
        <v>5.6000000000000008E-2</v>
      </c>
      <c r="H41" s="43"/>
      <c r="I41" s="44"/>
      <c r="J41" s="45">
        <v>0.312</v>
      </c>
      <c r="K41" s="194"/>
      <c r="L41" s="194"/>
      <c r="M41" s="194"/>
      <c r="N41" s="194"/>
      <c r="O41" s="194"/>
      <c r="P41" s="19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4"/>
      <c r="C42" s="194"/>
      <c r="D42" s="194"/>
      <c r="E42" s="194"/>
      <c r="F42" s="41" t="s">
        <v>78</v>
      </c>
      <c r="G42" s="42">
        <f t="shared" ref="G42" si="30">IF(E39&lt;0.125,"NA",IF(0.125&lt;=E39,(0.8*E39)))</f>
        <v>0.11200000000000002</v>
      </c>
      <c r="H42" s="43"/>
      <c r="I42" s="44"/>
      <c r="J42" s="45">
        <v>0.33400000000000002</v>
      </c>
      <c r="K42" s="194"/>
      <c r="L42" s="194"/>
      <c r="M42" s="194"/>
      <c r="N42" s="194"/>
      <c r="O42" s="194"/>
      <c r="P42" s="19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5"/>
      <c r="C43" s="195"/>
      <c r="D43" s="195"/>
      <c r="E43" s="195"/>
      <c r="F43" s="46" t="s">
        <v>79</v>
      </c>
      <c r="G43" s="47">
        <f t="shared" ref="G43" si="31">+E39</f>
        <v>0.14000000000000001</v>
      </c>
      <c r="H43" s="48"/>
      <c r="I43" s="49"/>
      <c r="J43" s="50">
        <v>0.33</v>
      </c>
      <c r="K43" s="195"/>
      <c r="L43" s="195"/>
      <c r="M43" s="195"/>
      <c r="N43" s="195"/>
      <c r="O43" s="195"/>
      <c r="P43" s="20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3">
        <v>6</v>
      </c>
      <c r="C44" s="216">
        <f t="shared" ref="C44" si="32">+C39+$N$12</f>
        <v>7.74</v>
      </c>
      <c r="D44" s="193">
        <v>0.247</v>
      </c>
      <c r="E44" s="193">
        <v>0.19500000000000001</v>
      </c>
      <c r="F44" s="36" t="s">
        <v>75</v>
      </c>
      <c r="G44" s="37">
        <v>0</v>
      </c>
      <c r="H44" s="38"/>
      <c r="I44" s="39"/>
      <c r="J44" s="40">
        <v>0.40200000000000002</v>
      </c>
      <c r="K44" s="193">
        <f t="shared" ref="K44" si="33">+IF(E44&lt;=0.12,(J46),(IF(E44&lt;0.16,((J45+2*J46+J47)/4),IF(E44&gt;=0.16,((J44+3*J45+2*J46+3*J47+J48)/10)))))</f>
        <v>0.51479999999999992</v>
      </c>
      <c r="L44" s="193">
        <f t="shared" ref="L44" si="34">ROUND(+(D39+D44)/2*(C44-C39),3)</f>
        <v>0.219</v>
      </c>
      <c r="M44" s="193">
        <f t="shared" ref="M44" si="35">ROUND(+K44*L44,4)</f>
        <v>0.11269999999999999</v>
      </c>
      <c r="N44" s="196">
        <f t="shared" ref="N44" si="36">ROUND(+M44/$M$133*100,2)</f>
        <v>2.44</v>
      </c>
      <c r="O44" s="197"/>
      <c r="P44" s="19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4"/>
      <c r="C45" s="194"/>
      <c r="D45" s="194"/>
      <c r="E45" s="194"/>
      <c r="F45" s="41" t="s">
        <v>76</v>
      </c>
      <c r="G45" s="42">
        <f t="shared" ref="G45" si="37">IF(E44&lt;0.125,"NA",IF(0.125&lt;=E44,(0.2*E44)))</f>
        <v>3.9000000000000007E-2</v>
      </c>
      <c r="H45" s="43"/>
      <c r="I45" s="44"/>
      <c r="J45" s="45">
        <v>0.56899999999999995</v>
      </c>
      <c r="K45" s="194"/>
      <c r="L45" s="194"/>
      <c r="M45" s="194"/>
      <c r="N45" s="194"/>
      <c r="O45" s="194"/>
      <c r="P45" s="19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4"/>
      <c r="C46" s="194"/>
      <c r="D46" s="194"/>
      <c r="E46" s="194"/>
      <c r="F46" s="41" t="s">
        <v>77</v>
      </c>
      <c r="G46" s="42">
        <f t="shared" ref="G46" si="38">+E44*0.4</f>
        <v>7.8000000000000014E-2</v>
      </c>
      <c r="H46" s="43"/>
      <c r="I46" s="44"/>
      <c r="J46" s="45">
        <v>0.35399999999999998</v>
      </c>
      <c r="K46" s="194"/>
      <c r="L46" s="194"/>
      <c r="M46" s="194"/>
      <c r="N46" s="194"/>
      <c r="O46" s="194"/>
      <c r="P46" s="19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4"/>
      <c r="C47" s="194"/>
      <c r="D47" s="194"/>
      <c r="E47" s="194"/>
      <c r="F47" s="41" t="s">
        <v>78</v>
      </c>
      <c r="G47" s="42">
        <f t="shared" ref="G47" si="39">IF(E44&lt;0.125,"NA",IF(0.125&lt;=E44,(0.8*E44)))</f>
        <v>0.15600000000000003</v>
      </c>
      <c r="H47" s="43"/>
      <c r="I47" s="44"/>
      <c r="J47" s="45">
        <v>0.58799999999999997</v>
      </c>
      <c r="K47" s="194"/>
      <c r="L47" s="194"/>
      <c r="M47" s="194"/>
      <c r="N47" s="194"/>
      <c r="O47" s="194"/>
      <c r="P47" s="19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5"/>
      <c r="C48" s="195"/>
      <c r="D48" s="195"/>
      <c r="E48" s="195"/>
      <c r="F48" s="46" t="s">
        <v>79</v>
      </c>
      <c r="G48" s="47">
        <f t="shared" ref="G48" si="40">+E44</f>
        <v>0.19500000000000001</v>
      </c>
      <c r="H48" s="48"/>
      <c r="I48" s="49"/>
      <c r="J48" s="50">
        <v>0.56699999999999995</v>
      </c>
      <c r="K48" s="195"/>
      <c r="L48" s="195"/>
      <c r="M48" s="195"/>
      <c r="N48" s="195"/>
      <c r="O48" s="195"/>
      <c r="P48" s="20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3">
        <v>7</v>
      </c>
      <c r="C49" s="216">
        <f t="shared" ref="C49" si="41">+C44+$N$12</f>
        <v>8.74</v>
      </c>
      <c r="D49" s="193">
        <v>0.24</v>
      </c>
      <c r="E49" s="193">
        <v>0.27500000000000002</v>
      </c>
      <c r="F49" s="36" t="s">
        <v>75</v>
      </c>
      <c r="G49" s="37">
        <v>0</v>
      </c>
      <c r="H49" s="38"/>
      <c r="I49" s="39"/>
      <c r="J49" s="40">
        <v>0.307</v>
      </c>
      <c r="K49" s="193">
        <f t="shared" ref="K49" si="42">+IF(E49&lt;=0.12,(J51),(IF(E49&lt;0.16,((J50+2*J51+J52)/4),IF(E49&gt;=0.16,((J49+3*J50+2*J51+3*J52+J53)/10)))))</f>
        <v>0.83889999999999998</v>
      </c>
      <c r="L49" s="193">
        <f t="shared" ref="L49" si="43">ROUND(+(D44+D49)/2*(C49-C44),3)</f>
        <v>0.24399999999999999</v>
      </c>
      <c r="M49" s="193">
        <f t="shared" ref="M49" si="44">ROUND(+K49*L49,4)</f>
        <v>0.20469999999999999</v>
      </c>
      <c r="N49" s="196">
        <f t="shared" ref="N49" si="45">ROUND(+M49/$M$133*100,2)</f>
        <v>4.42</v>
      </c>
      <c r="O49" s="197"/>
      <c r="P49" s="19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4"/>
      <c r="C50" s="194"/>
      <c r="D50" s="194"/>
      <c r="E50" s="194"/>
      <c r="F50" s="41" t="s">
        <v>76</v>
      </c>
      <c r="G50" s="42">
        <f t="shared" ref="G50" si="46">IF(E49&lt;0.125,"NA",IF(0.125&lt;=E49,(0.2*E49)))</f>
        <v>5.5000000000000007E-2</v>
      </c>
      <c r="H50" s="43"/>
      <c r="I50" s="44"/>
      <c r="J50" s="45">
        <v>0.77800000000000002</v>
      </c>
      <c r="K50" s="194"/>
      <c r="L50" s="194"/>
      <c r="M50" s="194"/>
      <c r="N50" s="194"/>
      <c r="O50" s="194"/>
      <c r="P50" s="19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4"/>
      <c r="C51" s="194"/>
      <c r="D51" s="194"/>
      <c r="E51" s="194"/>
      <c r="F51" s="41" t="s">
        <v>77</v>
      </c>
      <c r="G51" s="42">
        <f t="shared" ref="G51" si="47">+E49*0.4</f>
        <v>0.11000000000000001</v>
      </c>
      <c r="H51" s="43"/>
      <c r="I51" s="44"/>
      <c r="J51" s="45">
        <v>0.91</v>
      </c>
      <c r="K51" s="194"/>
      <c r="L51" s="194"/>
      <c r="M51" s="194"/>
      <c r="N51" s="194"/>
      <c r="O51" s="194"/>
      <c r="P51" s="19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4"/>
      <c r="C52" s="194"/>
      <c r="D52" s="194"/>
      <c r="E52" s="194"/>
      <c r="F52" s="41" t="s">
        <v>78</v>
      </c>
      <c r="G52" s="42">
        <f t="shared" ref="G52" si="48">IF(E49&lt;0.125,"NA",IF(0.125&lt;=E49,(0.8*E49)))</f>
        <v>0.22000000000000003</v>
      </c>
      <c r="H52" s="43"/>
      <c r="I52" s="44"/>
      <c r="J52" s="45">
        <v>0.97599999999999998</v>
      </c>
      <c r="K52" s="194"/>
      <c r="L52" s="194"/>
      <c r="M52" s="194"/>
      <c r="N52" s="194"/>
      <c r="O52" s="194"/>
      <c r="P52" s="19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5"/>
      <c r="C53" s="195"/>
      <c r="D53" s="195"/>
      <c r="E53" s="195"/>
      <c r="F53" s="46" t="s">
        <v>79</v>
      </c>
      <c r="G53" s="47">
        <f t="shared" ref="G53" si="49">+E49</f>
        <v>0.27500000000000002</v>
      </c>
      <c r="H53" s="48"/>
      <c r="I53" s="49"/>
      <c r="J53" s="50">
        <v>1</v>
      </c>
      <c r="K53" s="195"/>
      <c r="L53" s="195"/>
      <c r="M53" s="195"/>
      <c r="N53" s="195"/>
      <c r="O53" s="195"/>
      <c r="P53" s="20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3">
        <v>8</v>
      </c>
      <c r="C54" s="216">
        <f t="shared" ref="C54" si="50">+C49+$N$12</f>
        <v>9.74</v>
      </c>
      <c r="D54" s="193">
        <v>0.311</v>
      </c>
      <c r="E54" s="193">
        <v>0.28999999999999998</v>
      </c>
      <c r="F54" s="36" t="s">
        <v>75</v>
      </c>
      <c r="G54" s="37">
        <v>0</v>
      </c>
      <c r="H54" s="38"/>
      <c r="I54" s="39"/>
      <c r="J54" s="40">
        <v>0.67300000000000004</v>
      </c>
      <c r="K54" s="193">
        <f t="shared" ref="K54" si="51">+IF(E54&lt;=0.12,(J56),(IF(E54&lt;0.16,((J55+2*J56+J57)/4),IF(E54&gt;=0.16,((J54+3*J55+2*J56+3*J57+J58)/10)))))</f>
        <v>0.87140000000000006</v>
      </c>
      <c r="L54" s="193">
        <f t="shared" ref="L54" si="52">ROUND(+(D49+D54)/2*(C54-C49),3)</f>
        <v>0.27600000000000002</v>
      </c>
      <c r="M54" s="193">
        <f t="shared" ref="M54" si="53">ROUND(+K54*L54,4)</f>
        <v>0.24049999999999999</v>
      </c>
      <c r="N54" s="196">
        <f t="shared" ref="N54" si="54">ROUND(+M54/$M$133*100,2)</f>
        <v>5.2</v>
      </c>
      <c r="O54" s="197"/>
      <c r="P54" s="19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4"/>
      <c r="C55" s="194"/>
      <c r="D55" s="194"/>
      <c r="E55" s="194"/>
      <c r="F55" s="41" t="s">
        <v>76</v>
      </c>
      <c r="G55" s="42">
        <f t="shared" ref="G55" si="55">IF(E54&lt;0.125,"NA",IF(0.125&lt;=E54,(0.2*E54)))</f>
        <v>5.7999999999999996E-2</v>
      </c>
      <c r="H55" s="43"/>
      <c r="I55" s="44"/>
      <c r="J55" s="45">
        <v>0.73199999999999998</v>
      </c>
      <c r="K55" s="194"/>
      <c r="L55" s="194"/>
      <c r="M55" s="194"/>
      <c r="N55" s="194"/>
      <c r="O55" s="194"/>
      <c r="P55" s="19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4"/>
      <c r="C56" s="194"/>
      <c r="D56" s="194"/>
      <c r="E56" s="194"/>
      <c r="F56" s="41" t="s">
        <v>77</v>
      </c>
      <c r="G56" s="42">
        <f t="shared" ref="G56" si="56">+E54*0.4</f>
        <v>0.11599999999999999</v>
      </c>
      <c r="H56" s="43"/>
      <c r="I56" s="44"/>
      <c r="J56" s="45">
        <v>1.004</v>
      </c>
      <c r="K56" s="194"/>
      <c r="L56" s="194"/>
      <c r="M56" s="194"/>
      <c r="N56" s="194"/>
      <c r="O56" s="194"/>
      <c r="P56" s="19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4"/>
      <c r="C57" s="194"/>
      <c r="D57" s="194"/>
      <c r="E57" s="194"/>
      <c r="F57" s="41" t="s">
        <v>78</v>
      </c>
      <c r="G57" s="42">
        <f t="shared" ref="G57" si="57">IF(E54&lt;0.125,"NA",IF(0.125&lt;=E54,(0.8*E54)))</f>
        <v>0.23199999999999998</v>
      </c>
      <c r="H57" s="43"/>
      <c r="I57" s="44"/>
      <c r="J57" s="45">
        <v>0.93400000000000005</v>
      </c>
      <c r="K57" s="194"/>
      <c r="L57" s="194"/>
      <c r="M57" s="194"/>
      <c r="N57" s="194"/>
      <c r="O57" s="194"/>
      <c r="P57" s="19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5"/>
      <c r="C58" s="195"/>
      <c r="D58" s="195"/>
      <c r="E58" s="195"/>
      <c r="F58" s="46" t="s">
        <v>79</v>
      </c>
      <c r="G58" s="47">
        <f t="shared" ref="G58" si="58">+E54</f>
        <v>0.28999999999999998</v>
      </c>
      <c r="H58" s="48"/>
      <c r="I58" s="49"/>
      <c r="J58" s="50">
        <v>1.0349999999999999</v>
      </c>
      <c r="K58" s="195"/>
      <c r="L58" s="195"/>
      <c r="M58" s="195"/>
      <c r="N58" s="195"/>
      <c r="O58" s="195"/>
      <c r="P58" s="20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3">
        <v>9</v>
      </c>
      <c r="C59" s="216">
        <f t="shared" ref="C59" si="59">+C54+$N$12</f>
        <v>10.74</v>
      </c>
      <c r="D59" s="193">
        <v>0.34</v>
      </c>
      <c r="E59" s="193">
        <v>0.29399999999999998</v>
      </c>
      <c r="F59" s="36" t="s">
        <v>75</v>
      </c>
      <c r="G59" s="37">
        <v>0</v>
      </c>
      <c r="H59" s="38"/>
      <c r="I59" s="39"/>
      <c r="J59" s="40">
        <v>0.65100000000000002</v>
      </c>
      <c r="K59" s="193">
        <f t="shared" ref="K59" si="60">+IF(E59&lt;=0.12,(J61),(IF(E59&lt;0.16,((J60+2*J61+J62)/4),IF(E59&gt;=0.16,((J59+3*J60+2*J61+3*J62+J63)/10)))))</f>
        <v>0.84659999999999991</v>
      </c>
      <c r="L59" s="193">
        <f t="shared" ref="L59" si="61">ROUND(+(D54+D59)/2*(C59-C54),3)</f>
        <v>0.32600000000000001</v>
      </c>
      <c r="M59" s="193">
        <f t="shared" ref="M59" si="62">ROUND(+K59*L59,4)</f>
        <v>0.27600000000000002</v>
      </c>
      <c r="N59" s="196">
        <f t="shared" ref="N59" si="63">ROUND(+M59/$M$133*100,2)</f>
        <v>5.96</v>
      </c>
      <c r="O59" s="197"/>
      <c r="P59" s="19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4"/>
      <c r="C60" s="194"/>
      <c r="D60" s="194"/>
      <c r="E60" s="194"/>
      <c r="F60" s="41" t="s">
        <v>76</v>
      </c>
      <c r="G60" s="42">
        <f t="shared" ref="G60" si="64">IF(E59&lt;0.125,"NA",IF(0.125&lt;=E59,(0.2*E59)))</f>
        <v>5.8799999999999998E-2</v>
      </c>
      <c r="H60" s="43"/>
      <c r="I60" s="44"/>
      <c r="J60" s="45">
        <v>0.83</v>
      </c>
      <c r="K60" s="194"/>
      <c r="L60" s="194"/>
      <c r="M60" s="194"/>
      <c r="N60" s="194"/>
      <c r="O60" s="194"/>
      <c r="P60" s="19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4"/>
      <c r="C61" s="194"/>
      <c r="D61" s="194"/>
      <c r="E61" s="194"/>
      <c r="F61" s="41" t="s">
        <v>77</v>
      </c>
      <c r="G61" s="42">
        <f t="shared" ref="G61" si="65">+E59*0.4</f>
        <v>0.1176</v>
      </c>
      <c r="H61" s="43"/>
      <c r="I61" s="44"/>
      <c r="J61" s="45">
        <v>0.871</v>
      </c>
      <c r="K61" s="194"/>
      <c r="L61" s="194"/>
      <c r="M61" s="194"/>
      <c r="N61" s="194"/>
      <c r="O61" s="194"/>
      <c r="P61" s="19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4"/>
      <c r="C62" s="194"/>
      <c r="D62" s="194"/>
      <c r="E62" s="194"/>
      <c r="F62" s="41" t="s">
        <v>78</v>
      </c>
      <c r="G62" s="42">
        <f t="shared" ref="G62" si="66">IF(E59&lt;0.125,"NA",IF(0.125&lt;=E59,(0.8*E59)))</f>
        <v>0.23519999999999999</v>
      </c>
      <c r="H62" s="43"/>
      <c r="I62" s="44"/>
      <c r="J62" s="45">
        <v>0.86699999999999999</v>
      </c>
      <c r="K62" s="194"/>
      <c r="L62" s="194"/>
      <c r="M62" s="194"/>
      <c r="N62" s="194"/>
      <c r="O62" s="194"/>
      <c r="P62" s="19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5"/>
      <c r="C63" s="195"/>
      <c r="D63" s="195"/>
      <c r="E63" s="195"/>
      <c r="F63" s="46" t="s">
        <v>79</v>
      </c>
      <c r="G63" s="47">
        <f t="shared" ref="G63" si="67">+E59</f>
        <v>0.29399999999999998</v>
      </c>
      <c r="H63" s="48"/>
      <c r="I63" s="49"/>
      <c r="J63" s="50">
        <v>0.98199999999999998</v>
      </c>
      <c r="K63" s="195"/>
      <c r="L63" s="195"/>
      <c r="M63" s="195"/>
      <c r="N63" s="195"/>
      <c r="O63" s="195"/>
      <c r="P63" s="20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3">
        <v>10</v>
      </c>
      <c r="C64" s="216">
        <f t="shared" ref="C64" si="68">+C59+$N$12</f>
        <v>11.74</v>
      </c>
      <c r="D64" s="193">
        <v>0.43</v>
      </c>
      <c r="E64" s="193">
        <v>0.314</v>
      </c>
      <c r="F64" s="36" t="s">
        <v>75</v>
      </c>
      <c r="G64" s="37">
        <v>0</v>
      </c>
      <c r="H64" s="38"/>
      <c r="I64" s="39"/>
      <c r="J64" s="40">
        <v>0.67600000000000005</v>
      </c>
      <c r="K64" s="193">
        <f t="shared" ref="K64" si="69">+IF(E64&lt;=0.12,(J66),(IF(E64&lt;0.16,((J65+2*J66+J67)/4),IF(E64&gt;=0.16,((J64+3*J65+2*J66+3*J67+J68)/10)))))</f>
        <v>0.84970000000000001</v>
      </c>
      <c r="L64" s="193">
        <f t="shared" ref="L64" si="70">ROUND(+(D59+D64)/2*(C64-C59),3)</f>
        <v>0.38500000000000001</v>
      </c>
      <c r="M64" s="193">
        <f t="shared" ref="M64" si="71">ROUND(+K64*L64,4)</f>
        <v>0.3271</v>
      </c>
      <c r="N64" s="196">
        <f t="shared" ref="N64" si="72">ROUND(+M64/$M$133*100,2)</f>
        <v>7.07</v>
      </c>
      <c r="O64" s="197"/>
      <c r="P64" s="19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4"/>
      <c r="C65" s="194"/>
      <c r="D65" s="194"/>
      <c r="E65" s="194"/>
      <c r="F65" s="41" t="s">
        <v>76</v>
      </c>
      <c r="G65" s="42">
        <f t="shared" ref="G65" si="73">IF(E64&lt;0.125,"NA",IF(0.125&lt;=E64,(0.2*E64)))</f>
        <v>6.2800000000000009E-2</v>
      </c>
      <c r="H65" s="43"/>
      <c r="I65" s="44"/>
      <c r="J65" s="45">
        <v>0.77700000000000002</v>
      </c>
      <c r="K65" s="194"/>
      <c r="L65" s="194"/>
      <c r="M65" s="194"/>
      <c r="N65" s="194"/>
      <c r="O65" s="194"/>
      <c r="P65" s="19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4"/>
      <c r="C66" s="194"/>
      <c r="D66" s="194"/>
      <c r="E66" s="194"/>
      <c r="F66" s="41" t="s">
        <v>77</v>
      </c>
      <c r="G66" s="42">
        <f t="shared" ref="G66" si="74">+E64*0.4</f>
        <v>0.12560000000000002</v>
      </c>
      <c r="H66" s="43"/>
      <c r="I66" s="44"/>
      <c r="J66" s="45">
        <v>0.89</v>
      </c>
      <c r="K66" s="194"/>
      <c r="L66" s="194"/>
      <c r="M66" s="194"/>
      <c r="N66" s="194"/>
      <c r="O66" s="194"/>
      <c r="P66" s="19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4"/>
      <c r="C67" s="194"/>
      <c r="D67" s="194"/>
      <c r="E67" s="194"/>
      <c r="F67" s="41" t="s">
        <v>78</v>
      </c>
      <c r="G67" s="42">
        <f t="shared" ref="G67" si="75">IF(E64&lt;0.125,"NA",IF(0.125&lt;=E64,(0.8*E64)))</f>
        <v>0.25120000000000003</v>
      </c>
      <c r="H67" s="43"/>
      <c r="I67" s="44"/>
      <c r="J67" s="45">
        <v>0.92400000000000004</v>
      </c>
      <c r="K67" s="194"/>
      <c r="L67" s="194"/>
      <c r="M67" s="194"/>
      <c r="N67" s="194"/>
      <c r="O67" s="194"/>
      <c r="P67" s="19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5"/>
      <c r="C68" s="195"/>
      <c r="D68" s="195"/>
      <c r="E68" s="195"/>
      <c r="F68" s="46" t="s">
        <v>79</v>
      </c>
      <c r="G68" s="47">
        <f t="shared" ref="G68" si="76">+E64</f>
        <v>0.314</v>
      </c>
      <c r="H68" s="48"/>
      <c r="I68" s="49"/>
      <c r="J68" s="50">
        <v>0.93799999999999994</v>
      </c>
      <c r="K68" s="195"/>
      <c r="L68" s="195"/>
      <c r="M68" s="195"/>
      <c r="N68" s="195"/>
      <c r="O68" s="195"/>
      <c r="P68" s="20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3">
        <v>11</v>
      </c>
      <c r="C69" s="216">
        <f t="shared" ref="C69" si="77">+C64+$N$12</f>
        <v>12.74</v>
      </c>
      <c r="D69" s="193">
        <v>0.34300000000000003</v>
      </c>
      <c r="E69" s="193">
        <v>0.379</v>
      </c>
      <c r="F69" s="36" t="s">
        <v>75</v>
      </c>
      <c r="G69" s="37">
        <v>0</v>
      </c>
      <c r="H69" s="38"/>
      <c r="I69" s="39"/>
      <c r="J69" s="40">
        <v>0.47299999999999998</v>
      </c>
      <c r="K69" s="193">
        <f t="shared" ref="K69" si="78">+IF(E69&lt;=0.12,(J71),(IF(E69&lt;0.16,((J70+2*J71+J72)/4),IF(E69&gt;=0.16,((J69+3*J70+2*J71+3*J72+J73)/10)))))</f>
        <v>1.0137</v>
      </c>
      <c r="L69" s="193">
        <f t="shared" ref="L69" si="79">ROUND(+(D64+D69)/2*(C69-C64),3)</f>
        <v>0.38700000000000001</v>
      </c>
      <c r="M69" s="193">
        <f t="shared" ref="M69" si="80">ROUND(+K69*L69,4)</f>
        <v>0.39229999999999998</v>
      </c>
      <c r="N69" s="196">
        <f t="shared" ref="N69" si="81">ROUND(+M69/$M$133*100,2)</f>
        <v>8.48</v>
      </c>
      <c r="O69" s="197"/>
      <c r="P69" s="198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4"/>
      <c r="C70" s="194"/>
      <c r="D70" s="194"/>
      <c r="E70" s="194"/>
      <c r="F70" s="41" t="s">
        <v>76</v>
      </c>
      <c r="G70" s="42">
        <f t="shared" ref="G70" si="82">IF(E69&lt;0.125,"NA",IF(0.125&lt;=E69,(0.2*E69)))</f>
        <v>7.5800000000000006E-2</v>
      </c>
      <c r="H70" s="43"/>
      <c r="I70" s="44"/>
      <c r="J70" s="45">
        <v>0.55600000000000005</v>
      </c>
      <c r="K70" s="194"/>
      <c r="L70" s="194"/>
      <c r="M70" s="194"/>
      <c r="N70" s="194"/>
      <c r="O70" s="194"/>
      <c r="P70" s="199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4"/>
      <c r="C71" s="194"/>
      <c r="D71" s="194"/>
      <c r="E71" s="194"/>
      <c r="F71" s="41" t="s">
        <v>77</v>
      </c>
      <c r="G71" s="42">
        <f t="shared" ref="G71" si="83">+E69*0.4</f>
        <v>0.15160000000000001</v>
      </c>
      <c r="H71" s="43"/>
      <c r="I71" s="44"/>
      <c r="J71" s="45">
        <v>1.4339999999999999</v>
      </c>
      <c r="K71" s="194"/>
      <c r="L71" s="194"/>
      <c r="M71" s="194"/>
      <c r="N71" s="194"/>
      <c r="O71" s="194"/>
      <c r="P71" s="199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4"/>
      <c r="C72" s="194"/>
      <c r="D72" s="194"/>
      <c r="E72" s="194"/>
      <c r="F72" s="41" t="s">
        <v>78</v>
      </c>
      <c r="G72" s="42">
        <f t="shared" ref="G72" si="84">IF(E69&lt;0.125,"NA",IF(0.125&lt;=E69,(0.8*E69)))</f>
        <v>0.30320000000000003</v>
      </c>
      <c r="H72" s="43"/>
      <c r="I72" s="44"/>
      <c r="J72" s="45">
        <v>1.552</v>
      </c>
      <c r="K72" s="194"/>
      <c r="L72" s="194"/>
      <c r="M72" s="194"/>
      <c r="N72" s="194"/>
      <c r="O72" s="194"/>
      <c r="P72" s="199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5"/>
      <c r="C73" s="195"/>
      <c r="D73" s="195"/>
      <c r="E73" s="195"/>
      <c r="F73" s="46" t="s">
        <v>79</v>
      </c>
      <c r="G73" s="47">
        <f t="shared" ref="G73" si="85">+E69</f>
        <v>0.379</v>
      </c>
      <c r="H73" s="48"/>
      <c r="I73" s="49"/>
      <c r="J73" s="50">
        <v>0.47199999999999998</v>
      </c>
      <c r="K73" s="195"/>
      <c r="L73" s="195"/>
      <c r="M73" s="195"/>
      <c r="N73" s="195"/>
      <c r="O73" s="195"/>
      <c r="P73" s="200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3">
        <v>12</v>
      </c>
      <c r="C74" s="216">
        <f t="shared" ref="C74" si="86">+C69+$N$12</f>
        <v>13.74</v>
      </c>
      <c r="D74" s="193">
        <v>0.27400000000000002</v>
      </c>
      <c r="E74" s="193">
        <v>0.26400000000000001</v>
      </c>
      <c r="F74" s="36" t="s">
        <v>75</v>
      </c>
      <c r="G74" s="37">
        <v>0</v>
      </c>
      <c r="H74" s="38"/>
      <c r="I74" s="39"/>
      <c r="J74" s="40">
        <v>0.64500000000000002</v>
      </c>
      <c r="K74" s="193">
        <f t="shared" ref="K74" si="87">+IF(E74&lt;=0.12,(J76),(IF(E74&lt;0.16,((J75+2*J76+J77)/4),IF(E74&gt;=0.16,((J74+3*J75+2*J76+3*J77+J78)/10)))))</f>
        <v>0.87180000000000002</v>
      </c>
      <c r="L74" s="193">
        <f t="shared" ref="L74" si="88">ROUND(+(D69+D74)/2*(C74-C69),3)</f>
        <v>0.309</v>
      </c>
      <c r="M74" s="193">
        <f t="shared" ref="M74" si="89">ROUND(+K74*L74,4)</f>
        <v>0.26939999999999997</v>
      </c>
      <c r="N74" s="196">
        <f t="shared" ref="N74" si="90">ROUND(+M74/$M$133*100,2)</f>
        <v>5.82</v>
      </c>
      <c r="O74" s="197"/>
      <c r="P74" s="198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4"/>
      <c r="C75" s="194"/>
      <c r="D75" s="194"/>
      <c r="E75" s="194"/>
      <c r="F75" s="41" t="s">
        <v>76</v>
      </c>
      <c r="G75" s="42">
        <f t="shared" ref="G75" si="91">IF(E74&lt;0.125,"NA",IF(0.125&lt;=E74,(0.2*E74)))</f>
        <v>5.2800000000000007E-2</v>
      </c>
      <c r="H75" s="43"/>
      <c r="I75" s="44"/>
      <c r="J75" s="45">
        <v>0.69699999999999995</v>
      </c>
      <c r="K75" s="194"/>
      <c r="L75" s="194"/>
      <c r="M75" s="194"/>
      <c r="N75" s="194"/>
      <c r="O75" s="194"/>
      <c r="P75" s="199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4"/>
      <c r="C76" s="194"/>
      <c r="D76" s="194"/>
      <c r="E76" s="194"/>
      <c r="F76" s="41" t="s">
        <v>77</v>
      </c>
      <c r="G76" s="42">
        <f t="shared" ref="G76" si="92">+E74*0.4</f>
        <v>0.10560000000000001</v>
      </c>
      <c r="H76" s="43"/>
      <c r="I76" s="44"/>
      <c r="J76" s="45">
        <v>0.82299999999999995</v>
      </c>
      <c r="K76" s="194"/>
      <c r="L76" s="194"/>
      <c r="M76" s="194"/>
      <c r="N76" s="194"/>
      <c r="O76" s="194"/>
      <c r="P76" s="199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4"/>
      <c r="C77" s="194"/>
      <c r="D77" s="194"/>
      <c r="E77" s="194"/>
      <c r="F77" s="41" t="s">
        <v>78</v>
      </c>
      <c r="G77" s="42">
        <f t="shared" ref="G77" si="93">IF(E74&lt;0.125,"NA",IF(0.125&lt;=E74,(0.8*E74)))</f>
        <v>0.21120000000000003</v>
      </c>
      <c r="H77" s="43"/>
      <c r="I77" s="44"/>
      <c r="J77" s="45">
        <v>1.099</v>
      </c>
      <c r="K77" s="194"/>
      <c r="L77" s="194"/>
      <c r="M77" s="194"/>
      <c r="N77" s="194"/>
      <c r="O77" s="194"/>
      <c r="P77" s="199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5"/>
      <c r="C78" s="195"/>
      <c r="D78" s="195"/>
      <c r="E78" s="195"/>
      <c r="F78" s="46" t="s">
        <v>79</v>
      </c>
      <c r="G78" s="47">
        <f t="shared" ref="G78" si="94">+E74</f>
        <v>0.26400000000000001</v>
      </c>
      <c r="H78" s="48"/>
      <c r="I78" s="49"/>
      <c r="J78" s="50">
        <v>1.0389999999999999</v>
      </c>
      <c r="K78" s="195"/>
      <c r="L78" s="195"/>
      <c r="M78" s="195"/>
      <c r="N78" s="195"/>
      <c r="O78" s="195"/>
      <c r="P78" s="20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3">
        <v>13</v>
      </c>
      <c r="C79" s="216">
        <f t="shared" ref="C79" si="95">+C74+$N$12</f>
        <v>14.74</v>
      </c>
      <c r="D79" s="193">
        <v>0.46300000000000002</v>
      </c>
      <c r="E79" s="193">
        <v>0.31</v>
      </c>
      <c r="F79" s="36" t="s">
        <v>75</v>
      </c>
      <c r="G79" s="37">
        <v>0</v>
      </c>
      <c r="H79" s="38"/>
      <c r="I79" s="39"/>
      <c r="J79" s="40">
        <v>0.63900000000000001</v>
      </c>
      <c r="K79" s="193">
        <f t="shared" ref="K79" si="96">+IF(E79&lt;=0.12,(J81),(IF(E79&lt;0.16,((J80+2*J81+J82)/4),IF(E79&gt;=0.16,((J79+3*J80+2*J81+3*J82+J83)/10)))))</f>
        <v>0.99939999999999996</v>
      </c>
      <c r="L79" s="193">
        <f t="shared" ref="L79" si="97">ROUND(+(D74+D79)/2*(C79-C74),3)</f>
        <v>0.36899999999999999</v>
      </c>
      <c r="M79" s="193">
        <f t="shared" ref="M79" si="98">ROUND(+K79*L79,4)</f>
        <v>0.36880000000000002</v>
      </c>
      <c r="N79" s="196">
        <f t="shared" ref="N79" si="99">ROUND(+M79/$M$133*100,2)</f>
        <v>7.97</v>
      </c>
      <c r="O79" s="197"/>
      <c r="P79" s="198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4"/>
      <c r="C80" s="194"/>
      <c r="D80" s="194"/>
      <c r="E80" s="194"/>
      <c r="F80" s="41" t="s">
        <v>76</v>
      </c>
      <c r="G80" s="42">
        <f t="shared" ref="G80" si="100">IF(E79&lt;0.125,"NA",IF(0.125&lt;=E79,(0.2*E79)))</f>
        <v>6.2E-2</v>
      </c>
      <c r="H80" s="43"/>
      <c r="I80" s="44"/>
      <c r="J80" s="45">
        <v>0.92400000000000004</v>
      </c>
      <c r="K80" s="194"/>
      <c r="L80" s="194"/>
      <c r="M80" s="194"/>
      <c r="N80" s="194"/>
      <c r="O80" s="194"/>
      <c r="P80" s="199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4"/>
      <c r="C81" s="194"/>
      <c r="D81" s="194"/>
      <c r="E81" s="194"/>
      <c r="F81" s="41" t="s">
        <v>77</v>
      </c>
      <c r="G81" s="42">
        <f t="shared" ref="G81" si="101">+E79*0.4</f>
        <v>0.124</v>
      </c>
      <c r="H81" s="43"/>
      <c r="I81" s="44"/>
      <c r="J81" s="45">
        <v>0.95</v>
      </c>
      <c r="K81" s="194"/>
      <c r="L81" s="194"/>
      <c r="M81" s="194"/>
      <c r="N81" s="194"/>
      <c r="O81" s="194"/>
      <c r="P81" s="199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4"/>
      <c r="C82" s="194"/>
      <c r="D82" s="194"/>
      <c r="E82" s="194"/>
      <c r="F82" s="41" t="s">
        <v>78</v>
      </c>
      <c r="G82" s="42">
        <f t="shared" ref="G82" si="102">IF(E79&lt;0.125,"NA",IF(0.125&lt;=E79,(0.8*E79)))</f>
        <v>0.248</v>
      </c>
      <c r="H82" s="43"/>
      <c r="I82" s="44"/>
      <c r="J82" s="45">
        <v>1.1319999999999999</v>
      </c>
      <c r="K82" s="194"/>
      <c r="L82" s="194"/>
      <c r="M82" s="194"/>
      <c r="N82" s="194"/>
      <c r="O82" s="194"/>
      <c r="P82" s="199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5"/>
      <c r="C83" s="195"/>
      <c r="D83" s="195"/>
      <c r="E83" s="195"/>
      <c r="F83" s="46" t="s">
        <v>79</v>
      </c>
      <c r="G83" s="47">
        <f t="shared" ref="G83" si="103">+E79</f>
        <v>0.31</v>
      </c>
      <c r="H83" s="48"/>
      <c r="I83" s="49"/>
      <c r="J83" s="50">
        <v>1.2869999999999999</v>
      </c>
      <c r="K83" s="195"/>
      <c r="L83" s="195"/>
      <c r="M83" s="195"/>
      <c r="N83" s="195"/>
      <c r="O83" s="195"/>
      <c r="P83" s="200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3">
        <v>14</v>
      </c>
      <c r="C84" s="216">
        <f t="shared" ref="C84" si="104">+C79+$N$12</f>
        <v>15.74</v>
      </c>
      <c r="D84" s="193">
        <v>0.55000000000000004</v>
      </c>
      <c r="E84" s="193">
        <v>0.45400000000000001</v>
      </c>
      <c r="F84" s="36" t="s">
        <v>75</v>
      </c>
      <c r="G84" s="37">
        <v>0</v>
      </c>
      <c r="H84" s="38"/>
      <c r="I84" s="39"/>
      <c r="J84" s="40">
        <v>0.71399999999999997</v>
      </c>
      <c r="K84" s="193">
        <f>+IF(E84&lt;=0.12,(J86),(IF(E84&lt;0.16,((J85+2*J86+J87)/4),IF(E84&gt;=0.16,((J84+3*J85+2*J86+3*J87+J88)/10)))))</f>
        <v>1.1215999999999999</v>
      </c>
      <c r="L84" s="193">
        <f t="shared" ref="L84" si="105">ROUND(+(D79+D84)/2*(C84-C79),3)</f>
        <v>0.50700000000000001</v>
      </c>
      <c r="M84" s="193">
        <f>ROUND(+K84*L84,4)</f>
        <v>0.56869999999999998</v>
      </c>
      <c r="N84" s="196">
        <f t="shared" ref="N84" si="106">ROUND(+M84/$M$133*100,2)</f>
        <v>12.29</v>
      </c>
      <c r="O84" s="197"/>
      <c r="P84" s="198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4"/>
      <c r="C85" s="194"/>
      <c r="D85" s="194"/>
      <c r="E85" s="194"/>
      <c r="F85" s="41" t="s">
        <v>76</v>
      </c>
      <c r="G85" s="42">
        <f t="shared" ref="G85" si="107">IF(E84&lt;0.125,"NA",IF(0.125&lt;=E84,(0.2*E84)))</f>
        <v>9.0800000000000006E-2</v>
      </c>
      <c r="H85" s="43"/>
      <c r="I85" s="44"/>
      <c r="J85" s="45">
        <v>1.0129999999999999</v>
      </c>
      <c r="K85" s="194"/>
      <c r="L85" s="194"/>
      <c r="M85" s="194"/>
      <c r="N85" s="194"/>
      <c r="O85" s="194"/>
      <c r="P85" s="199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4"/>
      <c r="C86" s="194"/>
      <c r="D86" s="194"/>
      <c r="E86" s="194"/>
      <c r="F86" s="41" t="s">
        <v>77</v>
      </c>
      <c r="G86" s="42">
        <f t="shared" ref="G86" si="108">+E84*0.4</f>
        <v>0.18160000000000001</v>
      </c>
      <c r="H86" s="43"/>
      <c r="I86" s="44"/>
      <c r="J86" s="45">
        <v>1.1399999999999999</v>
      </c>
      <c r="K86" s="194"/>
      <c r="L86" s="194"/>
      <c r="M86" s="194"/>
      <c r="N86" s="194"/>
      <c r="O86" s="194"/>
      <c r="P86" s="199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4"/>
      <c r="C87" s="194"/>
      <c r="D87" s="194"/>
      <c r="E87" s="194"/>
      <c r="F87" s="41" t="s">
        <v>78</v>
      </c>
      <c r="G87" s="42">
        <f t="shared" ref="G87" si="109">IF(E84&lt;0.125,"NA",IF(0.125&lt;=E84,(0.8*E84)))</f>
        <v>0.36320000000000002</v>
      </c>
      <c r="H87" s="43"/>
      <c r="I87" s="44"/>
      <c r="J87" s="45">
        <v>1.2629999999999999</v>
      </c>
      <c r="K87" s="194"/>
      <c r="L87" s="194"/>
      <c r="M87" s="194"/>
      <c r="N87" s="194"/>
      <c r="O87" s="194"/>
      <c r="P87" s="199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5"/>
      <c r="C88" s="195"/>
      <c r="D88" s="195"/>
      <c r="E88" s="195"/>
      <c r="F88" s="46" t="s">
        <v>79</v>
      </c>
      <c r="G88" s="47">
        <f t="shared" ref="G88" si="110">+E84</f>
        <v>0.45400000000000001</v>
      </c>
      <c r="H88" s="48"/>
      <c r="I88" s="49"/>
      <c r="J88" s="50">
        <v>1.3939999999999999</v>
      </c>
      <c r="K88" s="195"/>
      <c r="L88" s="195"/>
      <c r="M88" s="195"/>
      <c r="N88" s="195"/>
      <c r="O88" s="195"/>
      <c r="P88" s="200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13">
        <v>15</v>
      </c>
      <c r="C89" s="216">
        <f t="shared" ref="C89" si="111">+C84+$N$12</f>
        <v>16.740000000000002</v>
      </c>
      <c r="D89" s="193">
        <v>0.56299999999999994</v>
      </c>
      <c r="E89" s="193">
        <v>0.56000000000000005</v>
      </c>
      <c r="F89" s="36" t="s">
        <v>75</v>
      </c>
      <c r="G89" s="37">
        <v>0</v>
      </c>
      <c r="H89" s="38"/>
      <c r="I89" s="39"/>
      <c r="J89" s="40"/>
      <c r="K89" s="193"/>
      <c r="L89" s="193"/>
      <c r="M89" s="193"/>
      <c r="N89" s="196"/>
      <c r="O89" s="197"/>
      <c r="P89" s="198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4"/>
      <c r="C90" s="194"/>
      <c r="D90" s="194"/>
      <c r="E90" s="194"/>
      <c r="F90" s="41" t="s">
        <v>76</v>
      </c>
      <c r="G90" s="42">
        <f t="shared" ref="G90" si="112">IF(E89&lt;0.125,"NA",IF(0.125&lt;=E89,(0.2*E89)))</f>
        <v>0.11200000000000002</v>
      </c>
      <c r="H90" s="43"/>
      <c r="I90" s="44"/>
      <c r="J90" s="45"/>
      <c r="K90" s="194"/>
      <c r="L90" s="194"/>
      <c r="M90" s="194"/>
      <c r="N90" s="194"/>
      <c r="O90" s="194"/>
      <c r="P90" s="199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4"/>
      <c r="C91" s="194"/>
      <c r="D91" s="194"/>
      <c r="E91" s="194"/>
      <c r="F91" s="41" t="s">
        <v>77</v>
      </c>
      <c r="G91" s="42">
        <f t="shared" ref="G91" si="113">+E89*0.4</f>
        <v>0.22400000000000003</v>
      </c>
      <c r="H91" s="43"/>
      <c r="I91" s="44"/>
      <c r="J91" s="45"/>
      <c r="K91" s="194"/>
      <c r="L91" s="194"/>
      <c r="M91" s="194"/>
      <c r="N91" s="194"/>
      <c r="O91" s="194"/>
      <c r="P91" s="199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4"/>
      <c r="C92" s="194"/>
      <c r="D92" s="194"/>
      <c r="E92" s="194"/>
      <c r="F92" s="41" t="s">
        <v>78</v>
      </c>
      <c r="G92" s="42">
        <f t="shared" ref="G92" si="114">IF(E89&lt;0.125,"NA",IF(0.125&lt;=E89,(0.8*E89)))</f>
        <v>0.44800000000000006</v>
      </c>
      <c r="H92" s="43"/>
      <c r="I92" s="44"/>
      <c r="J92" s="45"/>
      <c r="K92" s="194"/>
      <c r="L92" s="194"/>
      <c r="M92" s="194"/>
      <c r="N92" s="194"/>
      <c r="O92" s="194"/>
      <c r="P92" s="199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5"/>
      <c r="C93" s="195"/>
      <c r="D93" s="195"/>
      <c r="E93" s="195"/>
      <c r="F93" s="46" t="s">
        <v>79</v>
      </c>
      <c r="G93" s="47">
        <f t="shared" ref="G93" si="115">+E89</f>
        <v>0.56000000000000005</v>
      </c>
      <c r="H93" s="48"/>
      <c r="I93" s="49"/>
      <c r="J93" s="50"/>
      <c r="K93" s="195"/>
      <c r="L93" s="195"/>
      <c r="M93" s="195"/>
      <c r="N93" s="195"/>
      <c r="O93" s="195"/>
      <c r="P93" s="200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3">
        <v>16</v>
      </c>
      <c r="C94" s="216">
        <f t="shared" ref="C94" si="116">+C89+$N$12</f>
        <v>17.740000000000002</v>
      </c>
      <c r="D94" s="193">
        <v>0.44</v>
      </c>
      <c r="E94" s="193">
        <v>0.52400000000000002</v>
      </c>
      <c r="F94" s="36" t="s">
        <v>75</v>
      </c>
      <c r="G94" s="37">
        <v>0</v>
      </c>
      <c r="H94" s="38"/>
      <c r="I94" s="39"/>
      <c r="J94" s="40">
        <v>0.75800000000000001</v>
      </c>
      <c r="K94" s="193">
        <f>+IF(E94&lt;=0.12,(J96),(IF(E94&lt;0.16,((J95+2*J96+J97)/4),IF(E94&gt;=0.16,((J94+3*J95+2*J96+3*J97+J98)/10)))))</f>
        <v>0.9901000000000002</v>
      </c>
      <c r="L94" s="193">
        <f t="shared" ref="L94" si="117">ROUND(+(D89+D94)/2*(C94-C89),3)</f>
        <v>0.502</v>
      </c>
      <c r="M94" s="193">
        <f>ROUND(+K94*L94,4)</f>
        <v>0.497</v>
      </c>
      <c r="N94" s="196">
        <f t="shared" ref="N94" si="118">ROUND(+M94/$M$133*100,2)</f>
        <v>10.74</v>
      </c>
      <c r="O94" s="197"/>
      <c r="P94" s="198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4"/>
      <c r="C95" s="194"/>
      <c r="D95" s="194"/>
      <c r="E95" s="194"/>
      <c r="F95" s="41" t="s">
        <v>76</v>
      </c>
      <c r="G95" s="42">
        <f t="shared" ref="G95" si="119">IF(E94&lt;0.125,"NA",IF(0.125&lt;=E94,(0.2*E94)))</f>
        <v>0.1048</v>
      </c>
      <c r="H95" s="43"/>
      <c r="I95" s="44"/>
      <c r="J95" s="45">
        <v>0.91200000000000003</v>
      </c>
      <c r="K95" s="194"/>
      <c r="L95" s="194"/>
      <c r="M95" s="194"/>
      <c r="N95" s="194"/>
      <c r="O95" s="194"/>
      <c r="P95" s="199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4"/>
      <c r="C96" s="194"/>
      <c r="D96" s="194"/>
      <c r="E96" s="194"/>
      <c r="F96" s="41" t="s">
        <v>77</v>
      </c>
      <c r="G96" s="42">
        <f t="shared" ref="G96" si="120">+E94*0.4</f>
        <v>0.20960000000000001</v>
      </c>
      <c r="H96" s="43"/>
      <c r="I96" s="44"/>
      <c r="J96" s="45">
        <v>0.91600000000000004</v>
      </c>
      <c r="K96" s="194"/>
      <c r="L96" s="194"/>
      <c r="M96" s="194"/>
      <c r="N96" s="194"/>
      <c r="O96" s="194"/>
      <c r="P96" s="199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4"/>
      <c r="C97" s="194"/>
      <c r="D97" s="194"/>
      <c r="E97" s="194"/>
      <c r="F97" s="41" t="s">
        <v>78</v>
      </c>
      <c r="G97" s="42">
        <f t="shared" ref="G97" si="121">IF(E94&lt;0.125,"NA",IF(0.125&lt;=E94,(0.8*E94)))</f>
        <v>0.41920000000000002</v>
      </c>
      <c r="H97" s="43"/>
      <c r="I97" s="44"/>
      <c r="J97" s="45">
        <v>1.103</v>
      </c>
      <c r="K97" s="194"/>
      <c r="L97" s="194"/>
      <c r="M97" s="194"/>
      <c r="N97" s="194"/>
      <c r="O97" s="194"/>
      <c r="P97" s="199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5"/>
      <c r="C98" s="195"/>
      <c r="D98" s="195"/>
      <c r="E98" s="195"/>
      <c r="F98" s="46" t="s">
        <v>79</v>
      </c>
      <c r="G98" s="47">
        <f t="shared" ref="G98" si="122">+E94</f>
        <v>0.52400000000000002</v>
      </c>
      <c r="H98" s="48"/>
      <c r="I98" s="49"/>
      <c r="J98" s="50">
        <v>1.266</v>
      </c>
      <c r="K98" s="195"/>
      <c r="L98" s="195"/>
      <c r="M98" s="195"/>
      <c r="N98" s="195"/>
      <c r="O98" s="195"/>
      <c r="P98" s="200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13">
        <v>17</v>
      </c>
      <c r="C99" s="216">
        <f t="shared" ref="C99" si="123">+C94+$N$12</f>
        <v>18.740000000000002</v>
      </c>
      <c r="D99" s="193">
        <v>0.378</v>
      </c>
      <c r="E99" s="193">
        <v>0.40100000000000002</v>
      </c>
      <c r="F99" s="36" t="s">
        <v>75</v>
      </c>
      <c r="G99" s="37">
        <v>0</v>
      </c>
      <c r="H99" s="38"/>
      <c r="I99" s="39"/>
      <c r="J99" s="40">
        <v>0.70499999999999996</v>
      </c>
      <c r="K99" s="193">
        <f t="shared" ref="K99" si="124">+IF(E99&lt;=0.12,(J101),(IF(E99&lt;0.16,((J100+2*J101+J102)/4),IF(E99&gt;=0.16,((J99+3*J100+2*J101+3*J102+J103)/10)))))</f>
        <v>0.97240000000000004</v>
      </c>
      <c r="L99" s="193">
        <f t="shared" ref="L99" si="125">ROUND(+(D94+D99)/2*(C99-C94),3)</f>
        <v>0.40899999999999997</v>
      </c>
      <c r="M99" s="193">
        <f>ROUND(+K99*L99,4)</f>
        <v>0.3977</v>
      </c>
      <c r="N99" s="196">
        <f t="shared" ref="N99" si="126">ROUND(+M99/$M$133*100,2)</f>
        <v>8.59</v>
      </c>
      <c r="O99" s="197"/>
      <c r="P99" s="198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4"/>
      <c r="C100" s="194"/>
      <c r="D100" s="194"/>
      <c r="E100" s="194"/>
      <c r="F100" s="41" t="s">
        <v>76</v>
      </c>
      <c r="G100" s="42">
        <f t="shared" ref="G100" si="127">IF(E99&lt;0.125,"NA",IF(0.125&lt;=E99,(0.2*E99)))</f>
        <v>8.0200000000000007E-2</v>
      </c>
      <c r="H100" s="43"/>
      <c r="I100" s="44"/>
      <c r="J100" s="45">
        <v>0.90900000000000003</v>
      </c>
      <c r="K100" s="194"/>
      <c r="L100" s="194"/>
      <c r="M100" s="194"/>
      <c r="N100" s="194"/>
      <c r="O100" s="194"/>
      <c r="P100" s="199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4"/>
      <c r="C101" s="194"/>
      <c r="D101" s="194"/>
      <c r="E101" s="194"/>
      <c r="F101" s="41" t="s">
        <v>77</v>
      </c>
      <c r="G101" s="42">
        <f t="shared" ref="G101" si="128">+E99*0.4</f>
        <v>0.16040000000000001</v>
      </c>
      <c r="H101" s="43"/>
      <c r="I101" s="44"/>
      <c r="J101" s="45">
        <v>0.95899999999999996</v>
      </c>
      <c r="K101" s="194"/>
      <c r="L101" s="194"/>
      <c r="M101" s="194"/>
      <c r="N101" s="194"/>
      <c r="O101" s="194"/>
      <c r="P101" s="199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4"/>
      <c r="C102" s="194"/>
      <c r="D102" s="194"/>
      <c r="E102" s="194"/>
      <c r="F102" s="41" t="s">
        <v>78</v>
      </c>
      <c r="G102" s="42">
        <f t="shared" ref="G102" si="129">IF(E99&lt;0.125,"NA",IF(0.125&lt;=E99,(0.8*E99)))</f>
        <v>0.32080000000000003</v>
      </c>
      <c r="H102" s="43"/>
      <c r="I102" s="44"/>
      <c r="J102" s="45">
        <v>1.083</v>
      </c>
      <c r="K102" s="194"/>
      <c r="L102" s="194"/>
      <c r="M102" s="194"/>
      <c r="N102" s="194"/>
      <c r="O102" s="194"/>
      <c r="P102" s="199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5"/>
      <c r="C103" s="195"/>
      <c r="D103" s="195"/>
      <c r="E103" s="195"/>
      <c r="F103" s="46" t="s">
        <v>79</v>
      </c>
      <c r="G103" s="47">
        <f t="shared" ref="G103" si="130">+E99</f>
        <v>0.40100000000000002</v>
      </c>
      <c r="H103" s="48"/>
      <c r="I103" s="49"/>
      <c r="J103" s="50">
        <v>1.125</v>
      </c>
      <c r="K103" s="195"/>
      <c r="L103" s="195"/>
      <c r="M103" s="195"/>
      <c r="N103" s="195"/>
      <c r="O103" s="195"/>
      <c r="P103" s="200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13">
        <v>18</v>
      </c>
      <c r="C104" s="216">
        <f t="shared" ref="C104" si="131">+C99+$N$12</f>
        <v>19.740000000000002</v>
      </c>
      <c r="D104" s="193">
        <v>0.311</v>
      </c>
      <c r="E104" s="193">
        <v>0.34</v>
      </c>
      <c r="F104" s="36" t="s">
        <v>75</v>
      </c>
      <c r="G104" s="37">
        <v>0</v>
      </c>
      <c r="H104" s="38"/>
      <c r="I104" s="39"/>
      <c r="J104" s="40">
        <v>0.27</v>
      </c>
      <c r="K104" s="193">
        <f t="shared" ref="K104" si="132">+IF(E104&lt;=0.12,(J106),(IF(E104&lt;0.16,((J105+2*J106+J107)/4),IF(E104&gt;=0.16,((J104+3*J105+2*J106+3*J107+J108)/10)))))</f>
        <v>0.59720000000000006</v>
      </c>
      <c r="L104" s="193">
        <f t="shared" ref="L104" si="133">ROUND(+(D99+D104)/2*(C104-C99),3)</f>
        <v>0.34499999999999997</v>
      </c>
      <c r="M104" s="193">
        <f>ROUND(+K104*L104,4)</f>
        <v>0.20599999999999999</v>
      </c>
      <c r="N104" s="196">
        <f>ROUND(+M104/$M$133*100,2)</f>
        <v>4.45</v>
      </c>
      <c r="O104" s="197"/>
      <c r="P104" s="198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4"/>
      <c r="C105" s="194"/>
      <c r="D105" s="194"/>
      <c r="E105" s="194"/>
      <c r="F105" s="41" t="s">
        <v>76</v>
      </c>
      <c r="G105" s="42">
        <f t="shared" ref="G105" si="134">IF(E104&lt;0.125,"NA",IF(0.125&lt;=E104,(0.2*E104)))</f>
        <v>6.8000000000000005E-2</v>
      </c>
      <c r="H105" s="43"/>
      <c r="I105" s="44"/>
      <c r="J105" s="45">
        <v>0.57399999999999995</v>
      </c>
      <c r="K105" s="194"/>
      <c r="L105" s="194"/>
      <c r="M105" s="194"/>
      <c r="N105" s="194"/>
      <c r="O105" s="194"/>
      <c r="P105" s="199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4"/>
      <c r="C106" s="194"/>
      <c r="D106" s="194"/>
      <c r="E106" s="194"/>
      <c r="F106" s="41" t="s">
        <v>77</v>
      </c>
      <c r="G106" s="42">
        <f t="shared" ref="G106" si="135">+E104*0.4</f>
        <v>0.13600000000000001</v>
      </c>
      <c r="H106" s="43"/>
      <c r="I106" s="44"/>
      <c r="J106" s="45">
        <v>0.67800000000000005</v>
      </c>
      <c r="K106" s="194"/>
      <c r="L106" s="194"/>
      <c r="M106" s="194"/>
      <c r="N106" s="194"/>
      <c r="O106" s="194"/>
      <c r="P106" s="199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4"/>
      <c r="C107" s="194"/>
      <c r="D107" s="194"/>
      <c r="E107" s="194"/>
      <c r="F107" s="41" t="s">
        <v>78</v>
      </c>
      <c r="G107" s="42">
        <f t="shared" ref="G107" si="136">IF(E104&lt;0.125,"NA",IF(0.125&lt;=E104,(0.8*E104)))</f>
        <v>0.27200000000000002</v>
      </c>
      <c r="H107" s="43"/>
      <c r="I107" s="44"/>
      <c r="J107" s="45">
        <v>0.66700000000000004</v>
      </c>
      <c r="K107" s="194"/>
      <c r="L107" s="194"/>
      <c r="M107" s="194"/>
      <c r="N107" s="194"/>
      <c r="O107" s="194"/>
      <c r="P107" s="199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5"/>
      <c r="C108" s="195"/>
      <c r="D108" s="195"/>
      <c r="E108" s="195"/>
      <c r="F108" s="46" t="s">
        <v>79</v>
      </c>
      <c r="G108" s="47">
        <f t="shared" ref="G108" si="137">+E104</f>
        <v>0.34</v>
      </c>
      <c r="H108" s="48"/>
      <c r="I108" s="49"/>
      <c r="J108" s="50">
        <v>0.623</v>
      </c>
      <c r="K108" s="195"/>
      <c r="L108" s="195"/>
      <c r="M108" s="195"/>
      <c r="N108" s="195"/>
      <c r="O108" s="195"/>
      <c r="P108" s="200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13">
        <v>19</v>
      </c>
      <c r="C109" s="216">
        <f t="shared" ref="C109" si="138">+C104+$N$12</f>
        <v>20.740000000000002</v>
      </c>
      <c r="D109" s="193">
        <v>1.0999999999999999E-2</v>
      </c>
      <c r="E109" s="193">
        <v>0.105</v>
      </c>
      <c r="F109" s="36" t="s">
        <v>75</v>
      </c>
      <c r="G109" s="37">
        <v>0</v>
      </c>
      <c r="H109" s="38"/>
      <c r="I109" s="39"/>
      <c r="J109" s="40">
        <v>8.9999999999999993E-3</v>
      </c>
      <c r="K109" s="193">
        <f t="shared" ref="K109" si="139">+IF(E109&lt;=0.12,(J111),(IF(E109&lt;0.16,((J110+2*J111+J112)/4),IF(E109&gt;=0.16,((J109+3*J110+2*J111+3*J112+J113)/10)))))</f>
        <v>3.6999999999999998E-2</v>
      </c>
      <c r="L109" s="193">
        <f>ROUND(+(D104+D109)/2*(C109-C104),3)</f>
        <v>0.161</v>
      </c>
      <c r="M109" s="193">
        <f>ROUND(+K109*L109,4)</f>
        <v>6.0000000000000001E-3</v>
      </c>
      <c r="N109" s="196">
        <f>ROUND(+M109/$M$133*100,2)</f>
        <v>0.13</v>
      </c>
      <c r="O109" s="197"/>
      <c r="P109" s="198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4"/>
      <c r="C110" s="194"/>
      <c r="D110" s="194"/>
      <c r="E110" s="194"/>
      <c r="F110" s="41" t="s">
        <v>76</v>
      </c>
      <c r="G110" s="42" t="str">
        <f t="shared" ref="G110" si="140">IF(E109&lt;0.125,"NA",IF(0.125&lt;=E109,(0.2*E109)))</f>
        <v>NA</v>
      </c>
      <c r="H110" s="43"/>
      <c r="I110" s="44"/>
      <c r="J110" s="45"/>
      <c r="K110" s="194"/>
      <c r="L110" s="194"/>
      <c r="M110" s="194"/>
      <c r="N110" s="194"/>
      <c r="O110" s="194"/>
      <c r="P110" s="199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4"/>
      <c r="C111" s="194"/>
      <c r="D111" s="194"/>
      <c r="E111" s="194"/>
      <c r="F111" s="41" t="s">
        <v>77</v>
      </c>
      <c r="G111" s="42">
        <f t="shared" ref="G111" si="141">+E109*0.4</f>
        <v>4.2000000000000003E-2</v>
      </c>
      <c r="H111" s="43"/>
      <c r="I111" s="44"/>
      <c r="J111" s="45">
        <v>3.6999999999999998E-2</v>
      </c>
      <c r="K111" s="194"/>
      <c r="L111" s="194"/>
      <c r="M111" s="194"/>
      <c r="N111" s="194"/>
      <c r="O111" s="194"/>
      <c r="P111" s="199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4"/>
      <c r="C112" s="194"/>
      <c r="D112" s="194"/>
      <c r="E112" s="194"/>
      <c r="F112" s="41" t="s">
        <v>78</v>
      </c>
      <c r="G112" s="42" t="str">
        <f t="shared" ref="G112" si="142">IF(E109&lt;0.125,"NA",IF(0.125&lt;=E109,(0.8*E109)))</f>
        <v>NA</v>
      </c>
      <c r="H112" s="43"/>
      <c r="I112" s="44"/>
      <c r="J112" s="45"/>
      <c r="K112" s="194"/>
      <c r="L112" s="194"/>
      <c r="M112" s="194"/>
      <c r="N112" s="194"/>
      <c r="O112" s="194"/>
      <c r="P112" s="199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5"/>
      <c r="C113" s="195"/>
      <c r="D113" s="195"/>
      <c r="E113" s="195"/>
      <c r="F113" s="46" t="s">
        <v>79</v>
      </c>
      <c r="G113" s="47">
        <f t="shared" ref="G113" si="143">+E109</f>
        <v>0.105</v>
      </c>
      <c r="H113" s="48"/>
      <c r="I113" s="49"/>
      <c r="J113" s="50">
        <v>7.0999999999999994E-2</v>
      </c>
      <c r="K113" s="195"/>
      <c r="L113" s="195"/>
      <c r="M113" s="195"/>
      <c r="N113" s="195"/>
      <c r="O113" s="195"/>
      <c r="P113" s="200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" customFormat="1" ht="13.5" customHeight="1" x14ac:dyDescent="0.2">
      <c r="B114" s="201" t="s">
        <v>28</v>
      </c>
      <c r="C114" s="204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6"/>
    </row>
    <row r="115" spans="1:26" s="3" customFormat="1" ht="14.1" customHeight="1" x14ac:dyDescent="0.2">
      <c r="B115" s="202"/>
      <c r="C115" s="207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9"/>
    </row>
    <row r="116" spans="1:26" s="3" customFormat="1" ht="14.1" customHeight="1" x14ac:dyDescent="0.2">
      <c r="B116" s="202"/>
      <c r="C116" s="207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9"/>
    </row>
    <row r="117" spans="1:26" s="3" customFormat="1" ht="14.1" customHeight="1" x14ac:dyDescent="0.2">
      <c r="B117" s="202"/>
      <c r="C117" s="207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9"/>
    </row>
    <row r="118" spans="1:26" s="3" customFormat="1" ht="14.1" customHeight="1" x14ac:dyDescent="0.2">
      <c r="B118" s="202"/>
      <c r="C118" s="207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9"/>
    </row>
    <row r="119" spans="1:26" s="3" customFormat="1" ht="14.1" customHeight="1" thickBot="1" x14ac:dyDescent="0.25">
      <c r="B119" s="203"/>
      <c r="C119" s="210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2"/>
    </row>
    <row r="120" spans="1:26" s="3" customFormat="1" ht="28.5" customHeight="1" thickBot="1" x14ac:dyDescent="0.25">
      <c r="A120" s="51"/>
      <c r="B120" s="52" t="s">
        <v>80</v>
      </c>
      <c r="C120" s="180" t="s">
        <v>81</v>
      </c>
      <c r="D120" s="180"/>
      <c r="E120" s="180"/>
      <c r="F120" s="180"/>
      <c r="G120" s="180"/>
      <c r="H120" s="181"/>
      <c r="I120" s="182"/>
      <c r="J120" s="52" t="s">
        <v>82</v>
      </c>
      <c r="K120" s="180" t="s">
        <v>83</v>
      </c>
      <c r="L120" s="180"/>
      <c r="M120" s="180"/>
      <c r="N120" s="180"/>
      <c r="O120" s="180"/>
      <c r="P120" s="181"/>
    </row>
    <row r="121" spans="1:26" s="3" customFormat="1" ht="28.5" customHeight="1" thickBot="1" x14ac:dyDescent="0.25">
      <c r="B121" s="53" t="s">
        <v>84</v>
      </c>
      <c r="C121" s="184" t="s">
        <v>85</v>
      </c>
      <c r="D121" s="184"/>
      <c r="E121" s="184"/>
      <c r="F121" s="184"/>
      <c r="G121" s="184"/>
      <c r="H121" s="185"/>
      <c r="I121" s="183"/>
      <c r="J121" s="53" t="s">
        <v>86</v>
      </c>
      <c r="K121" s="184" t="s">
        <v>87</v>
      </c>
      <c r="L121" s="184"/>
      <c r="M121" s="184"/>
      <c r="N121" s="184"/>
      <c r="O121" s="184"/>
      <c r="P121" s="185"/>
    </row>
    <row r="122" spans="1:26" s="91" customFormat="1" ht="13.5" customHeight="1" x14ac:dyDescent="0.25">
      <c r="A122" s="54" t="s">
        <v>35</v>
      </c>
      <c r="B122" s="186">
        <f>+B89</f>
        <v>15</v>
      </c>
      <c r="C122" s="189">
        <f>+C84</f>
        <v>15.74</v>
      </c>
      <c r="D122" s="191">
        <f>+D84</f>
        <v>0.55000000000000004</v>
      </c>
      <c r="E122" s="191">
        <f>+E89</f>
        <v>0.56000000000000005</v>
      </c>
      <c r="F122" s="55" t="s">
        <v>75</v>
      </c>
      <c r="G122" s="55">
        <v>0.01</v>
      </c>
      <c r="H122" s="56"/>
      <c r="I122" s="57"/>
      <c r="J122" s="58">
        <v>0.26600000000000001</v>
      </c>
      <c r="K122" s="192">
        <f>+AVERAGE(J122:J132)</f>
        <v>1.1545454545454545</v>
      </c>
      <c r="L122" s="171">
        <f>ROUND(+(D122+D127)/2*(C127-C122),3)</f>
        <v>0.55700000000000005</v>
      </c>
      <c r="M122" s="174">
        <f>ROUND(+K122*L122,4)</f>
        <v>0.6431</v>
      </c>
      <c r="N122" s="171">
        <f>ROUND(+M122/$M$133*100,2)</f>
        <v>13.9</v>
      </c>
      <c r="O122" s="171"/>
      <c r="P122" s="175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7"/>
      <c r="C123" s="172"/>
      <c r="D123" s="172"/>
      <c r="E123" s="172"/>
      <c r="F123" s="60" t="s">
        <v>88</v>
      </c>
      <c r="G123" s="61">
        <f>+E122*0.1</f>
        <v>5.6000000000000008E-2</v>
      </c>
      <c r="H123" s="62"/>
      <c r="I123" s="63"/>
      <c r="J123" s="64">
        <v>0.81100000000000005</v>
      </c>
      <c r="K123" s="172"/>
      <c r="L123" s="172"/>
      <c r="M123" s="172"/>
      <c r="N123" s="172"/>
      <c r="O123" s="172"/>
      <c r="P123" s="176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7"/>
      <c r="C124" s="172"/>
      <c r="D124" s="172"/>
      <c r="E124" s="172"/>
      <c r="F124" s="60" t="s">
        <v>89</v>
      </c>
      <c r="G124" s="61">
        <f>+E122*0.2</f>
        <v>0.11200000000000002</v>
      </c>
      <c r="H124" s="62"/>
      <c r="I124" s="63"/>
      <c r="J124" s="64">
        <v>1.109</v>
      </c>
      <c r="K124" s="172"/>
      <c r="L124" s="172"/>
      <c r="M124" s="172"/>
      <c r="N124" s="172"/>
      <c r="O124" s="172"/>
      <c r="P124" s="176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7"/>
      <c r="C125" s="172"/>
      <c r="D125" s="172"/>
      <c r="E125" s="172"/>
      <c r="F125" s="60" t="s">
        <v>90</v>
      </c>
      <c r="G125" s="61">
        <f>+E122*0.3</f>
        <v>0.16800000000000001</v>
      </c>
      <c r="H125" s="62"/>
      <c r="I125" s="63"/>
      <c r="J125" s="64">
        <v>1.276</v>
      </c>
      <c r="K125" s="172"/>
      <c r="L125" s="172"/>
      <c r="M125" s="172"/>
      <c r="N125" s="172"/>
      <c r="O125" s="172"/>
      <c r="P125" s="176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 t="s">
        <v>36</v>
      </c>
      <c r="B126" s="187"/>
      <c r="C126" s="190"/>
      <c r="D126" s="190"/>
      <c r="E126" s="172"/>
      <c r="F126" s="60" t="s">
        <v>91</v>
      </c>
      <c r="G126" s="61">
        <f>+E122*0.4</f>
        <v>0.22400000000000003</v>
      </c>
      <c r="H126" s="62"/>
      <c r="I126" s="63"/>
      <c r="J126" s="64">
        <v>1.3140000000000001</v>
      </c>
      <c r="K126" s="172"/>
      <c r="L126" s="172"/>
      <c r="M126" s="172"/>
      <c r="N126" s="172"/>
      <c r="O126" s="172"/>
      <c r="P126" s="176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3.5" customHeight="1" x14ac:dyDescent="0.25">
      <c r="A127" s="54"/>
      <c r="B127" s="187"/>
      <c r="C127" s="178">
        <f>+C89</f>
        <v>16.740000000000002</v>
      </c>
      <c r="D127" s="179">
        <f>+D89</f>
        <v>0.56299999999999994</v>
      </c>
      <c r="E127" s="172"/>
      <c r="F127" s="60" t="s">
        <v>29</v>
      </c>
      <c r="G127" s="61">
        <f>+E122*0.5</f>
        <v>0.28000000000000003</v>
      </c>
      <c r="H127" s="62"/>
      <c r="I127" s="63"/>
      <c r="J127" s="64">
        <v>1.3360000000000001</v>
      </c>
      <c r="K127" s="172"/>
      <c r="L127" s="172"/>
      <c r="M127" s="172"/>
      <c r="N127" s="172"/>
      <c r="O127" s="172"/>
      <c r="P127" s="176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7"/>
      <c r="C128" s="172"/>
      <c r="D128" s="172"/>
      <c r="E128" s="172"/>
      <c r="F128" s="60" t="s">
        <v>92</v>
      </c>
      <c r="G128" s="61">
        <f>+E122*0.6</f>
        <v>0.33600000000000002</v>
      </c>
      <c r="H128" s="62"/>
      <c r="I128" s="63"/>
      <c r="J128" s="64">
        <v>1.3979999999999999</v>
      </c>
      <c r="K128" s="172"/>
      <c r="L128" s="172"/>
      <c r="M128" s="172"/>
      <c r="N128" s="172"/>
      <c r="O128" s="172"/>
      <c r="P128" s="176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7"/>
      <c r="C129" s="172"/>
      <c r="D129" s="172"/>
      <c r="E129" s="172"/>
      <c r="F129" s="60" t="s">
        <v>93</v>
      </c>
      <c r="G129" s="61">
        <f>+E122*0.7</f>
        <v>0.39200000000000002</v>
      </c>
      <c r="H129" s="62"/>
      <c r="I129" s="63"/>
      <c r="J129" s="64">
        <v>1.4390000000000001</v>
      </c>
      <c r="K129" s="172"/>
      <c r="L129" s="172"/>
      <c r="M129" s="172"/>
      <c r="N129" s="172"/>
      <c r="O129" s="172"/>
      <c r="P129" s="176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7"/>
      <c r="C130" s="172"/>
      <c r="D130" s="172"/>
      <c r="E130" s="172"/>
      <c r="F130" s="60" t="s">
        <v>94</v>
      </c>
      <c r="G130" s="61">
        <f>+E122*0.8</f>
        <v>0.44800000000000006</v>
      </c>
      <c r="H130" s="62"/>
      <c r="I130" s="63"/>
      <c r="J130" s="64">
        <v>1.415</v>
      </c>
      <c r="K130" s="172"/>
      <c r="L130" s="172"/>
      <c r="M130" s="172"/>
      <c r="N130" s="172"/>
      <c r="O130" s="172"/>
      <c r="P130" s="176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7"/>
      <c r="C131" s="172"/>
      <c r="D131" s="172"/>
      <c r="E131" s="172"/>
      <c r="F131" s="60" t="s">
        <v>95</v>
      </c>
      <c r="G131" s="61">
        <f>+E122*0.9</f>
        <v>0.50400000000000011</v>
      </c>
      <c r="H131" s="62"/>
      <c r="I131" s="63"/>
      <c r="J131" s="64">
        <v>1.3089999999999999</v>
      </c>
      <c r="K131" s="172"/>
      <c r="L131" s="172"/>
      <c r="M131" s="172"/>
      <c r="N131" s="172"/>
      <c r="O131" s="172"/>
      <c r="P131" s="176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5.75" thickBot="1" x14ac:dyDescent="0.3">
      <c r="A132" s="54"/>
      <c r="B132" s="188"/>
      <c r="C132" s="173"/>
      <c r="D132" s="173"/>
      <c r="E132" s="173"/>
      <c r="F132" s="65" t="s">
        <v>30</v>
      </c>
      <c r="G132" s="65">
        <f>+E122</f>
        <v>0.56000000000000005</v>
      </c>
      <c r="H132" s="66"/>
      <c r="I132" s="67"/>
      <c r="J132" s="68">
        <v>1.0269999999999999</v>
      </c>
      <c r="K132" s="173"/>
      <c r="L132" s="173"/>
      <c r="M132" s="173"/>
      <c r="N132" s="173"/>
      <c r="O132" s="173"/>
      <c r="P132" s="177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3" customFormat="1" ht="12.75" x14ac:dyDescent="0.2">
      <c r="A133" s="8"/>
      <c r="B133" s="159" t="s">
        <v>103</v>
      </c>
      <c r="C133" s="159"/>
      <c r="D133" s="159"/>
      <c r="E133" s="159"/>
      <c r="F133" s="159"/>
      <c r="G133" s="159"/>
      <c r="H133" s="159"/>
      <c r="I133" s="159"/>
      <c r="J133" s="159"/>
      <c r="K133" s="13">
        <f>ROUND(+M133/L133,3)</f>
        <v>0.83699999999999997</v>
      </c>
      <c r="L133" s="12">
        <f>SUM(L19:L132)</f>
        <v>5.5289999999999999</v>
      </c>
      <c r="M133" s="11">
        <f>SUM(M19:M132)</f>
        <v>4.6275999999999993</v>
      </c>
      <c r="N133" s="9">
        <f>ROUND(SUM(N19:N132),0)</f>
        <v>100</v>
      </c>
      <c r="O133" s="161" t="s">
        <v>31</v>
      </c>
      <c r="P133" s="163"/>
    </row>
    <row r="134" spans="1:26" s="3" customFormat="1" ht="15" customHeight="1" thickBot="1" x14ac:dyDescent="0.25">
      <c r="A134" s="8"/>
      <c r="B134" s="160"/>
      <c r="C134" s="160"/>
      <c r="D134" s="160"/>
      <c r="E134" s="160"/>
      <c r="F134" s="160"/>
      <c r="G134" s="160"/>
      <c r="H134" s="160"/>
      <c r="I134" s="160"/>
      <c r="J134" s="160"/>
      <c r="K134" s="10" t="s">
        <v>32</v>
      </c>
      <c r="L134" s="10" t="s">
        <v>48</v>
      </c>
      <c r="M134" s="10" t="s">
        <v>100</v>
      </c>
      <c r="N134" s="10" t="s">
        <v>33</v>
      </c>
      <c r="O134" s="162"/>
      <c r="P134" s="164"/>
    </row>
    <row r="135" spans="1:26" ht="15" customHeight="1" thickBot="1" x14ac:dyDescent="0.3">
      <c r="A135" s="93"/>
      <c r="B135" s="165" t="s">
        <v>96</v>
      </c>
      <c r="C135" s="166"/>
      <c r="D135" s="166"/>
      <c r="E135" s="166"/>
      <c r="F135" s="167"/>
      <c r="G135" s="165" t="s">
        <v>97</v>
      </c>
      <c r="H135" s="166"/>
      <c r="I135" s="166"/>
      <c r="J135" s="166"/>
      <c r="K135" s="167"/>
      <c r="L135" s="168" t="s">
        <v>49</v>
      </c>
      <c r="M135" s="169"/>
      <c r="N135" s="169"/>
      <c r="O135" s="169"/>
      <c r="P135" s="170"/>
    </row>
    <row r="136" spans="1:26" ht="15" customHeight="1" x14ac:dyDescent="0.25">
      <c r="A136" s="93"/>
      <c r="B136" s="129"/>
      <c r="C136" s="130"/>
      <c r="D136" s="130"/>
      <c r="E136" s="130"/>
      <c r="F136" s="131"/>
      <c r="G136" s="129"/>
      <c r="H136" s="130"/>
      <c r="I136" s="130"/>
      <c r="J136" s="130"/>
      <c r="K136" s="131"/>
      <c r="L136" s="138" t="s">
        <v>98</v>
      </c>
      <c r="M136" s="139"/>
      <c r="N136" s="139"/>
      <c r="O136" s="140">
        <f>+AVERAGE(E23:E113)</f>
        <v>0.29183333333333333</v>
      </c>
      <c r="P136" s="141"/>
    </row>
    <row r="137" spans="1:26" ht="15" customHeight="1" thickBot="1" x14ac:dyDescent="0.3">
      <c r="A137" s="93"/>
      <c r="B137" s="132"/>
      <c r="C137" s="133"/>
      <c r="D137" s="133"/>
      <c r="E137" s="133"/>
      <c r="F137" s="134"/>
      <c r="G137" s="132"/>
      <c r="H137" s="133"/>
      <c r="I137" s="133"/>
      <c r="J137" s="133"/>
      <c r="K137" s="134"/>
      <c r="L137" s="142" t="s">
        <v>99</v>
      </c>
      <c r="M137" s="143"/>
      <c r="N137" s="143"/>
      <c r="O137" s="144">
        <f>MAX(E23:E113)</f>
        <v>0.56000000000000005</v>
      </c>
      <c r="P137" s="145"/>
    </row>
    <row r="138" spans="1:26" ht="18.600000000000001" customHeight="1" x14ac:dyDescent="0.25">
      <c r="A138" s="94"/>
      <c r="B138" s="132"/>
      <c r="C138" s="133"/>
      <c r="D138" s="133"/>
      <c r="E138" s="133"/>
      <c r="F138" s="134"/>
      <c r="G138" s="132"/>
      <c r="H138" s="133"/>
      <c r="I138" s="133"/>
      <c r="J138" s="133"/>
      <c r="K138" s="134"/>
      <c r="L138" s="146"/>
      <c r="M138" s="147"/>
      <c r="N138" s="147"/>
      <c r="O138" s="147"/>
      <c r="P138" s="148"/>
    </row>
    <row r="139" spans="1:26" ht="42" customHeight="1" x14ac:dyDescent="0.25">
      <c r="A139" s="95"/>
      <c r="B139" s="132"/>
      <c r="C139" s="133"/>
      <c r="D139" s="133"/>
      <c r="E139" s="133"/>
      <c r="F139" s="134"/>
      <c r="G139" s="132"/>
      <c r="H139" s="133"/>
      <c r="I139" s="133"/>
      <c r="J139" s="133"/>
      <c r="K139" s="134"/>
      <c r="L139" s="149"/>
      <c r="M139" s="150"/>
      <c r="N139" s="150"/>
      <c r="O139" s="150"/>
      <c r="P139" s="151"/>
    </row>
    <row r="140" spans="1:26" ht="15" customHeight="1" thickBot="1" x14ac:dyDescent="0.3">
      <c r="A140" s="93"/>
      <c r="B140" s="132"/>
      <c r="C140" s="133"/>
      <c r="D140" s="133"/>
      <c r="E140" s="133"/>
      <c r="F140" s="134"/>
      <c r="G140" s="132"/>
      <c r="H140" s="133"/>
      <c r="I140" s="133"/>
      <c r="J140" s="133"/>
      <c r="K140" s="134"/>
      <c r="L140" s="152"/>
      <c r="M140" s="153"/>
      <c r="N140" s="153"/>
      <c r="O140" s="153"/>
      <c r="P140" s="154"/>
    </row>
    <row r="141" spans="1:26" ht="22.5" customHeight="1" thickBot="1" x14ac:dyDescent="0.3">
      <c r="A141" s="93"/>
      <c r="B141" s="132"/>
      <c r="C141" s="133"/>
      <c r="D141" s="133"/>
      <c r="E141" s="133"/>
      <c r="F141" s="134"/>
      <c r="G141" s="132"/>
      <c r="H141" s="133"/>
      <c r="I141" s="133"/>
      <c r="J141" s="133"/>
      <c r="K141" s="134"/>
      <c r="L141" s="155" t="s">
        <v>34</v>
      </c>
      <c r="M141" s="156"/>
      <c r="N141" s="156"/>
      <c r="O141" s="156"/>
      <c r="P141" s="90">
        <v>2.87</v>
      </c>
    </row>
    <row r="142" spans="1:26" ht="32.25" customHeight="1" thickBot="1" x14ac:dyDescent="0.3">
      <c r="A142" s="93"/>
      <c r="B142" s="135"/>
      <c r="C142" s="136"/>
      <c r="D142" s="136"/>
      <c r="E142" s="136"/>
      <c r="F142" s="137"/>
      <c r="G142" s="135"/>
      <c r="H142" s="136"/>
      <c r="I142" s="136"/>
      <c r="J142" s="136"/>
      <c r="K142" s="137"/>
      <c r="L142" s="157" t="s">
        <v>102</v>
      </c>
      <c r="M142" s="158"/>
      <c r="N142" s="158"/>
      <c r="O142" s="158"/>
      <c r="P142" s="90">
        <v>0.47570000000000001</v>
      </c>
    </row>
    <row r="143" spans="1:26" ht="32.25" customHeight="1" thickBot="1" x14ac:dyDescent="0.3">
      <c r="A143" s="5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1"/>
    </row>
    <row r="144" spans="1:26" ht="15.75" thickBot="1" x14ac:dyDescent="0.3">
      <c r="A144" s="312" t="s">
        <v>35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4"/>
    </row>
    <row r="145" spans="1:16" ht="159" customHeight="1" thickBot="1" x14ac:dyDescent="0.3">
      <c r="A145" s="98"/>
      <c r="B145" s="315" t="s">
        <v>112</v>
      </c>
      <c r="C145" s="316"/>
      <c r="D145" s="316"/>
      <c r="E145" s="316"/>
      <c r="F145" s="317"/>
      <c r="G145" s="315" t="s">
        <v>113</v>
      </c>
      <c r="H145" s="316"/>
      <c r="I145" s="316"/>
      <c r="J145" s="316"/>
      <c r="K145" s="317"/>
      <c r="L145" s="315"/>
      <c r="M145" s="316"/>
      <c r="N145" s="316"/>
      <c r="O145" s="316"/>
      <c r="P145" s="318"/>
    </row>
    <row r="146" spans="1:16" ht="21.75" customHeight="1" thickBot="1" x14ac:dyDescent="0.3">
      <c r="A146" s="98"/>
      <c r="B146" s="319"/>
      <c r="C146" s="320"/>
      <c r="D146" s="320"/>
      <c r="E146" s="320"/>
      <c r="F146" s="321"/>
      <c r="G146" s="319"/>
      <c r="H146" s="320"/>
      <c r="I146" s="320"/>
      <c r="J146" s="320"/>
      <c r="K146" s="321"/>
      <c r="L146" s="319"/>
      <c r="M146" s="320"/>
      <c r="N146" s="320"/>
      <c r="O146" s="320"/>
      <c r="P146" s="322"/>
    </row>
    <row r="147" spans="1:16" s="7" customFormat="1" ht="16.899999999999999" customHeight="1" thickBot="1" x14ac:dyDescent="0.3">
      <c r="A147" s="99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6"/>
    </row>
    <row r="148" spans="1:16" s="3" customFormat="1" ht="15.75" customHeight="1" thickBot="1" x14ac:dyDescent="0.25">
      <c r="A148" s="307" t="s">
        <v>36</v>
      </c>
      <c r="B148" s="308"/>
      <c r="C148" s="308"/>
      <c r="D148" s="308"/>
      <c r="E148" s="308"/>
      <c r="F148" s="308"/>
      <c r="G148" s="308"/>
      <c r="H148" s="308"/>
      <c r="I148" s="308"/>
      <c r="J148" s="308" t="s">
        <v>37</v>
      </c>
      <c r="K148" s="308"/>
      <c r="L148" s="308"/>
      <c r="M148" s="308"/>
      <c r="N148" s="308"/>
      <c r="O148" s="308"/>
      <c r="P148" s="309"/>
    </row>
  </sheetData>
  <mergeCells count="2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K146"/>
    <mergeCell ref="L146:P14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53"/>
  <sheetViews>
    <sheetView view="pageBreakPreview" zoomScaleSheetLayoutView="100" zoomScalePageLayoutView="110" workbookViewId="0">
      <selection activeCell="C19" sqref="C19:C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4"/>
      <c r="B2" s="325"/>
      <c r="C2" s="326"/>
      <c r="D2" s="327"/>
      <c r="E2" s="328" t="s">
        <v>120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5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91" customFormat="1" ht="11.25" customHeight="1" thickBot="1" x14ac:dyDescent="0.3">
      <c r="A4" s="15"/>
      <c r="B4" s="299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0">
        <v>43154</v>
      </c>
      <c r="D5" s="301"/>
      <c r="E5" s="70" t="s">
        <v>50</v>
      </c>
      <c r="F5" s="71">
        <v>3</v>
      </c>
      <c r="G5" s="72" t="s">
        <v>1</v>
      </c>
      <c r="H5" s="302" t="s">
        <v>121</v>
      </c>
      <c r="I5" s="303"/>
      <c r="J5" s="303"/>
      <c r="K5" s="303"/>
      <c r="L5" s="303"/>
      <c r="M5" s="303"/>
      <c r="N5" s="303"/>
      <c r="O5" s="303"/>
      <c r="P5" s="30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3" t="s">
        <v>2</v>
      </c>
      <c r="C6" s="284"/>
      <c r="D6" s="285" t="s">
        <v>114</v>
      </c>
      <c r="E6" s="286"/>
      <c r="F6" s="286"/>
      <c r="G6" s="286"/>
      <c r="H6" s="286"/>
      <c r="I6" s="287"/>
      <c r="J6" s="74" t="s">
        <v>3</v>
      </c>
      <c r="K6" s="288" t="s">
        <v>105</v>
      </c>
      <c r="L6" s="287"/>
      <c r="M6" s="288" t="s">
        <v>106</v>
      </c>
      <c r="N6" s="289"/>
      <c r="O6" s="75" t="s">
        <v>51</v>
      </c>
      <c r="P6" s="76">
        <v>1138</v>
      </c>
    </row>
    <row r="7" spans="1:26" s="18" customFormat="1" ht="21.75" customHeight="1" x14ac:dyDescent="0.25">
      <c r="B7" s="290" t="s">
        <v>52</v>
      </c>
      <c r="C7" s="291" t="s">
        <v>53</v>
      </c>
      <c r="D7" s="261"/>
      <c r="E7" s="78"/>
      <c r="F7" s="292" t="s">
        <v>54</v>
      </c>
      <c r="G7" s="293"/>
      <c r="H7" s="293"/>
      <c r="I7" s="293"/>
      <c r="J7" s="294" t="s">
        <v>55</v>
      </c>
      <c r="K7" s="295"/>
      <c r="L7" s="295"/>
      <c r="M7" s="296"/>
      <c r="N7" s="297" t="s">
        <v>101</v>
      </c>
      <c r="O7" s="298"/>
      <c r="P7" s="79" t="s">
        <v>56</v>
      </c>
    </row>
    <row r="8" spans="1:26" s="18" customFormat="1" ht="21.75" customHeight="1" thickBot="1" x14ac:dyDescent="0.3">
      <c r="B8" s="235"/>
      <c r="C8" s="252" t="s">
        <v>57</v>
      </c>
      <c r="D8" s="251"/>
      <c r="E8" s="80" t="s">
        <v>4</v>
      </c>
      <c r="F8" s="262" t="s">
        <v>5</v>
      </c>
      <c r="G8" s="263"/>
      <c r="H8" s="263"/>
      <c r="I8" s="263"/>
      <c r="J8" s="264"/>
      <c r="K8" s="265"/>
      <c r="L8" s="265"/>
      <c r="M8" s="266"/>
      <c r="N8" s="267"/>
      <c r="O8" s="268"/>
      <c r="P8" s="81"/>
    </row>
    <row r="9" spans="1:26" s="18" customFormat="1" ht="21.75" customHeight="1" x14ac:dyDescent="0.25">
      <c r="B9" s="269" t="s">
        <v>6</v>
      </c>
      <c r="C9" s="272" t="s">
        <v>58</v>
      </c>
      <c r="D9" s="273" t="s">
        <v>59</v>
      </c>
      <c r="E9" s="258"/>
      <c r="F9" s="82"/>
      <c r="G9" s="274" t="s">
        <v>7</v>
      </c>
      <c r="H9" s="275" t="s">
        <v>8</v>
      </c>
      <c r="I9" s="261"/>
      <c r="J9" s="83"/>
      <c r="K9" s="272" t="s">
        <v>60</v>
      </c>
      <c r="L9" s="276" t="s">
        <v>115</v>
      </c>
      <c r="M9" s="277"/>
      <c r="N9" s="278"/>
      <c r="O9" s="278"/>
      <c r="P9" s="279"/>
    </row>
    <row r="10" spans="1:26" s="18" customFormat="1" ht="21.75" customHeight="1" thickBot="1" x14ac:dyDescent="0.3">
      <c r="B10" s="270"/>
      <c r="C10" s="215"/>
      <c r="D10" s="256" t="s">
        <v>61</v>
      </c>
      <c r="E10" s="251"/>
      <c r="F10" s="84" t="s">
        <v>4</v>
      </c>
      <c r="G10" s="215"/>
      <c r="H10" s="256" t="s">
        <v>9</v>
      </c>
      <c r="I10" s="251"/>
      <c r="J10" s="85" t="s">
        <v>4</v>
      </c>
      <c r="K10" s="215"/>
      <c r="L10" s="280"/>
      <c r="M10" s="281"/>
      <c r="N10" s="281"/>
      <c r="O10" s="281"/>
      <c r="P10" s="282"/>
    </row>
    <row r="11" spans="1:26" s="18" customFormat="1" ht="21.75" customHeight="1" x14ac:dyDescent="0.25">
      <c r="A11" s="16"/>
      <c r="B11" s="270"/>
      <c r="C11" s="257" t="s">
        <v>10</v>
      </c>
      <c r="D11" s="258"/>
      <c r="E11" s="86">
        <v>0.41666666666666669</v>
      </c>
      <c r="F11" s="259" t="s">
        <v>11</v>
      </c>
      <c r="G11" s="258"/>
      <c r="H11" s="87">
        <v>1.1499999999999999</v>
      </c>
      <c r="I11" s="260" t="s">
        <v>12</v>
      </c>
      <c r="J11" s="261"/>
      <c r="K11" s="87">
        <v>21</v>
      </c>
      <c r="L11" s="257" t="s">
        <v>13</v>
      </c>
      <c r="M11" s="258"/>
      <c r="N11" s="88">
        <v>20.25</v>
      </c>
      <c r="O11" s="248" t="s">
        <v>62</v>
      </c>
      <c r="P11" s="249"/>
    </row>
    <row r="12" spans="1:26" s="18" customFormat="1" ht="21.75" customHeight="1" thickBot="1" x14ac:dyDescent="0.3">
      <c r="A12" s="16"/>
      <c r="B12" s="271"/>
      <c r="C12" s="250" t="s">
        <v>14</v>
      </c>
      <c r="D12" s="251"/>
      <c r="E12" s="86">
        <v>0.51041666666666663</v>
      </c>
      <c r="F12" s="252" t="s">
        <v>15</v>
      </c>
      <c r="G12" s="251"/>
      <c r="H12" s="87">
        <v>1.1499999999999999</v>
      </c>
      <c r="I12" s="253" t="s">
        <v>16</v>
      </c>
      <c r="J12" s="251"/>
      <c r="K12" s="86">
        <v>0.43194444444444446</v>
      </c>
      <c r="L12" s="250" t="s">
        <v>17</v>
      </c>
      <c r="M12" s="251"/>
      <c r="N12" s="89">
        <v>1</v>
      </c>
      <c r="O12" s="254">
        <v>1.85</v>
      </c>
      <c r="P12" s="255"/>
    </row>
    <row r="13" spans="1:26" s="18" customFormat="1" ht="21.75" customHeight="1" x14ac:dyDescent="0.25">
      <c r="A13" s="16"/>
      <c r="B13" s="233" t="s">
        <v>18</v>
      </c>
      <c r="C13" s="236" t="s">
        <v>63</v>
      </c>
      <c r="D13" s="237"/>
      <c r="E13" s="237"/>
      <c r="F13" s="238" t="s">
        <v>64</v>
      </c>
      <c r="G13" s="237"/>
      <c r="H13" s="237"/>
      <c r="I13" s="237"/>
      <c r="J13" s="238" t="s">
        <v>65</v>
      </c>
      <c r="K13" s="237"/>
      <c r="L13" s="237"/>
      <c r="M13" s="237"/>
      <c r="N13" s="239" t="s">
        <v>66</v>
      </c>
      <c r="O13" s="237"/>
      <c r="P13" s="240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4"/>
      <c r="C14" s="241" t="s">
        <v>67</v>
      </c>
      <c r="D14" s="242"/>
      <c r="E14" s="242"/>
      <c r="F14" s="243" t="s">
        <v>68</v>
      </c>
      <c r="G14" s="242"/>
      <c r="H14" s="242"/>
      <c r="I14" s="242"/>
      <c r="J14" s="244" t="s">
        <v>69</v>
      </c>
      <c r="K14" s="242"/>
      <c r="L14" s="242"/>
      <c r="M14" s="242"/>
      <c r="N14" s="245"/>
      <c r="O14" s="230"/>
      <c r="P14" s="24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5"/>
      <c r="C15" s="247" t="s">
        <v>70</v>
      </c>
      <c r="D15" s="217"/>
      <c r="E15" s="217"/>
      <c r="F15" s="217" t="s">
        <v>71</v>
      </c>
      <c r="G15" s="218"/>
      <c r="H15" s="218"/>
      <c r="I15" s="218"/>
      <c r="J15" s="217" t="s">
        <v>72</v>
      </c>
      <c r="K15" s="218"/>
      <c r="L15" s="218"/>
      <c r="M15" s="218"/>
      <c r="N15" s="219"/>
      <c r="O15" s="220"/>
      <c r="P15" s="22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2" t="s">
        <v>19</v>
      </c>
      <c r="C16" s="224" t="s">
        <v>20</v>
      </c>
      <c r="D16" s="224" t="s">
        <v>40</v>
      </c>
      <c r="E16" s="226" t="s">
        <v>21</v>
      </c>
      <c r="F16" s="227" t="s">
        <v>41</v>
      </c>
      <c r="G16" s="228"/>
      <c r="H16" s="224" t="s">
        <v>73</v>
      </c>
      <c r="I16" s="23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3"/>
      <c r="C17" s="225"/>
      <c r="D17" s="225"/>
      <c r="E17" s="225"/>
      <c r="F17" s="229"/>
      <c r="G17" s="230"/>
      <c r="H17" s="225"/>
      <c r="I17" s="23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1.85</v>
      </c>
      <c r="D18" s="29">
        <v>0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3">
        <v>1</v>
      </c>
      <c r="C19" s="216">
        <f>+C18+$N$12</f>
        <v>2.85</v>
      </c>
      <c r="D19" s="193">
        <v>0.154</v>
      </c>
      <c r="E19" s="193">
        <v>0.06</v>
      </c>
      <c r="F19" s="36" t="s">
        <v>75</v>
      </c>
      <c r="G19" s="37">
        <v>0</v>
      </c>
      <c r="H19" s="38"/>
      <c r="I19" s="39"/>
      <c r="J19" s="40">
        <v>0.113</v>
      </c>
      <c r="K19" s="193">
        <f>+IF(E19&lt;=0.12,(J21),(IF(E19&lt;0.16,((J20+2*J21+J22)/4),IF(E19&gt;=0.16,((J19+3*J20+2*J21+3*J22+J23)/10)))))</f>
        <v>0.27300000000000002</v>
      </c>
      <c r="L19" s="193">
        <f>ROUND(+(D18+D19)/2*(C19-C18),3)</f>
        <v>7.6999999999999999E-2</v>
      </c>
      <c r="M19" s="193">
        <f>ROUND(+K19*L19,4)</f>
        <v>2.1000000000000001E-2</v>
      </c>
      <c r="N19" s="196">
        <f>ROUND(+M19/$M$138*100,2)</f>
        <v>0.33</v>
      </c>
      <c r="O19" s="197"/>
      <c r="P19" s="19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4"/>
      <c r="C20" s="194"/>
      <c r="D20" s="194"/>
      <c r="E20" s="194"/>
      <c r="F20" s="41" t="s">
        <v>76</v>
      </c>
      <c r="G20" s="42" t="str">
        <f>IF(E19&lt;0.125,"NA",IF(0.125&lt;=E19,(0.2*E19)))</f>
        <v>NA</v>
      </c>
      <c r="H20" s="43"/>
      <c r="I20" s="44"/>
      <c r="J20" s="45">
        <v>0.159</v>
      </c>
      <c r="K20" s="194"/>
      <c r="L20" s="194"/>
      <c r="M20" s="194"/>
      <c r="N20" s="194"/>
      <c r="O20" s="194"/>
      <c r="P20" s="19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4"/>
      <c r="C21" s="194"/>
      <c r="D21" s="194"/>
      <c r="E21" s="194"/>
      <c r="F21" s="41" t="s">
        <v>77</v>
      </c>
      <c r="G21" s="42">
        <f>+E19*0.4</f>
        <v>2.4E-2</v>
      </c>
      <c r="H21" s="43"/>
      <c r="I21" s="44"/>
      <c r="J21" s="45">
        <v>0.27300000000000002</v>
      </c>
      <c r="K21" s="194"/>
      <c r="L21" s="194"/>
      <c r="M21" s="194"/>
      <c r="N21" s="194"/>
      <c r="O21" s="194"/>
      <c r="P21" s="19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4"/>
      <c r="C22" s="194"/>
      <c r="D22" s="194"/>
      <c r="E22" s="194"/>
      <c r="F22" s="41" t="s">
        <v>78</v>
      </c>
      <c r="G22" s="42" t="str">
        <f>IF(E19&lt;0.125,"NA",IF(0.125&lt;=E19,(0.8*E19)))</f>
        <v>NA</v>
      </c>
      <c r="H22" s="43"/>
      <c r="I22" s="44"/>
      <c r="J22" s="45">
        <v>0.3</v>
      </c>
      <c r="K22" s="194"/>
      <c r="L22" s="194"/>
      <c r="M22" s="194"/>
      <c r="N22" s="194"/>
      <c r="O22" s="194"/>
      <c r="P22" s="19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5"/>
      <c r="C23" s="195"/>
      <c r="D23" s="195"/>
      <c r="E23" s="195"/>
      <c r="F23" s="46" t="s">
        <v>79</v>
      </c>
      <c r="G23" s="47">
        <f>+E19</f>
        <v>0.06</v>
      </c>
      <c r="H23" s="48"/>
      <c r="I23" s="49"/>
      <c r="J23" s="50">
        <v>0.34599999999999997</v>
      </c>
      <c r="K23" s="195"/>
      <c r="L23" s="195"/>
      <c r="M23" s="195"/>
      <c r="N23" s="195"/>
      <c r="O23" s="195"/>
      <c r="P23" s="20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3">
        <v>2</v>
      </c>
      <c r="C24" s="216">
        <f>+C19+$N$12</f>
        <v>3.85</v>
      </c>
      <c r="D24" s="193">
        <v>6.6000000000000003E-2</v>
      </c>
      <c r="E24" s="193">
        <v>0.22500000000000001</v>
      </c>
      <c r="F24" s="36" t="s">
        <v>75</v>
      </c>
      <c r="G24" s="37">
        <v>0</v>
      </c>
      <c r="H24" s="38"/>
      <c r="I24" s="39"/>
      <c r="J24" s="40">
        <v>0.10100000000000001</v>
      </c>
      <c r="K24" s="193">
        <f t="shared" ref="K24" si="0">+IF(E24&lt;=0.12,(J26),(IF(E24&lt;0.16,((J25+2*J26+J27)/4),IF(E24&gt;=0.16,((J24+3*J25+2*J26+3*J27+J28)/10)))))</f>
        <v>0.30730000000000002</v>
      </c>
      <c r="L24" s="193">
        <f>ROUND(+(D19+D24)/2*(C24-C19),3)</f>
        <v>0.11</v>
      </c>
      <c r="M24" s="193">
        <f t="shared" ref="M24" si="1">ROUND(+K24*L24,4)</f>
        <v>3.3799999999999997E-2</v>
      </c>
      <c r="N24" s="196">
        <f t="shared" ref="N24" si="2">ROUND(+M24/$M$138*100,2)</f>
        <v>0.52</v>
      </c>
      <c r="O24" s="197"/>
      <c r="P24" s="19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4"/>
      <c r="C25" s="194"/>
      <c r="D25" s="194"/>
      <c r="E25" s="194"/>
      <c r="F25" s="41" t="s">
        <v>76</v>
      </c>
      <c r="G25" s="42">
        <f t="shared" ref="G25" si="3">IF(E24&lt;0.125,"NA",IF(0.125&lt;=E24,(0.2*E24)))</f>
        <v>4.5000000000000005E-2</v>
      </c>
      <c r="H25" s="43"/>
      <c r="I25" s="44"/>
      <c r="J25" s="45">
        <v>0.22500000000000001</v>
      </c>
      <c r="K25" s="194"/>
      <c r="L25" s="194"/>
      <c r="M25" s="194"/>
      <c r="N25" s="194"/>
      <c r="O25" s="194"/>
      <c r="P25" s="19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4"/>
      <c r="C26" s="194"/>
      <c r="D26" s="194"/>
      <c r="E26" s="194"/>
      <c r="F26" s="41" t="s">
        <v>77</v>
      </c>
      <c r="G26" s="42">
        <f t="shared" ref="G26" si="4">+E24*0.4</f>
        <v>9.0000000000000011E-2</v>
      </c>
      <c r="H26" s="43"/>
      <c r="I26" s="44"/>
      <c r="J26" s="45">
        <v>0.31900000000000001</v>
      </c>
      <c r="K26" s="194"/>
      <c r="L26" s="194"/>
      <c r="M26" s="194"/>
      <c r="N26" s="194"/>
      <c r="O26" s="194"/>
      <c r="P26" s="19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4"/>
      <c r="C27" s="194"/>
      <c r="D27" s="194"/>
      <c r="E27" s="194"/>
      <c r="F27" s="41" t="s">
        <v>78</v>
      </c>
      <c r="G27" s="42">
        <f t="shared" ref="G27" si="5">IF(E24&lt;0.125,"NA",IF(0.125&lt;=E24,(0.8*E24)))</f>
        <v>0.18000000000000002</v>
      </c>
      <c r="H27" s="43"/>
      <c r="I27" s="44"/>
      <c r="J27" s="45">
        <v>0.41099999999999998</v>
      </c>
      <c r="K27" s="194"/>
      <c r="L27" s="194"/>
      <c r="M27" s="194"/>
      <c r="N27" s="194"/>
      <c r="O27" s="194"/>
      <c r="P27" s="19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5"/>
      <c r="C28" s="195"/>
      <c r="D28" s="195"/>
      <c r="E28" s="195"/>
      <c r="F28" s="46" t="s">
        <v>79</v>
      </c>
      <c r="G28" s="47">
        <f t="shared" ref="G28" si="6">+E24</f>
        <v>0.22500000000000001</v>
      </c>
      <c r="H28" s="48"/>
      <c r="I28" s="49"/>
      <c r="J28" s="50">
        <v>0.42599999999999999</v>
      </c>
      <c r="K28" s="195"/>
      <c r="L28" s="195"/>
      <c r="M28" s="195"/>
      <c r="N28" s="195"/>
      <c r="O28" s="195"/>
      <c r="P28" s="20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3">
        <v>3</v>
      </c>
      <c r="C29" s="216">
        <f>+C24+$N$12</f>
        <v>4.8499999999999996</v>
      </c>
      <c r="D29" s="193">
        <v>0.21</v>
      </c>
      <c r="E29" s="193">
        <v>0.11</v>
      </c>
      <c r="F29" s="36" t="s">
        <v>75</v>
      </c>
      <c r="G29" s="37">
        <v>0</v>
      </c>
      <c r="H29" s="38"/>
      <c r="I29" s="39"/>
      <c r="J29" s="40">
        <v>0.78600000000000003</v>
      </c>
      <c r="K29" s="193">
        <f t="shared" ref="K29" si="7">+IF(E29&lt;=0.12,(J31),(IF(E29&lt;0.16,((J30+2*J31+J32)/4),IF(E29&gt;=0.16,((J29+3*J30+2*J31+3*J32+J33)/10)))))</f>
        <v>0.83</v>
      </c>
      <c r="L29" s="193">
        <f t="shared" ref="L29" si="8">ROUND(+(D24+D29)/2*(C29-C24),3)</f>
        <v>0.13800000000000001</v>
      </c>
      <c r="M29" s="193">
        <f t="shared" ref="M29" si="9">ROUND(+K29*L29,4)</f>
        <v>0.1145</v>
      </c>
      <c r="N29" s="196">
        <f t="shared" ref="N29" si="10">ROUND(+M29/$M$138*100,2)</f>
        <v>1.77</v>
      </c>
      <c r="O29" s="197"/>
      <c r="P29" s="19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4"/>
      <c r="C30" s="194"/>
      <c r="D30" s="194"/>
      <c r="E30" s="194"/>
      <c r="F30" s="41" t="s">
        <v>76</v>
      </c>
      <c r="G30" s="42" t="str">
        <f t="shared" ref="G30" si="11">IF(E29&lt;0.125,"NA",IF(0.125&lt;=E29,(0.2*E29)))</f>
        <v>NA</v>
      </c>
      <c r="H30" s="43"/>
      <c r="I30" s="44"/>
      <c r="J30" s="45">
        <v>0.80300000000000005</v>
      </c>
      <c r="K30" s="194"/>
      <c r="L30" s="194"/>
      <c r="M30" s="194"/>
      <c r="N30" s="194"/>
      <c r="O30" s="194"/>
      <c r="P30" s="19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4"/>
      <c r="C31" s="194"/>
      <c r="D31" s="194"/>
      <c r="E31" s="194"/>
      <c r="F31" s="41" t="s">
        <v>77</v>
      </c>
      <c r="G31" s="42">
        <f t="shared" ref="G31" si="12">+E29*0.4</f>
        <v>4.4000000000000004E-2</v>
      </c>
      <c r="H31" s="43"/>
      <c r="I31" s="44"/>
      <c r="J31" s="45">
        <v>0.83</v>
      </c>
      <c r="K31" s="194"/>
      <c r="L31" s="194"/>
      <c r="M31" s="194"/>
      <c r="N31" s="194"/>
      <c r="O31" s="194"/>
      <c r="P31" s="19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4"/>
      <c r="C32" s="194"/>
      <c r="D32" s="194"/>
      <c r="E32" s="194"/>
      <c r="F32" s="41" t="s">
        <v>78</v>
      </c>
      <c r="G32" s="42" t="str">
        <f t="shared" ref="G32" si="13">IF(E29&lt;0.125,"NA",IF(0.125&lt;=E29,(0.8*E29)))</f>
        <v>NA</v>
      </c>
      <c r="H32" s="43"/>
      <c r="I32" s="44"/>
      <c r="J32" s="45">
        <v>0.85399999999999998</v>
      </c>
      <c r="K32" s="194"/>
      <c r="L32" s="194"/>
      <c r="M32" s="194"/>
      <c r="N32" s="194"/>
      <c r="O32" s="194"/>
      <c r="P32" s="19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5"/>
      <c r="C33" s="195"/>
      <c r="D33" s="195"/>
      <c r="E33" s="195"/>
      <c r="F33" s="46" t="s">
        <v>79</v>
      </c>
      <c r="G33" s="47">
        <f t="shared" ref="G33" si="14">+E29</f>
        <v>0.11</v>
      </c>
      <c r="H33" s="48"/>
      <c r="I33" s="49"/>
      <c r="J33" s="50">
        <v>0.91300000000000003</v>
      </c>
      <c r="K33" s="195"/>
      <c r="L33" s="195"/>
      <c r="M33" s="195"/>
      <c r="N33" s="195"/>
      <c r="O33" s="195"/>
      <c r="P33" s="20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3">
        <v>4</v>
      </c>
      <c r="C34" s="216">
        <f>+C29+$N$12</f>
        <v>5.85</v>
      </c>
      <c r="D34" s="193">
        <v>0.31</v>
      </c>
      <c r="E34" s="193">
        <v>0.28199999999999997</v>
      </c>
      <c r="F34" s="36" t="s">
        <v>75</v>
      </c>
      <c r="G34" s="37">
        <v>0</v>
      </c>
      <c r="H34" s="38"/>
      <c r="I34" s="39"/>
      <c r="J34" s="40">
        <v>0.56999999999999995</v>
      </c>
      <c r="K34" s="193">
        <f t="shared" ref="K34" si="15">+IF(E34&lt;=0.12,(J36),(IF(E34&lt;0.16,((J35+2*J36+J37)/4),IF(E34&gt;=0.16,((J34+3*J35+2*J36+3*J37+J38)/10)))))</f>
        <v>0.79079999999999995</v>
      </c>
      <c r="L34" s="193">
        <f t="shared" ref="L34" si="16">ROUND(+(D29+D34)/2*(C34-C29),3)</f>
        <v>0.26</v>
      </c>
      <c r="M34" s="193">
        <f t="shared" ref="M34" si="17">ROUND(+K34*L34,4)</f>
        <v>0.2056</v>
      </c>
      <c r="N34" s="196">
        <f t="shared" ref="N34" si="18">ROUND(+M34/$M$138*100,2)</f>
        <v>3.19</v>
      </c>
      <c r="O34" s="197"/>
      <c r="P34" s="19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4"/>
      <c r="C35" s="194"/>
      <c r="D35" s="194"/>
      <c r="E35" s="194"/>
      <c r="F35" s="41" t="s">
        <v>76</v>
      </c>
      <c r="G35" s="42">
        <f t="shared" ref="G35" si="19">IF(E34&lt;0.125,"NA",IF(0.125&lt;=E34,(0.2*E34)))</f>
        <v>5.6399999999999999E-2</v>
      </c>
      <c r="H35" s="43"/>
      <c r="I35" s="44"/>
      <c r="J35" s="45">
        <v>0.60499999999999998</v>
      </c>
      <c r="K35" s="194"/>
      <c r="L35" s="194"/>
      <c r="M35" s="194"/>
      <c r="N35" s="194"/>
      <c r="O35" s="194"/>
      <c r="P35" s="19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4"/>
      <c r="C36" s="194"/>
      <c r="D36" s="194"/>
      <c r="E36" s="194"/>
      <c r="F36" s="41" t="s">
        <v>77</v>
      </c>
      <c r="G36" s="42">
        <f t="shared" ref="G36" si="20">+E34*0.4</f>
        <v>0.1128</v>
      </c>
      <c r="H36" s="43"/>
      <c r="I36" s="44"/>
      <c r="J36" s="45">
        <v>0.79900000000000004</v>
      </c>
      <c r="K36" s="194"/>
      <c r="L36" s="194"/>
      <c r="M36" s="194"/>
      <c r="N36" s="194"/>
      <c r="O36" s="194"/>
      <c r="P36" s="19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4"/>
      <c r="C37" s="194"/>
      <c r="D37" s="194"/>
      <c r="E37" s="194"/>
      <c r="F37" s="41" t="s">
        <v>78</v>
      </c>
      <c r="G37" s="42">
        <f t="shared" ref="G37" si="21">IF(E34&lt;0.125,"NA",IF(0.125&lt;=E34,(0.8*E34)))</f>
        <v>0.22559999999999999</v>
      </c>
      <c r="H37" s="43"/>
      <c r="I37" s="44"/>
      <c r="J37" s="45">
        <v>0.97899999999999998</v>
      </c>
      <c r="K37" s="194"/>
      <c r="L37" s="194"/>
      <c r="M37" s="194"/>
      <c r="N37" s="194"/>
      <c r="O37" s="194"/>
      <c r="P37" s="19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5"/>
      <c r="C38" s="195"/>
      <c r="D38" s="195"/>
      <c r="E38" s="195"/>
      <c r="F38" s="46" t="s">
        <v>79</v>
      </c>
      <c r="G38" s="47">
        <f t="shared" ref="G38" si="22">+E34</f>
        <v>0.28199999999999997</v>
      </c>
      <c r="H38" s="48"/>
      <c r="I38" s="49"/>
      <c r="J38" s="50">
        <v>0.98799999999999999</v>
      </c>
      <c r="K38" s="195"/>
      <c r="L38" s="195"/>
      <c r="M38" s="195"/>
      <c r="N38" s="195"/>
      <c r="O38" s="195"/>
      <c r="P38" s="20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3">
        <v>5</v>
      </c>
      <c r="C39" s="216">
        <f t="shared" ref="C39" si="23">+C34+$N$12</f>
        <v>6.85</v>
      </c>
      <c r="D39" s="193">
        <v>0.32</v>
      </c>
      <c r="E39" s="193">
        <v>0.28199999999999997</v>
      </c>
      <c r="F39" s="36" t="s">
        <v>75</v>
      </c>
      <c r="G39" s="37">
        <v>1</v>
      </c>
      <c r="H39" s="38"/>
      <c r="I39" s="39"/>
      <c r="J39" s="40">
        <v>0.58199999999999996</v>
      </c>
      <c r="K39" s="193">
        <f t="shared" ref="K39" si="24">+IF(E39&lt;=0.12,(J41),(IF(E39&lt;0.16,((J40+2*J41+J42)/4),IF(E39&gt;=0.16,((J39+3*J40+2*J41+3*J42+J43)/10)))))</f>
        <v>0.75780000000000003</v>
      </c>
      <c r="L39" s="193">
        <f t="shared" ref="L39" si="25">ROUND(+(D34+D39)/2*(C39-C34),3)</f>
        <v>0.315</v>
      </c>
      <c r="M39" s="193">
        <f t="shared" ref="M39" si="26">ROUND(+K39*L39,4)</f>
        <v>0.2387</v>
      </c>
      <c r="N39" s="196">
        <f t="shared" ref="N39" si="27">ROUND(+M39/$M$138*100,2)</f>
        <v>3.7</v>
      </c>
      <c r="O39" s="197"/>
      <c r="P39" s="19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4"/>
      <c r="C40" s="194"/>
      <c r="D40" s="194"/>
      <c r="E40" s="194"/>
      <c r="F40" s="41" t="s">
        <v>76</v>
      </c>
      <c r="G40" s="42">
        <f t="shared" ref="G40" si="28">IF(E39&lt;0.125,"NA",IF(0.125&lt;=E39,(0.2*E39)))</f>
        <v>5.6399999999999999E-2</v>
      </c>
      <c r="H40" s="43"/>
      <c r="I40" s="44"/>
      <c r="J40" s="45">
        <v>0.60599999999999998</v>
      </c>
      <c r="K40" s="194"/>
      <c r="L40" s="194"/>
      <c r="M40" s="194"/>
      <c r="N40" s="194"/>
      <c r="O40" s="194"/>
      <c r="P40" s="19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4"/>
      <c r="C41" s="194"/>
      <c r="D41" s="194"/>
      <c r="E41" s="194"/>
      <c r="F41" s="41" t="s">
        <v>77</v>
      </c>
      <c r="G41" s="42">
        <f t="shared" ref="G41" si="29">+E39*0.4</f>
        <v>0.1128</v>
      </c>
      <c r="H41" s="43"/>
      <c r="I41" s="44"/>
      <c r="J41" s="45">
        <v>0.71499999999999997</v>
      </c>
      <c r="K41" s="194"/>
      <c r="L41" s="194"/>
      <c r="M41" s="194"/>
      <c r="N41" s="194"/>
      <c r="O41" s="194"/>
      <c r="P41" s="19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4"/>
      <c r="C42" s="194"/>
      <c r="D42" s="194"/>
      <c r="E42" s="194"/>
      <c r="F42" s="41" t="s">
        <v>78</v>
      </c>
      <c r="G42" s="42">
        <f t="shared" ref="G42" si="30">IF(E39&lt;0.125,"NA",IF(0.125&lt;=E39,(0.8*E39)))</f>
        <v>0.22559999999999999</v>
      </c>
      <c r="H42" s="43"/>
      <c r="I42" s="44"/>
      <c r="J42" s="45">
        <v>0.94099999999999995</v>
      </c>
      <c r="K42" s="194"/>
      <c r="L42" s="194"/>
      <c r="M42" s="194"/>
      <c r="N42" s="194"/>
      <c r="O42" s="194"/>
      <c r="P42" s="19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5"/>
      <c r="C43" s="195"/>
      <c r="D43" s="195"/>
      <c r="E43" s="195"/>
      <c r="F43" s="46" t="s">
        <v>79</v>
      </c>
      <c r="G43" s="47">
        <f t="shared" ref="G43" si="31">+E39</f>
        <v>0.28199999999999997</v>
      </c>
      <c r="H43" s="48"/>
      <c r="I43" s="49"/>
      <c r="J43" s="50">
        <v>0.92500000000000004</v>
      </c>
      <c r="K43" s="195"/>
      <c r="L43" s="195"/>
      <c r="M43" s="195"/>
      <c r="N43" s="195"/>
      <c r="O43" s="195"/>
      <c r="P43" s="20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3">
        <v>6</v>
      </c>
      <c r="C44" s="216">
        <f t="shared" ref="C44" si="32">+C39+$N$12</f>
        <v>7.85</v>
      </c>
      <c r="D44" s="193">
        <v>0.28999999999999998</v>
      </c>
      <c r="E44" s="193">
        <v>0.27500000000000002</v>
      </c>
      <c r="F44" s="36" t="s">
        <v>75</v>
      </c>
      <c r="G44" s="37">
        <v>2</v>
      </c>
      <c r="H44" s="38"/>
      <c r="I44" s="39"/>
      <c r="J44" s="40">
        <v>0.36399999999999999</v>
      </c>
      <c r="K44" s="193">
        <f t="shared" ref="K44" si="33">+IF(E44&lt;=0.12,(J46),(IF(E44&lt;0.16,((J45+2*J46+J47)/4),IF(E44&gt;=0.16,((J44+3*J45+2*J46+3*J47+J48)/10)))))</f>
        <v>0.8076000000000001</v>
      </c>
      <c r="L44" s="193">
        <f>ROUND(+(D39+D44)/2*(C44-C39),3)</f>
        <v>0.30499999999999999</v>
      </c>
      <c r="M44" s="193">
        <f t="shared" ref="M44" si="34">ROUND(+K44*L44,4)</f>
        <v>0.24629999999999999</v>
      </c>
      <c r="N44" s="196">
        <f t="shared" ref="N44" si="35">ROUND(+M44/$M$138*100,2)</f>
        <v>3.82</v>
      </c>
      <c r="O44" s="197"/>
      <c r="P44" s="19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4"/>
      <c r="C45" s="194"/>
      <c r="D45" s="194"/>
      <c r="E45" s="194"/>
      <c r="F45" s="41" t="s">
        <v>76</v>
      </c>
      <c r="G45" s="42">
        <f t="shared" ref="G45" si="36">IF(E44&lt;0.125,"NA",IF(0.125&lt;=E44,(0.2*E44)))</f>
        <v>5.5000000000000007E-2</v>
      </c>
      <c r="H45" s="43"/>
      <c r="I45" s="44"/>
      <c r="J45" s="45">
        <v>0.79700000000000004</v>
      </c>
      <c r="K45" s="194"/>
      <c r="L45" s="194"/>
      <c r="M45" s="194"/>
      <c r="N45" s="194"/>
      <c r="O45" s="194"/>
      <c r="P45" s="19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4"/>
      <c r="C46" s="194"/>
      <c r="D46" s="194"/>
      <c r="E46" s="194"/>
      <c r="F46" s="41" t="s">
        <v>77</v>
      </c>
      <c r="G46" s="42">
        <f t="shared" ref="G46" si="37">+E44*0.4</f>
        <v>0.11000000000000001</v>
      </c>
      <c r="H46" s="43"/>
      <c r="I46" s="44"/>
      <c r="J46" s="45">
        <v>0.92600000000000005</v>
      </c>
      <c r="K46" s="194"/>
      <c r="L46" s="194"/>
      <c r="M46" s="194"/>
      <c r="N46" s="194"/>
      <c r="O46" s="194"/>
      <c r="P46" s="19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4"/>
      <c r="C47" s="194"/>
      <c r="D47" s="194"/>
      <c r="E47" s="194"/>
      <c r="F47" s="41" t="s">
        <v>78</v>
      </c>
      <c r="G47" s="42">
        <f t="shared" ref="G47" si="38">IF(E44&lt;0.125,"NA",IF(0.125&lt;=E44,(0.8*E44)))</f>
        <v>0.22000000000000003</v>
      </c>
      <c r="H47" s="43"/>
      <c r="I47" s="44"/>
      <c r="J47" s="45">
        <v>0.94699999999999995</v>
      </c>
      <c r="K47" s="194"/>
      <c r="L47" s="194"/>
      <c r="M47" s="194"/>
      <c r="N47" s="194"/>
      <c r="O47" s="194"/>
      <c r="P47" s="19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5"/>
      <c r="C48" s="195"/>
      <c r="D48" s="195"/>
      <c r="E48" s="195"/>
      <c r="F48" s="46" t="s">
        <v>79</v>
      </c>
      <c r="G48" s="47">
        <f t="shared" ref="G48" si="39">+E44</f>
        <v>0.27500000000000002</v>
      </c>
      <c r="H48" s="48"/>
      <c r="I48" s="49"/>
      <c r="J48" s="50">
        <v>0.628</v>
      </c>
      <c r="K48" s="195"/>
      <c r="L48" s="195"/>
      <c r="M48" s="195"/>
      <c r="N48" s="195"/>
      <c r="O48" s="195"/>
      <c r="P48" s="20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3">
        <v>7</v>
      </c>
      <c r="C49" s="216">
        <f>+C44+$N$12</f>
        <v>8.85</v>
      </c>
      <c r="D49" s="193">
        <v>0.37</v>
      </c>
      <c r="E49" s="193">
        <v>0.34399999999999997</v>
      </c>
      <c r="F49" s="36" t="s">
        <v>75</v>
      </c>
      <c r="G49" s="37">
        <v>1</v>
      </c>
      <c r="H49" s="38"/>
      <c r="I49" s="39"/>
      <c r="J49" s="40">
        <v>0.53300000000000003</v>
      </c>
      <c r="K49" s="193">
        <f t="shared" ref="K49" si="40">+IF(E49&lt;=0.12,(J51),(IF(E49&lt;0.16,((J50+2*J51+J52)/4),IF(E49&gt;=0.16,((J49+3*J50+2*J51+3*J52+J53)/10)))))</f>
        <v>0.82729999999999992</v>
      </c>
      <c r="L49" s="193">
        <f t="shared" ref="L49" si="41">ROUND(+(D44+D49)/2*(C49-C44),3)</f>
        <v>0.33</v>
      </c>
      <c r="M49" s="193">
        <f t="shared" ref="M49" si="42">ROUND(+K49*L49,4)</f>
        <v>0.27300000000000002</v>
      </c>
      <c r="N49" s="196">
        <f t="shared" ref="N49" si="43">ROUND(+M49/$M$138*100,2)</f>
        <v>4.2300000000000004</v>
      </c>
      <c r="O49" s="197"/>
      <c r="P49" s="19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4"/>
      <c r="C50" s="194"/>
      <c r="D50" s="194"/>
      <c r="E50" s="194"/>
      <c r="F50" s="41" t="s">
        <v>76</v>
      </c>
      <c r="G50" s="42">
        <f t="shared" ref="G50" si="44">IF(E49&lt;0.125,"NA",IF(0.125&lt;=E49,(0.2*E49)))</f>
        <v>6.88E-2</v>
      </c>
      <c r="H50" s="43"/>
      <c r="I50" s="44"/>
      <c r="J50" s="45">
        <v>0.73099999999999998</v>
      </c>
      <c r="K50" s="194"/>
      <c r="L50" s="194"/>
      <c r="M50" s="194"/>
      <c r="N50" s="194"/>
      <c r="O50" s="194"/>
      <c r="P50" s="19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4"/>
      <c r="C51" s="194"/>
      <c r="D51" s="194"/>
      <c r="E51" s="194"/>
      <c r="F51" s="41" t="s">
        <v>77</v>
      </c>
      <c r="G51" s="42">
        <f t="shared" ref="G51" si="45">+E49*0.4</f>
        <v>0.1376</v>
      </c>
      <c r="H51" s="43"/>
      <c r="I51" s="44"/>
      <c r="J51" s="45">
        <v>0.85</v>
      </c>
      <c r="K51" s="194"/>
      <c r="L51" s="194"/>
      <c r="M51" s="194"/>
      <c r="N51" s="194"/>
      <c r="O51" s="194"/>
      <c r="P51" s="19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4"/>
      <c r="C52" s="194"/>
      <c r="D52" s="194"/>
      <c r="E52" s="194"/>
      <c r="F52" s="41" t="s">
        <v>78</v>
      </c>
      <c r="G52" s="42">
        <f t="shared" ref="G52" si="46">IF(E49&lt;0.125,"NA",IF(0.125&lt;=E49,(0.8*E49)))</f>
        <v>0.2752</v>
      </c>
      <c r="H52" s="43"/>
      <c r="I52" s="44"/>
      <c r="J52" s="45">
        <v>0.97899999999999998</v>
      </c>
      <c r="K52" s="194"/>
      <c r="L52" s="194"/>
      <c r="M52" s="194"/>
      <c r="N52" s="194"/>
      <c r="O52" s="194"/>
      <c r="P52" s="19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5"/>
      <c r="C53" s="195"/>
      <c r="D53" s="195"/>
      <c r="E53" s="195"/>
      <c r="F53" s="46" t="s">
        <v>79</v>
      </c>
      <c r="G53" s="47">
        <f t="shared" ref="G53" si="47">+E49</f>
        <v>0.34399999999999997</v>
      </c>
      <c r="H53" s="48"/>
      <c r="I53" s="49"/>
      <c r="J53" s="50">
        <v>0.91</v>
      </c>
      <c r="K53" s="195"/>
      <c r="L53" s="195"/>
      <c r="M53" s="195"/>
      <c r="N53" s="195"/>
      <c r="O53" s="195"/>
      <c r="P53" s="20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3">
        <v>8</v>
      </c>
      <c r="C54" s="216">
        <f t="shared" ref="C54" si="48">+C49+$N$12</f>
        <v>9.85</v>
      </c>
      <c r="D54" s="193">
        <v>0.37</v>
      </c>
      <c r="E54" s="193">
        <v>0.38</v>
      </c>
      <c r="F54" s="36" t="s">
        <v>75</v>
      </c>
      <c r="G54" s="37">
        <v>2</v>
      </c>
      <c r="H54" s="38"/>
      <c r="I54" s="39"/>
      <c r="J54" s="40">
        <v>0.80900000000000005</v>
      </c>
      <c r="K54" s="193">
        <f t="shared" ref="K54" si="49">+IF(E54&lt;=0.12,(J56),(IF(E54&lt;0.16,((J55+2*J56+J57)/4),IF(E54&gt;=0.16,((J54+3*J55+2*J56+3*J57+J58)/10)))))</f>
        <v>1.0177</v>
      </c>
      <c r="L54" s="193">
        <f t="shared" ref="L54" si="50">ROUND(+(D49+D54)/2*(C54-C49),3)</f>
        <v>0.37</v>
      </c>
      <c r="M54" s="193">
        <f t="shared" ref="M54" si="51">ROUND(+K54*L54,4)</f>
        <v>0.3765</v>
      </c>
      <c r="N54" s="196">
        <f t="shared" ref="N54" si="52">ROUND(+M54/$M$138*100,2)</f>
        <v>5.84</v>
      </c>
      <c r="O54" s="197"/>
      <c r="P54" s="19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4"/>
      <c r="C55" s="194"/>
      <c r="D55" s="194"/>
      <c r="E55" s="194"/>
      <c r="F55" s="41" t="s">
        <v>76</v>
      </c>
      <c r="G55" s="42">
        <f t="shared" ref="G55" si="53">IF(E54&lt;0.125,"NA",IF(0.125&lt;=E54,(0.2*E54)))</f>
        <v>7.6000000000000012E-2</v>
      </c>
      <c r="H55" s="43"/>
      <c r="I55" s="44"/>
      <c r="J55" s="45">
        <v>0.85499999999999998</v>
      </c>
      <c r="K55" s="194"/>
      <c r="L55" s="194"/>
      <c r="M55" s="194"/>
      <c r="N55" s="194"/>
      <c r="O55" s="194"/>
      <c r="P55" s="19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4"/>
      <c r="C56" s="194"/>
      <c r="D56" s="194"/>
      <c r="E56" s="194"/>
      <c r="F56" s="41" t="s">
        <v>77</v>
      </c>
      <c r="G56" s="42">
        <f t="shared" ref="G56" si="54">+E54*0.4</f>
        <v>0.15200000000000002</v>
      </c>
      <c r="H56" s="43"/>
      <c r="I56" s="44"/>
      <c r="J56" s="45">
        <v>1.101</v>
      </c>
      <c r="K56" s="194"/>
      <c r="L56" s="194"/>
      <c r="M56" s="194"/>
      <c r="N56" s="194"/>
      <c r="O56" s="194"/>
      <c r="P56" s="19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4"/>
      <c r="C57" s="194"/>
      <c r="D57" s="194"/>
      <c r="E57" s="194"/>
      <c r="F57" s="41" t="s">
        <v>78</v>
      </c>
      <c r="G57" s="42">
        <f t="shared" ref="G57" si="55">IF(E54&lt;0.125,"NA",IF(0.125&lt;=E54,(0.8*E54)))</f>
        <v>0.30400000000000005</v>
      </c>
      <c r="H57" s="43"/>
      <c r="I57" s="44"/>
      <c r="J57" s="45">
        <v>1.1319999999999999</v>
      </c>
      <c r="K57" s="194"/>
      <c r="L57" s="194"/>
      <c r="M57" s="194"/>
      <c r="N57" s="194"/>
      <c r="O57" s="194"/>
      <c r="P57" s="19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5"/>
      <c r="C58" s="195"/>
      <c r="D58" s="195"/>
      <c r="E58" s="195"/>
      <c r="F58" s="46" t="s">
        <v>79</v>
      </c>
      <c r="G58" s="47">
        <f t="shared" ref="G58" si="56">+E54</f>
        <v>0.38</v>
      </c>
      <c r="H58" s="48"/>
      <c r="I58" s="49"/>
      <c r="J58" s="50">
        <v>1.2050000000000001</v>
      </c>
      <c r="K58" s="195"/>
      <c r="L58" s="195"/>
      <c r="M58" s="195"/>
      <c r="N58" s="195"/>
      <c r="O58" s="195"/>
      <c r="P58" s="20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3">
        <v>9</v>
      </c>
      <c r="C59" s="216">
        <f t="shared" ref="C59" si="57">+C54+$N$12</f>
        <v>10.85</v>
      </c>
      <c r="D59" s="193">
        <v>0.44</v>
      </c>
      <c r="E59" s="193">
        <v>0.44</v>
      </c>
      <c r="F59" s="36" t="s">
        <v>75</v>
      </c>
      <c r="G59" s="37">
        <v>3</v>
      </c>
      <c r="H59" s="38"/>
      <c r="I59" s="39"/>
      <c r="J59" s="40">
        <v>0.23200000000000001</v>
      </c>
      <c r="K59" s="193">
        <f t="shared" ref="K59" si="58">+IF(E59&lt;=0.12,(J61),(IF(E59&lt;0.16,((J60+2*J61+J62)/4),IF(E59&gt;=0.16,((J59+3*J60+2*J61+3*J62+J63)/10)))))</f>
        <v>0.38889999999999997</v>
      </c>
      <c r="L59" s="193">
        <f t="shared" ref="L59" si="59">ROUND(+(D54+D59)/2*(C59-C54),3)</f>
        <v>0.40500000000000003</v>
      </c>
      <c r="M59" s="193">
        <f t="shared" ref="M59" si="60">ROUND(+K59*L59,4)</f>
        <v>0.1575</v>
      </c>
      <c r="N59" s="196">
        <f t="shared" ref="N59" si="61">ROUND(+M59/$M$138*100,2)</f>
        <v>2.44</v>
      </c>
      <c r="O59" s="197"/>
      <c r="P59" s="19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4"/>
      <c r="C60" s="194"/>
      <c r="D60" s="194"/>
      <c r="E60" s="194"/>
      <c r="F60" s="41" t="s">
        <v>76</v>
      </c>
      <c r="G60" s="42">
        <f t="shared" ref="G60" si="62">IF(E59&lt;0.125,"NA",IF(0.125&lt;=E59,(0.2*E59)))</f>
        <v>8.8000000000000009E-2</v>
      </c>
      <c r="H60" s="43"/>
      <c r="I60" s="44"/>
      <c r="J60" s="45">
        <v>0.251</v>
      </c>
      <c r="K60" s="194"/>
      <c r="L60" s="194"/>
      <c r="M60" s="194"/>
      <c r="N60" s="194"/>
      <c r="O60" s="194"/>
      <c r="P60" s="19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4"/>
      <c r="C61" s="194"/>
      <c r="D61" s="194"/>
      <c r="E61" s="194"/>
      <c r="F61" s="41" t="s">
        <v>77</v>
      </c>
      <c r="G61" s="42">
        <f t="shared" ref="G61" si="63">+E59*0.4</f>
        <v>0.17600000000000002</v>
      </c>
      <c r="H61" s="43"/>
      <c r="I61" s="44"/>
      <c r="J61" s="45">
        <v>0.18099999999999999</v>
      </c>
      <c r="K61" s="194"/>
      <c r="L61" s="194"/>
      <c r="M61" s="194"/>
      <c r="N61" s="194"/>
      <c r="O61" s="194"/>
      <c r="P61" s="19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4"/>
      <c r="C62" s="194"/>
      <c r="D62" s="194"/>
      <c r="E62" s="194"/>
      <c r="F62" s="41" t="s">
        <v>78</v>
      </c>
      <c r="G62" s="42">
        <f t="shared" ref="G62" si="64">IF(E59&lt;0.125,"NA",IF(0.125&lt;=E59,(0.8*E59)))</f>
        <v>0.35200000000000004</v>
      </c>
      <c r="H62" s="43"/>
      <c r="I62" s="44"/>
      <c r="J62" s="45">
        <v>0.61099999999999999</v>
      </c>
      <c r="K62" s="194"/>
      <c r="L62" s="194"/>
      <c r="M62" s="194"/>
      <c r="N62" s="194"/>
      <c r="O62" s="194"/>
      <c r="P62" s="19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5"/>
      <c r="C63" s="195"/>
      <c r="D63" s="195"/>
      <c r="E63" s="195"/>
      <c r="F63" s="46" t="s">
        <v>79</v>
      </c>
      <c r="G63" s="47">
        <f t="shared" ref="G63" si="65">+E59</f>
        <v>0.44</v>
      </c>
      <c r="H63" s="48"/>
      <c r="I63" s="49"/>
      <c r="J63" s="50">
        <v>0.70899999999999996</v>
      </c>
      <c r="K63" s="195"/>
      <c r="L63" s="195"/>
      <c r="M63" s="195"/>
      <c r="N63" s="195"/>
      <c r="O63" s="195"/>
      <c r="P63" s="20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3">
        <v>10</v>
      </c>
      <c r="C64" s="216">
        <f>+C59+$N$12</f>
        <v>11.85</v>
      </c>
      <c r="D64" s="193">
        <v>0.5</v>
      </c>
      <c r="E64" s="193">
        <v>0.45</v>
      </c>
      <c r="F64" s="36" t="s">
        <v>75</v>
      </c>
      <c r="G64" s="37">
        <v>1</v>
      </c>
      <c r="H64" s="38"/>
      <c r="I64" s="39"/>
      <c r="J64" s="40">
        <v>0.63100000000000001</v>
      </c>
      <c r="K64" s="193">
        <f t="shared" ref="K64" si="66">+IF(E64&lt;=0.12,(J66),(IF(E64&lt;0.16,((J65+2*J66+J67)/4),IF(E64&gt;=0.16,((J64+3*J65+2*J66+3*J67+J68)/10)))))</f>
        <v>0.83529999999999993</v>
      </c>
      <c r="L64" s="193">
        <f>ROUND(+(D59+D64)/2*(C64-C59),3)</f>
        <v>0.47</v>
      </c>
      <c r="M64" s="193">
        <f t="shared" ref="M64" si="67">ROUND(+K64*L64,4)</f>
        <v>0.3926</v>
      </c>
      <c r="N64" s="196">
        <f t="shared" ref="N64" si="68">ROUND(+M64/$M$138*100,2)</f>
        <v>6.09</v>
      </c>
      <c r="O64" s="197"/>
      <c r="P64" s="19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4"/>
      <c r="C65" s="194"/>
      <c r="D65" s="194"/>
      <c r="E65" s="194"/>
      <c r="F65" s="41" t="s">
        <v>76</v>
      </c>
      <c r="G65" s="42">
        <f t="shared" ref="G65" si="69">IF(E64&lt;0.125,"NA",IF(0.125&lt;=E64,(0.2*E64)))</f>
        <v>9.0000000000000011E-2</v>
      </c>
      <c r="H65" s="43"/>
      <c r="I65" s="44"/>
      <c r="J65" s="45">
        <v>0.81</v>
      </c>
      <c r="K65" s="194"/>
      <c r="L65" s="194"/>
      <c r="M65" s="194"/>
      <c r="N65" s="194"/>
      <c r="O65" s="194"/>
      <c r="P65" s="19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4"/>
      <c r="C66" s="194"/>
      <c r="D66" s="194"/>
      <c r="E66" s="194"/>
      <c r="F66" s="41" t="s">
        <v>77</v>
      </c>
      <c r="G66" s="42">
        <f t="shared" ref="G66" si="70">+E64*0.4</f>
        <v>0.18000000000000002</v>
      </c>
      <c r="H66" s="43"/>
      <c r="I66" s="44"/>
      <c r="J66" s="45">
        <v>0.83799999999999997</v>
      </c>
      <c r="K66" s="194"/>
      <c r="L66" s="194"/>
      <c r="M66" s="194"/>
      <c r="N66" s="194"/>
      <c r="O66" s="194"/>
      <c r="P66" s="19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4"/>
      <c r="C67" s="194"/>
      <c r="D67" s="194"/>
      <c r="E67" s="194"/>
      <c r="F67" s="41" t="s">
        <v>78</v>
      </c>
      <c r="G67" s="42">
        <f t="shared" ref="G67" si="71">IF(E64&lt;0.125,"NA",IF(0.125&lt;=E64,(0.8*E64)))</f>
        <v>0.36000000000000004</v>
      </c>
      <c r="H67" s="43"/>
      <c r="I67" s="44"/>
      <c r="J67" s="45">
        <v>0.89</v>
      </c>
      <c r="K67" s="194"/>
      <c r="L67" s="194"/>
      <c r="M67" s="194"/>
      <c r="N67" s="194"/>
      <c r="O67" s="194"/>
      <c r="P67" s="19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5"/>
      <c r="C68" s="195"/>
      <c r="D68" s="195"/>
      <c r="E68" s="195"/>
      <c r="F68" s="46" t="s">
        <v>79</v>
      </c>
      <c r="G68" s="47">
        <f t="shared" ref="G68" si="72">+E64</f>
        <v>0.45</v>
      </c>
      <c r="H68" s="48"/>
      <c r="I68" s="49"/>
      <c r="J68" s="50">
        <v>0.94599999999999995</v>
      </c>
      <c r="K68" s="195"/>
      <c r="L68" s="195"/>
      <c r="M68" s="195"/>
      <c r="N68" s="195"/>
      <c r="O68" s="195"/>
      <c r="P68" s="20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3">
        <v>11</v>
      </c>
      <c r="C69" s="216">
        <f t="shared" ref="C69" si="73">+C64+$N$12</f>
        <v>12.85</v>
      </c>
      <c r="D69" s="193">
        <v>0.57999999999999996</v>
      </c>
      <c r="E69" s="193">
        <v>0.52</v>
      </c>
      <c r="F69" s="36" t="s">
        <v>75</v>
      </c>
      <c r="G69" s="37">
        <v>2</v>
      </c>
      <c r="H69" s="38"/>
      <c r="I69" s="39"/>
      <c r="J69" s="40">
        <v>0.66300000000000003</v>
      </c>
      <c r="K69" s="193">
        <f t="shared" ref="K69" si="74">+IF(E69&lt;=0.12,(J71),(IF(E69&lt;0.16,((J70+2*J71+J72)/4),IF(E69&gt;=0.16,((J69+3*J70+2*J71+3*J72+J73)/10)))))</f>
        <v>0.80869999999999997</v>
      </c>
      <c r="L69" s="193">
        <f t="shared" ref="L69" si="75">ROUND(+(D64+D69)/2*(C69-C64),3)</f>
        <v>0.54</v>
      </c>
      <c r="M69" s="193">
        <f t="shared" ref="M69" si="76">ROUND(+K69*L69,4)</f>
        <v>0.43669999999999998</v>
      </c>
      <c r="N69" s="196">
        <f t="shared" ref="N69" si="77">ROUND(+M69/$M$138*100,2)</f>
        <v>6.77</v>
      </c>
      <c r="O69" s="197"/>
      <c r="P69" s="198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4"/>
      <c r="C70" s="194"/>
      <c r="D70" s="194"/>
      <c r="E70" s="194"/>
      <c r="F70" s="41" t="s">
        <v>76</v>
      </c>
      <c r="G70" s="42">
        <f t="shared" ref="G70" si="78">IF(E69&lt;0.125,"NA",IF(0.125&lt;=E69,(0.2*E69)))</f>
        <v>0.10400000000000001</v>
      </c>
      <c r="H70" s="43"/>
      <c r="I70" s="44"/>
      <c r="J70" s="45">
        <v>0.64100000000000001</v>
      </c>
      <c r="K70" s="194"/>
      <c r="L70" s="194"/>
      <c r="M70" s="194"/>
      <c r="N70" s="194"/>
      <c r="O70" s="194"/>
      <c r="P70" s="199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4"/>
      <c r="C71" s="194"/>
      <c r="D71" s="194"/>
      <c r="E71" s="194"/>
      <c r="F71" s="41" t="s">
        <v>77</v>
      </c>
      <c r="G71" s="42">
        <f t="shared" ref="G71" si="79">+E69*0.4</f>
        <v>0.20800000000000002</v>
      </c>
      <c r="H71" s="43"/>
      <c r="I71" s="44"/>
      <c r="J71" s="45">
        <v>0.83299999999999996</v>
      </c>
      <c r="K71" s="194"/>
      <c r="L71" s="194"/>
      <c r="M71" s="194"/>
      <c r="N71" s="194"/>
      <c r="O71" s="194"/>
      <c r="P71" s="199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4"/>
      <c r="C72" s="194"/>
      <c r="D72" s="194"/>
      <c r="E72" s="194"/>
      <c r="F72" s="41" t="s">
        <v>78</v>
      </c>
      <c r="G72" s="42">
        <f t="shared" ref="G72" si="80">IF(E69&lt;0.125,"NA",IF(0.125&lt;=E69,(0.8*E69)))</f>
        <v>0.41600000000000004</v>
      </c>
      <c r="H72" s="43"/>
      <c r="I72" s="44"/>
      <c r="J72" s="45">
        <v>0.97399999999999998</v>
      </c>
      <c r="K72" s="194"/>
      <c r="L72" s="194"/>
      <c r="M72" s="194"/>
      <c r="N72" s="194"/>
      <c r="O72" s="194"/>
      <c r="P72" s="199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5"/>
      <c r="C73" s="195"/>
      <c r="D73" s="195"/>
      <c r="E73" s="195"/>
      <c r="F73" s="46" t="s">
        <v>79</v>
      </c>
      <c r="G73" s="47">
        <f t="shared" ref="G73" si="81">+E69</f>
        <v>0.52</v>
      </c>
      <c r="H73" s="48"/>
      <c r="I73" s="49"/>
      <c r="J73" s="50">
        <v>0.91300000000000003</v>
      </c>
      <c r="K73" s="195"/>
      <c r="L73" s="195"/>
      <c r="M73" s="195"/>
      <c r="N73" s="195"/>
      <c r="O73" s="195"/>
      <c r="P73" s="200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3">
        <v>12</v>
      </c>
      <c r="C74" s="216">
        <f t="shared" ref="C74" si="82">+C69+$N$12</f>
        <v>13.85</v>
      </c>
      <c r="D74" s="193">
        <v>0.57999999999999996</v>
      </c>
      <c r="E74" s="193">
        <v>0.57999999999999996</v>
      </c>
      <c r="F74" s="36" t="s">
        <v>75</v>
      </c>
      <c r="G74" s="37">
        <v>3</v>
      </c>
      <c r="H74" s="38"/>
      <c r="I74" s="39"/>
      <c r="J74" s="40">
        <v>0.76500000000000001</v>
      </c>
      <c r="K74" s="193">
        <f t="shared" ref="K74" si="83">+IF(E74&lt;=0.12,(J76),(IF(E74&lt;0.16,((J75+2*J76+J77)/4),IF(E74&gt;=0.16,((J74+3*J75+2*J76+3*J77+J78)/10)))))</f>
        <v>0.65310000000000001</v>
      </c>
      <c r="L74" s="193">
        <f t="shared" ref="L74" si="84">ROUND(+(D69+D74)/2*(C74-C69),3)</f>
        <v>0.57999999999999996</v>
      </c>
      <c r="M74" s="193">
        <f t="shared" ref="M74" si="85">ROUND(+K74*L74,4)</f>
        <v>0.37880000000000003</v>
      </c>
      <c r="N74" s="196">
        <f t="shared" ref="N74" si="86">ROUND(+M74/$M$138*100,2)</f>
        <v>5.87</v>
      </c>
      <c r="O74" s="197"/>
      <c r="P74" s="198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4"/>
      <c r="C75" s="194"/>
      <c r="D75" s="194"/>
      <c r="E75" s="194"/>
      <c r="F75" s="41" t="s">
        <v>76</v>
      </c>
      <c r="G75" s="42">
        <f t="shared" ref="G75" si="87">IF(E74&lt;0.125,"NA",IF(0.125&lt;=E74,(0.2*E74)))</f>
        <v>0.11599999999999999</v>
      </c>
      <c r="H75" s="43"/>
      <c r="I75" s="44"/>
      <c r="J75" s="45">
        <v>0.60299999999999998</v>
      </c>
      <c r="K75" s="194"/>
      <c r="L75" s="194"/>
      <c r="M75" s="194"/>
      <c r="N75" s="194"/>
      <c r="O75" s="194"/>
      <c r="P75" s="199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4"/>
      <c r="C76" s="194"/>
      <c r="D76" s="194"/>
      <c r="E76" s="194"/>
      <c r="F76" s="41" t="s">
        <v>77</v>
      </c>
      <c r="G76" s="42">
        <f t="shared" ref="G76" si="88">+E74*0.4</f>
        <v>0.23199999999999998</v>
      </c>
      <c r="H76" s="43"/>
      <c r="I76" s="44"/>
      <c r="J76" s="45">
        <v>0.625</v>
      </c>
      <c r="K76" s="194"/>
      <c r="L76" s="194"/>
      <c r="M76" s="194"/>
      <c r="N76" s="194"/>
      <c r="O76" s="194"/>
      <c r="P76" s="199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4"/>
      <c r="C77" s="194"/>
      <c r="D77" s="194"/>
      <c r="E77" s="194"/>
      <c r="F77" s="41" t="s">
        <v>78</v>
      </c>
      <c r="G77" s="42">
        <f t="shared" ref="G77" si="89">IF(E74&lt;0.125,"NA",IF(0.125&lt;=E74,(0.8*E74)))</f>
        <v>0.46399999999999997</v>
      </c>
      <c r="H77" s="43"/>
      <c r="I77" s="44"/>
      <c r="J77" s="45">
        <v>0.67500000000000004</v>
      </c>
      <c r="K77" s="194"/>
      <c r="L77" s="194"/>
      <c r="M77" s="194"/>
      <c r="N77" s="194"/>
      <c r="O77" s="194"/>
      <c r="P77" s="199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5"/>
      <c r="C78" s="195"/>
      <c r="D78" s="195"/>
      <c r="E78" s="195"/>
      <c r="F78" s="46" t="s">
        <v>79</v>
      </c>
      <c r="G78" s="47">
        <f t="shared" ref="G78" si="90">+E74</f>
        <v>0.57999999999999996</v>
      </c>
      <c r="H78" s="48"/>
      <c r="I78" s="49"/>
      <c r="J78" s="50">
        <v>0.68200000000000005</v>
      </c>
      <c r="K78" s="195"/>
      <c r="L78" s="195"/>
      <c r="M78" s="195"/>
      <c r="N78" s="195"/>
      <c r="O78" s="195"/>
      <c r="P78" s="20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3">
        <v>13</v>
      </c>
      <c r="C79" s="216">
        <f>+C74+$N$12</f>
        <v>14.85</v>
      </c>
      <c r="D79" s="193">
        <v>0.5</v>
      </c>
      <c r="E79" s="193">
        <v>0.48</v>
      </c>
      <c r="F79" s="36" t="s">
        <v>75</v>
      </c>
      <c r="G79" s="37">
        <v>2</v>
      </c>
      <c r="H79" s="38"/>
      <c r="I79" s="39"/>
      <c r="J79" s="40">
        <v>0.23</v>
      </c>
      <c r="K79" s="193">
        <f t="shared" ref="K79" si="91">+IF(E79&lt;=0.12,(J81),(IF(E79&lt;0.16,((J80+2*J81+J82)/4),IF(E79&gt;=0.16,((J79+3*J80+2*J81+3*J82+J83)/10)))))</f>
        <v>0.77839999999999987</v>
      </c>
      <c r="L79" s="193">
        <f t="shared" ref="L79" si="92">ROUND(+(D74+D79)/2*(C79-C74),3)</f>
        <v>0.54</v>
      </c>
      <c r="M79" s="193">
        <f t="shared" ref="M79" si="93">ROUND(+K79*L79,4)</f>
        <v>0.42030000000000001</v>
      </c>
      <c r="N79" s="196">
        <f t="shared" ref="N79" si="94">ROUND(+M79/$M$138*100,2)</f>
        <v>6.51</v>
      </c>
      <c r="O79" s="197"/>
      <c r="P79" s="198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4"/>
      <c r="C80" s="194"/>
      <c r="D80" s="194"/>
      <c r="E80" s="194"/>
      <c r="F80" s="41" t="s">
        <v>76</v>
      </c>
      <c r="G80" s="42">
        <f t="shared" ref="G80" si="95">IF(E79&lt;0.125,"NA",IF(0.125&lt;=E79,(0.2*E79)))</f>
        <v>9.6000000000000002E-2</v>
      </c>
      <c r="H80" s="43"/>
      <c r="I80" s="44"/>
      <c r="J80" s="45">
        <v>0.35799999999999998</v>
      </c>
      <c r="K80" s="194"/>
      <c r="L80" s="194"/>
      <c r="M80" s="194"/>
      <c r="N80" s="194"/>
      <c r="O80" s="194"/>
      <c r="P80" s="199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4"/>
      <c r="C81" s="194"/>
      <c r="D81" s="194"/>
      <c r="E81" s="194"/>
      <c r="F81" s="41" t="s">
        <v>77</v>
      </c>
      <c r="G81" s="42">
        <f t="shared" ref="G81" si="96">+E79*0.4</f>
        <v>0.192</v>
      </c>
      <c r="H81" s="43"/>
      <c r="I81" s="44"/>
      <c r="J81" s="45">
        <v>0.81499999999999995</v>
      </c>
      <c r="K81" s="194"/>
      <c r="L81" s="194"/>
      <c r="M81" s="194"/>
      <c r="N81" s="194"/>
      <c r="O81" s="194"/>
      <c r="P81" s="199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4"/>
      <c r="C82" s="194"/>
      <c r="D82" s="194"/>
      <c r="E82" s="194"/>
      <c r="F82" s="41" t="s">
        <v>78</v>
      </c>
      <c r="G82" s="42">
        <f t="shared" ref="G82" si="97">IF(E79&lt;0.125,"NA",IF(0.125&lt;=E79,(0.8*E79)))</f>
        <v>0.38400000000000001</v>
      </c>
      <c r="H82" s="43"/>
      <c r="I82" s="44"/>
      <c r="J82" s="45">
        <v>1.234</v>
      </c>
      <c r="K82" s="194"/>
      <c r="L82" s="194"/>
      <c r="M82" s="194"/>
      <c r="N82" s="194"/>
      <c r="O82" s="194"/>
      <c r="P82" s="199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5"/>
      <c r="C83" s="195"/>
      <c r="D83" s="195"/>
      <c r="E83" s="195"/>
      <c r="F83" s="46" t="s">
        <v>79</v>
      </c>
      <c r="G83" s="47">
        <f t="shared" ref="G83" si="98">+E79</f>
        <v>0.48</v>
      </c>
      <c r="H83" s="48"/>
      <c r="I83" s="49"/>
      <c r="J83" s="50">
        <v>1.1479999999999999</v>
      </c>
      <c r="K83" s="195"/>
      <c r="L83" s="195"/>
      <c r="M83" s="195"/>
      <c r="N83" s="195"/>
      <c r="O83" s="195"/>
      <c r="P83" s="200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3">
        <v>14</v>
      </c>
      <c r="C84" s="216">
        <f t="shared" ref="C84" si="99">+C79+$N$12</f>
        <v>15.85</v>
      </c>
      <c r="D84" s="193">
        <v>0.68</v>
      </c>
      <c r="E84" s="193">
        <v>0.52</v>
      </c>
      <c r="F84" s="36" t="s">
        <v>75</v>
      </c>
      <c r="G84" s="37">
        <v>3</v>
      </c>
      <c r="H84" s="38"/>
      <c r="I84" s="39"/>
      <c r="J84" s="40">
        <v>0.53900000000000003</v>
      </c>
      <c r="K84" s="193">
        <f t="shared" ref="K84" si="100">+IF(E84&lt;=0.12,(J86),(IF(E84&lt;0.16,((J85+2*J86+J87)/4),IF(E84&gt;=0.16,((J84+3*J85+2*J86+3*J87+J88)/10)))))</f>
        <v>1.0283000000000002</v>
      </c>
      <c r="L84" s="193">
        <f>ROUND(+(D79+D84)/2*(C84-C79),3)</f>
        <v>0.59</v>
      </c>
      <c r="M84" s="193">
        <f t="shared" ref="M84" si="101">ROUND(+K84*L84,4)</f>
        <v>0.60670000000000002</v>
      </c>
      <c r="N84" s="196">
        <f t="shared" ref="N84" si="102">ROUND(+M84/$M$138*100,2)</f>
        <v>9.4</v>
      </c>
      <c r="O84" s="197"/>
      <c r="P84" s="198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4"/>
      <c r="C85" s="194"/>
      <c r="D85" s="194"/>
      <c r="E85" s="194"/>
      <c r="F85" s="41" t="s">
        <v>76</v>
      </c>
      <c r="G85" s="42">
        <f t="shared" ref="G85" si="103">IF(E84&lt;0.125,"NA",IF(0.125&lt;=E84,(0.2*E84)))</f>
        <v>0.10400000000000001</v>
      </c>
      <c r="H85" s="43"/>
      <c r="I85" s="44"/>
      <c r="J85" s="45">
        <v>0.748</v>
      </c>
      <c r="K85" s="194"/>
      <c r="L85" s="194"/>
      <c r="M85" s="194"/>
      <c r="N85" s="194"/>
      <c r="O85" s="194"/>
      <c r="P85" s="199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4"/>
      <c r="C86" s="194"/>
      <c r="D86" s="194"/>
      <c r="E86" s="194"/>
      <c r="F86" s="41" t="s">
        <v>77</v>
      </c>
      <c r="G86" s="42">
        <f t="shared" ref="G86" si="104">+E84*0.4</f>
        <v>0.20800000000000002</v>
      </c>
      <c r="H86" s="43"/>
      <c r="I86" s="44"/>
      <c r="J86" s="45">
        <v>1.034</v>
      </c>
      <c r="K86" s="194"/>
      <c r="L86" s="194"/>
      <c r="M86" s="194"/>
      <c r="N86" s="194"/>
      <c r="O86" s="194"/>
      <c r="P86" s="199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4"/>
      <c r="C87" s="194"/>
      <c r="D87" s="194"/>
      <c r="E87" s="194"/>
      <c r="F87" s="41" t="s">
        <v>78</v>
      </c>
      <c r="G87" s="42">
        <f t="shared" ref="G87" si="105">IF(E84&lt;0.125,"NA",IF(0.125&lt;=E84,(0.8*E84)))</f>
        <v>0.41600000000000004</v>
      </c>
      <c r="H87" s="43"/>
      <c r="I87" s="44"/>
      <c r="J87" s="45">
        <v>1.3660000000000001</v>
      </c>
      <c r="K87" s="194"/>
      <c r="L87" s="194"/>
      <c r="M87" s="194"/>
      <c r="N87" s="194"/>
      <c r="O87" s="194"/>
      <c r="P87" s="199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5"/>
      <c r="C88" s="195"/>
      <c r="D88" s="195"/>
      <c r="E88" s="195"/>
      <c r="F88" s="46" t="s">
        <v>79</v>
      </c>
      <c r="G88" s="47">
        <f t="shared" ref="G88" si="106">+E84</f>
        <v>0.52</v>
      </c>
      <c r="H88" s="48"/>
      <c r="I88" s="49"/>
      <c r="J88" s="50">
        <v>1.3340000000000001</v>
      </c>
      <c r="K88" s="195"/>
      <c r="L88" s="195"/>
      <c r="M88" s="195"/>
      <c r="N88" s="195"/>
      <c r="O88" s="195"/>
      <c r="P88" s="200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13">
        <v>15</v>
      </c>
      <c r="C89" s="216">
        <f t="shared" ref="C89" si="107">+C84+$N$12</f>
        <v>16.850000000000001</v>
      </c>
      <c r="D89" s="193">
        <v>0.67</v>
      </c>
      <c r="E89" s="193">
        <v>0.68</v>
      </c>
      <c r="F89" s="36" t="s">
        <v>75</v>
      </c>
      <c r="G89" s="37">
        <v>4</v>
      </c>
      <c r="H89" s="38"/>
      <c r="I89" s="39"/>
      <c r="J89" s="40">
        <v>0.50700000000000001</v>
      </c>
      <c r="K89" s="193">
        <f t="shared" ref="K89" si="108">+IF(E89&lt;=0.12,(J91),(IF(E89&lt;0.16,((J90+2*J91+J92)/4),IF(E89&gt;=0.16,((J89+3*J90+2*J91+3*J92+J93)/10)))))</f>
        <v>0.99329999999999996</v>
      </c>
      <c r="L89" s="193">
        <f>ROUND(+(D84+D89)/2*(C89-C84),3)</f>
        <v>0.67500000000000004</v>
      </c>
      <c r="M89" s="193">
        <f t="shared" ref="M89" si="109">ROUND(+K89*L89,4)</f>
        <v>0.67049999999999998</v>
      </c>
      <c r="N89" s="196">
        <f t="shared" ref="N89" si="110">ROUND(+M89/$M$138*100,2)</f>
        <v>10.39</v>
      </c>
      <c r="O89" s="197"/>
      <c r="P89" s="198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4"/>
      <c r="C90" s="194"/>
      <c r="D90" s="194"/>
      <c r="E90" s="194"/>
      <c r="F90" s="41" t="s">
        <v>76</v>
      </c>
      <c r="G90" s="42">
        <f t="shared" ref="G90" si="111">IF(E89&lt;0.125,"NA",IF(0.125&lt;=E89,(0.2*E89)))</f>
        <v>0.13600000000000001</v>
      </c>
      <c r="H90" s="43"/>
      <c r="I90" s="44"/>
      <c r="J90" s="45">
        <v>0.82599999999999996</v>
      </c>
      <c r="K90" s="194"/>
      <c r="L90" s="194"/>
      <c r="M90" s="194"/>
      <c r="N90" s="194"/>
      <c r="O90" s="194"/>
      <c r="P90" s="199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4"/>
      <c r="C91" s="194"/>
      <c r="D91" s="194"/>
      <c r="E91" s="194"/>
      <c r="F91" s="41" t="s">
        <v>77</v>
      </c>
      <c r="G91" s="42">
        <f t="shared" ref="G91" si="112">+E89*0.4</f>
        <v>0.27200000000000002</v>
      </c>
      <c r="H91" s="43"/>
      <c r="I91" s="44"/>
      <c r="J91" s="45">
        <v>1.01</v>
      </c>
      <c r="K91" s="194"/>
      <c r="L91" s="194"/>
      <c r="M91" s="194"/>
      <c r="N91" s="194"/>
      <c r="O91" s="194"/>
      <c r="P91" s="199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4"/>
      <c r="C92" s="194"/>
      <c r="D92" s="194"/>
      <c r="E92" s="194"/>
      <c r="F92" s="41" t="s">
        <v>78</v>
      </c>
      <c r="G92" s="42">
        <f t="shared" ref="G92" si="113">IF(E89&lt;0.125,"NA",IF(0.125&lt;=E89,(0.8*E89)))</f>
        <v>0.54400000000000004</v>
      </c>
      <c r="H92" s="43"/>
      <c r="I92" s="44"/>
      <c r="J92" s="45">
        <v>1.2110000000000001</v>
      </c>
      <c r="K92" s="194"/>
      <c r="L92" s="194"/>
      <c r="M92" s="194"/>
      <c r="N92" s="194"/>
      <c r="O92" s="194"/>
      <c r="P92" s="199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5"/>
      <c r="C93" s="195"/>
      <c r="D93" s="195"/>
      <c r="E93" s="195"/>
      <c r="F93" s="46" t="s">
        <v>79</v>
      </c>
      <c r="G93" s="47">
        <f t="shared" ref="G93" si="114">+E89</f>
        <v>0.68</v>
      </c>
      <c r="H93" s="48"/>
      <c r="I93" s="49"/>
      <c r="J93" s="50">
        <v>1.2949999999999999</v>
      </c>
      <c r="K93" s="195"/>
      <c r="L93" s="195"/>
      <c r="M93" s="195"/>
      <c r="N93" s="195"/>
      <c r="O93" s="195"/>
      <c r="P93" s="200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3">
        <v>16</v>
      </c>
      <c r="C94" s="216">
        <f t="shared" ref="C94" si="115">+C89+$N$12</f>
        <v>17.850000000000001</v>
      </c>
      <c r="D94" s="193">
        <v>0.61</v>
      </c>
      <c r="E94" s="193">
        <v>0.74</v>
      </c>
      <c r="F94" s="36" t="s">
        <v>75</v>
      </c>
      <c r="G94" s="37">
        <v>5</v>
      </c>
      <c r="H94" s="38"/>
      <c r="I94" s="39"/>
      <c r="J94" s="40"/>
      <c r="K94" s="193"/>
      <c r="L94" s="193"/>
      <c r="M94" s="193"/>
      <c r="N94" s="196"/>
      <c r="O94" s="197"/>
      <c r="P94" s="198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4"/>
      <c r="C95" s="194"/>
      <c r="D95" s="194"/>
      <c r="E95" s="194"/>
      <c r="F95" s="41" t="s">
        <v>76</v>
      </c>
      <c r="G95" s="42">
        <f t="shared" ref="G95" si="116">IF(E94&lt;0.125,"NA",IF(0.125&lt;=E94,(0.2*E94)))</f>
        <v>0.14799999999999999</v>
      </c>
      <c r="H95" s="43"/>
      <c r="I95" s="44"/>
      <c r="J95" s="45"/>
      <c r="K95" s="194"/>
      <c r="L95" s="194"/>
      <c r="M95" s="194"/>
      <c r="N95" s="194"/>
      <c r="O95" s="194"/>
      <c r="P95" s="199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4"/>
      <c r="C96" s="194"/>
      <c r="D96" s="194"/>
      <c r="E96" s="194"/>
      <c r="F96" s="41" t="s">
        <v>77</v>
      </c>
      <c r="G96" s="42">
        <f t="shared" ref="G96" si="117">+E94*0.4</f>
        <v>0.29599999999999999</v>
      </c>
      <c r="H96" s="43"/>
      <c r="I96" s="44"/>
      <c r="J96" s="45"/>
      <c r="K96" s="194"/>
      <c r="L96" s="194"/>
      <c r="M96" s="194"/>
      <c r="N96" s="194"/>
      <c r="O96" s="194"/>
      <c r="P96" s="199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4"/>
      <c r="C97" s="194"/>
      <c r="D97" s="194"/>
      <c r="E97" s="194"/>
      <c r="F97" s="41" t="s">
        <v>78</v>
      </c>
      <c r="G97" s="42">
        <f t="shared" ref="G97" si="118">IF(E94&lt;0.125,"NA",IF(0.125&lt;=E94,(0.8*E94)))</f>
        <v>0.59199999999999997</v>
      </c>
      <c r="H97" s="43"/>
      <c r="I97" s="44"/>
      <c r="J97" s="45"/>
      <c r="K97" s="194"/>
      <c r="L97" s="194"/>
      <c r="M97" s="194"/>
      <c r="N97" s="194"/>
      <c r="O97" s="194"/>
      <c r="P97" s="199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5"/>
      <c r="C98" s="195"/>
      <c r="D98" s="195"/>
      <c r="E98" s="195"/>
      <c r="F98" s="46" t="s">
        <v>79</v>
      </c>
      <c r="G98" s="47">
        <f t="shared" ref="G98" si="119">+E94</f>
        <v>0.74</v>
      </c>
      <c r="H98" s="48"/>
      <c r="I98" s="49"/>
      <c r="J98" s="50"/>
      <c r="K98" s="195"/>
      <c r="L98" s="195"/>
      <c r="M98" s="195"/>
      <c r="N98" s="195"/>
      <c r="O98" s="195"/>
      <c r="P98" s="200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13">
        <v>17</v>
      </c>
      <c r="C99" s="216">
        <f t="shared" ref="C99:C104" si="120">+C94+$N$12</f>
        <v>18.850000000000001</v>
      </c>
      <c r="D99" s="193">
        <v>0.45</v>
      </c>
      <c r="E99" s="193">
        <v>0.67</v>
      </c>
      <c r="F99" s="36" t="s">
        <v>75</v>
      </c>
      <c r="G99" s="37">
        <v>0</v>
      </c>
      <c r="H99" s="38"/>
      <c r="I99" s="39"/>
      <c r="J99" s="40">
        <v>0.20799999999999999</v>
      </c>
      <c r="K99" s="193">
        <f t="shared" ref="K99" si="121">+IF(E99&lt;=0.12,(J101),(IF(E99&lt;0.16,((J100+2*J101+J102)/4),IF(E99&gt;=0.16,((J99+3*J100+2*J101+3*J102+J103)/10)))))</f>
        <v>0.88359999999999983</v>
      </c>
      <c r="L99" s="193">
        <f>ROUND(+(D94+D99)/2*(C99-C94),3)</f>
        <v>0.53</v>
      </c>
      <c r="M99" s="193">
        <f t="shared" ref="M99" si="122">ROUND(+K99*L99,4)</f>
        <v>0.46829999999999999</v>
      </c>
      <c r="N99" s="196">
        <f t="shared" ref="N99" si="123">ROUND(+M99/$M$138*100,2)</f>
        <v>7.26</v>
      </c>
      <c r="O99" s="197"/>
      <c r="P99" s="198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4"/>
      <c r="C100" s="194"/>
      <c r="D100" s="194"/>
      <c r="E100" s="194"/>
      <c r="F100" s="41" t="s">
        <v>76</v>
      </c>
      <c r="G100" s="42">
        <f t="shared" ref="G100" si="124">IF(E99&lt;0.125,"NA",IF(0.125&lt;=E99,(0.2*E99)))</f>
        <v>0.13400000000000001</v>
      </c>
      <c r="H100" s="43"/>
      <c r="I100" s="44"/>
      <c r="J100" s="45">
        <v>0.53600000000000003</v>
      </c>
      <c r="K100" s="194"/>
      <c r="L100" s="194"/>
      <c r="M100" s="194"/>
      <c r="N100" s="194"/>
      <c r="O100" s="194"/>
      <c r="P100" s="199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4"/>
      <c r="C101" s="194"/>
      <c r="D101" s="194"/>
      <c r="E101" s="194"/>
      <c r="F101" s="41" t="s">
        <v>77</v>
      </c>
      <c r="G101" s="42">
        <f t="shared" ref="G101" si="125">+E99*0.4</f>
        <v>0.26800000000000002</v>
      </c>
      <c r="H101" s="43"/>
      <c r="I101" s="44"/>
      <c r="J101" s="45">
        <v>0.92400000000000004</v>
      </c>
      <c r="K101" s="194"/>
      <c r="L101" s="194"/>
      <c r="M101" s="194"/>
      <c r="N101" s="194"/>
      <c r="O101" s="194"/>
      <c r="P101" s="199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4"/>
      <c r="C102" s="194"/>
      <c r="D102" s="194"/>
      <c r="E102" s="194"/>
      <c r="F102" s="41" t="s">
        <v>78</v>
      </c>
      <c r="G102" s="42">
        <f t="shared" ref="G102" si="126">IF(E99&lt;0.125,"NA",IF(0.125&lt;=E99,(0.8*E99)))</f>
        <v>0.53600000000000003</v>
      </c>
      <c r="H102" s="43"/>
      <c r="I102" s="44"/>
      <c r="J102" s="45">
        <v>1.2769999999999999</v>
      </c>
      <c r="K102" s="194"/>
      <c r="L102" s="194"/>
      <c r="M102" s="194"/>
      <c r="N102" s="194"/>
      <c r="O102" s="194"/>
      <c r="P102" s="199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5"/>
      <c r="C103" s="195"/>
      <c r="D103" s="195"/>
      <c r="E103" s="195"/>
      <c r="F103" s="46" t="s">
        <v>79</v>
      </c>
      <c r="G103" s="47">
        <f t="shared" ref="G103" si="127">+E99</f>
        <v>0.67</v>
      </c>
      <c r="H103" s="48"/>
      <c r="I103" s="49"/>
      <c r="J103" s="50">
        <v>1.341</v>
      </c>
      <c r="K103" s="195"/>
      <c r="L103" s="195"/>
      <c r="M103" s="195"/>
      <c r="N103" s="195"/>
      <c r="O103" s="195"/>
      <c r="P103" s="200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13">
        <v>18</v>
      </c>
      <c r="C104" s="216">
        <f t="shared" si="120"/>
        <v>19.850000000000001</v>
      </c>
      <c r="D104" s="193">
        <v>0.54</v>
      </c>
      <c r="E104" s="193">
        <v>0.57999999999999996</v>
      </c>
      <c r="F104" s="36" t="s">
        <v>75</v>
      </c>
      <c r="G104" s="37">
        <v>0</v>
      </c>
      <c r="H104" s="38"/>
      <c r="I104" s="39"/>
      <c r="J104" s="40">
        <v>0.29899999999999999</v>
      </c>
      <c r="K104" s="193">
        <f t="shared" ref="K104" si="128">+IF(E104&lt;=0.12,(J106),(IF(E104&lt;0.16,((J105+2*J106+J107)/4),IF(E104&gt;=0.16,((J104+3*J105+2*J106+3*J107+J108)/10)))))</f>
        <v>0.99139999999999995</v>
      </c>
      <c r="L104" s="193">
        <f t="shared" ref="L104" si="129">ROUND(+(D99+D104)/2*(C104-C99),3)</f>
        <v>0.495</v>
      </c>
      <c r="M104" s="193">
        <f t="shared" ref="M104" si="130">ROUND(+K104*L104,4)</f>
        <v>0.49070000000000003</v>
      </c>
      <c r="N104" s="196">
        <f t="shared" ref="N104" si="131">ROUND(+M104/$M$138*100,2)</f>
        <v>7.61</v>
      </c>
      <c r="O104" s="197"/>
      <c r="P104" s="198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4"/>
      <c r="C105" s="194"/>
      <c r="D105" s="194"/>
      <c r="E105" s="194"/>
      <c r="F105" s="41" t="s">
        <v>76</v>
      </c>
      <c r="G105" s="42">
        <f t="shared" ref="G105" si="132">IF(E104&lt;0.125,"NA",IF(0.125&lt;=E104,(0.2*E104)))</f>
        <v>0.11599999999999999</v>
      </c>
      <c r="H105" s="43"/>
      <c r="I105" s="44"/>
      <c r="J105" s="45">
        <v>0.82</v>
      </c>
      <c r="K105" s="194"/>
      <c r="L105" s="194"/>
      <c r="M105" s="194"/>
      <c r="N105" s="194"/>
      <c r="O105" s="194"/>
      <c r="P105" s="199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4"/>
      <c r="C106" s="194"/>
      <c r="D106" s="194"/>
      <c r="E106" s="194"/>
      <c r="F106" s="41" t="s">
        <v>77</v>
      </c>
      <c r="G106" s="42">
        <f t="shared" ref="G106" si="133">+E104*0.4</f>
        <v>0.23199999999999998</v>
      </c>
      <c r="H106" s="43"/>
      <c r="I106" s="44"/>
      <c r="J106" s="45">
        <v>1.163</v>
      </c>
      <c r="K106" s="194"/>
      <c r="L106" s="194"/>
      <c r="M106" s="194"/>
      <c r="N106" s="194"/>
      <c r="O106" s="194"/>
      <c r="P106" s="199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4"/>
      <c r="C107" s="194"/>
      <c r="D107" s="194"/>
      <c r="E107" s="194"/>
      <c r="F107" s="41" t="s">
        <v>78</v>
      </c>
      <c r="G107" s="42">
        <f t="shared" ref="G107" si="134">IF(E104&lt;0.125,"NA",IF(0.125&lt;=E104,(0.8*E104)))</f>
        <v>0.46399999999999997</v>
      </c>
      <c r="H107" s="43"/>
      <c r="I107" s="44"/>
      <c r="J107" s="45">
        <v>1.1830000000000001</v>
      </c>
      <c r="K107" s="194"/>
      <c r="L107" s="194"/>
      <c r="M107" s="194"/>
      <c r="N107" s="194"/>
      <c r="O107" s="194"/>
      <c r="P107" s="199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5"/>
      <c r="C108" s="195"/>
      <c r="D108" s="195"/>
      <c r="E108" s="195"/>
      <c r="F108" s="46" t="s">
        <v>79</v>
      </c>
      <c r="G108" s="47">
        <f t="shared" ref="G108" si="135">+E104</f>
        <v>0.57999999999999996</v>
      </c>
      <c r="H108" s="48"/>
      <c r="I108" s="49"/>
      <c r="J108" s="50">
        <v>1.28</v>
      </c>
      <c r="K108" s="195"/>
      <c r="L108" s="195"/>
      <c r="M108" s="195"/>
      <c r="N108" s="195"/>
      <c r="O108" s="195"/>
      <c r="P108" s="200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13">
        <v>19</v>
      </c>
      <c r="C109" s="216">
        <f t="shared" ref="C109" si="136">+C104+$N$12</f>
        <v>20.85</v>
      </c>
      <c r="D109" s="193">
        <v>0.37</v>
      </c>
      <c r="E109" s="193">
        <v>0.44</v>
      </c>
      <c r="F109" s="36" t="s">
        <v>75</v>
      </c>
      <c r="G109" s="37">
        <v>0</v>
      </c>
      <c r="H109" s="38"/>
      <c r="I109" s="39"/>
      <c r="J109" s="40">
        <v>0.217</v>
      </c>
      <c r="K109" s="193">
        <f t="shared" ref="K109" si="137">+IF(E109&lt;=0.12,(J111),(IF(E109&lt;0.16,((J110+2*J111+J112)/4),IF(E109&gt;=0.16,((J109+3*J110+2*J111+3*J112+J113)/10)))))</f>
        <v>0.49709999999999999</v>
      </c>
      <c r="L109" s="193">
        <f t="shared" ref="L109" si="138">ROUND(+(D104+D109)/2*(C109-C104),3)</f>
        <v>0.45500000000000002</v>
      </c>
      <c r="M109" s="193">
        <f t="shared" ref="M109" si="139">ROUND(+K109*L109,4)</f>
        <v>0.22620000000000001</v>
      </c>
      <c r="N109" s="196">
        <f t="shared" ref="N109" si="140">ROUND(+M109/$M$138*100,2)</f>
        <v>3.51</v>
      </c>
      <c r="O109" s="197"/>
      <c r="P109" s="198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4"/>
      <c r="C110" s="194"/>
      <c r="D110" s="194"/>
      <c r="E110" s="194"/>
      <c r="F110" s="41" t="s">
        <v>76</v>
      </c>
      <c r="G110" s="42">
        <f t="shared" ref="G110" si="141">IF(E109&lt;0.125,"NA",IF(0.125&lt;=E109,(0.2*E109)))</f>
        <v>8.8000000000000009E-2</v>
      </c>
      <c r="H110" s="43"/>
      <c r="I110" s="44"/>
      <c r="J110" s="45">
        <v>0.29699999999999999</v>
      </c>
      <c r="K110" s="194"/>
      <c r="L110" s="194"/>
      <c r="M110" s="194"/>
      <c r="N110" s="194"/>
      <c r="O110" s="194"/>
      <c r="P110" s="199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4"/>
      <c r="C111" s="194"/>
      <c r="D111" s="194"/>
      <c r="E111" s="194"/>
      <c r="F111" s="41" t="s">
        <v>77</v>
      </c>
      <c r="G111" s="42">
        <f t="shared" ref="G111" si="142">+E109*0.4</f>
        <v>0.17600000000000002</v>
      </c>
      <c r="H111" s="43"/>
      <c r="I111" s="44"/>
      <c r="J111" s="45">
        <v>0.42499999999999999</v>
      </c>
      <c r="K111" s="194"/>
      <c r="L111" s="194"/>
      <c r="M111" s="194"/>
      <c r="N111" s="194"/>
      <c r="O111" s="194"/>
      <c r="P111" s="199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4"/>
      <c r="C112" s="194"/>
      <c r="D112" s="194"/>
      <c r="E112" s="194"/>
      <c r="F112" s="41" t="s">
        <v>78</v>
      </c>
      <c r="G112" s="42">
        <f t="shared" ref="G112" si="143">IF(E109&lt;0.125,"NA",IF(0.125&lt;=E109,(0.8*E109)))</f>
        <v>0.35200000000000004</v>
      </c>
      <c r="H112" s="43"/>
      <c r="I112" s="44"/>
      <c r="J112" s="45">
        <v>0.66600000000000004</v>
      </c>
      <c r="K112" s="194"/>
      <c r="L112" s="194"/>
      <c r="M112" s="194"/>
      <c r="N112" s="194"/>
      <c r="O112" s="194"/>
      <c r="P112" s="199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5"/>
      <c r="C113" s="195"/>
      <c r="D113" s="195"/>
      <c r="E113" s="195"/>
      <c r="F113" s="46" t="s">
        <v>79</v>
      </c>
      <c r="G113" s="47">
        <f t="shared" ref="G113" si="144">+E109</f>
        <v>0.44</v>
      </c>
      <c r="H113" s="48"/>
      <c r="I113" s="49"/>
      <c r="J113" s="50">
        <v>1.0149999999999999</v>
      </c>
      <c r="K113" s="195"/>
      <c r="L113" s="195"/>
      <c r="M113" s="195"/>
      <c r="N113" s="195"/>
      <c r="O113" s="195"/>
      <c r="P113" s="200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5" customFormat="1" ht="13.5" customHeight="1" x14ac:dyDescent="0.25">
      <c r="A114" s="27"/>
      <c r="B114" s="213">
        <v>20</v>
      </c>
      <c r="C114" s="216">
        <f>+C109+1.25</f>
        <v>22.1</v>
      </c>
      <c r="D114" s="193">
        <v>0.08</v>
      </c>
      <c r="E114" s="193">
        <v>0.21</v>
      </c>
      <c r="F114" s="36" t="s">
        <v>75</v>
      </c>
      <c r="G114" s="37">
        <v>0</v>
      </c>
      <c r="H114" s="38"/>
      <c r="I114" s="39"/>
      <c r="J114" s="40">
        <v>0.23400000000000001</v>
      </c>
      <c r="K114" s="193">
        <f t="shared" ref="K114" si="145">+IF(E114&lt;=0.12,(J116),(IF(E114&lt;0.16,((J115+2*J116+J117)/4),IF(E114&gt;=0.16,((J114+3*J115+2*J116+3*J117+J118)/10)))))</f>
        <v>0.39489999999999997</v>
      </c>
      <c r="L114" s="193">
        <f t="shared" ref="L114" si="146">ROUND(+(D109+D114)/2*(C114-C109),3)</f>
        <v>0.28100000000000003</v>
      </c>
      <c r="M114" s="193">
        <f t="shared" ref="M114" si="147">ROUND(+K114*L114,4)</f>
        <v>0.111</v>
      </c>
      <c r="N114" s="196">
        <f t="shared" ref="N114" si="148">ROUND(+M114/$M$138*100,2)</f>
        <v>1.72</v>
      </c>
      <c r="O114" s="197"/>
      <c r="P114" s="198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35" customFormat="1" ht="13.5" customHeight="1" x14ac:dyDescent="0.25">
      <c r="A115" s="27"/>
      <c r="B115" s="214"/>
      <c r="C115" s="194"/>
      <c r="D115" s="194"/>
      <c r="E115" s="194"/>
      <c r="F115" s="41" t="s">
        <v>76</v>
      </c>
      <c r="G115" s="42">
        <f t="shared" ref="G115" si="149">IF(E114&lt;0.125,"NA",IF(0.125&lt;=E114,(0.2*E114)))</f>
        <v>4.2000000000000003E-2</v>
      </c>
      <c r="H115" s="43"/>
      <c r="I115" s="44"/>
      <c r="J115" s="45">
        <v>0.28599999999999998</v>
      </c>
      <c r="K115" s="194"/>
      <c r="L115" s="194"/>
      <c r="M115" s="194"/>
      <c r="N115" s="194"/>
      <c r="O115" s="194"/>
      <c r="P115" s="199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35" customFormat="1" ht="13.5" customHeight="1" x14ac:dyDescent="0.25">
      <c r="A116" s="27"/>
      <c r="B116" s="214"/>
      <c r="C116" s="194"/>
      <c r="D116" s="194"/>
      <c r="E116" s="194"/>
      <c r="F116" s="41" t="s">
        <v>77</v>
      </c>
      <c r="G116" s="42">
        <f t="shared" ref="G116" si="150">+E114*0.4</f>
        <v>8.4000000000000005E-2</v>
      </c>
      <c r="H116" s="43"/>
      <c r="I116" s="44"/>
      <c r="J116" s="45">
        <v>0.49299999999999999</v>
      </c>
      <c r="K116" s="194"/>
      <c r="L116" s="194"/>
      <c r="M116" s="194"/>
      <c r="N116" s="194"/>
      <c r="O116" s="194"/>
      <c r="P116" s="199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35" customFormat="1" ht="13.5" customHeight="1" x14ac:dyDescent="0.25">
      <c r="A117" s="27"/>
      <c r="B117" s="214"/>
      <c r="C117" s="194"/>
      <c r="D117" s="194"/>
      <c r="E117" s="194"/>
      <c r="F117" s="41" t="s">
        <v>78</v>
      </c>
      <c r="G117" s="42">
        <f t="shared" ref="G117" si="151">IF(E114&lt;0.125,"NA",IF(0.125&lt;=E114,(0.8*E114)))</f>
        <v>0.16800000000000001</v>
      </c>
      <c r="H117" s="43"/>
      <c r="I117" s="44"/>
      <c r="J117" s="45">
        <v>0.49</v>
      </c>
      <c r="K117" s="194"/>
      <c r="L117" s="194"/>
      <c r="M117" s="194"/>
      <c r="N117" s="194"/>
      <c r="O117" s="194"/>
      <c r="P117" s="199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35" customFormat="1" ht="13.5" customHeight="1" thickBot="1" x14ac:dyDescent="0.3">
      <c r="A118" s="27"/>
      <c r="B118" s="215"/>
      <c r="C118" s="195"/>
      <c r="D118" s="195"/>
      <c r="E118" s="195"/>
      <c r="F118" s="46" t="s">
        <v>79</v>
      </c>
      <c r="G118" s="47">
        <f t="shared" ref="G118" si="152">+E114</f>
        <v>0.21</v>
      </c>
      <c r="H118" s="48"/>
      <c r="I118" s="49"/>
      <c r="J118" s="50">
        <v>0.40100000000000002</v>
      </c>
      <c r="K118" s="195"/>
      <c r="L118" s="195"/>
      <c r="M118" s="195"/>
      <c r="N118" s="195"/>
      <c r="O118" s="195"/>
      <c r="P118" s="200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3" customFormat="1" ht="13.5" customHeight="1" x14ac:dyDescent="0.2">
      <c r="B119" s="201" t="s">
        <v>28</v>
      </c>
      <c r="C119" s="204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6"/>
    </row>
    <row r="120" spans="1:26" s="3" customFormat="1" ht="14.1" customHeight="1" x14ac:dyDescent="0.2">
      <c r="B120" s="202"/>
      <c r="C120" s="207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9"/>
    </row>
    <row r="121" spans="1:26" s="3" customFormat="1" ht="14.1" customHeight="1" x14ac:dyDescent="0.2">
      <c r="B121" s="202"/>
      <c r="C121" s="207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9"/>
    </row>
    <row r="122" spans="1:26" s="3" customFormat="1" ht="14.1" customHeight="1" x14ac:dyDescent="0.2">
      <c r="B122" s="202"/>
      <c r="C122" s="207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9"/>
    </row>
    <row r="123" spans="1:26" s="3" customFormat="1" ht="14.1" customHeight="1" x14ac:dyDescent="0.2">
      <c r="B123" s="202"/>
      <c r="C123" s="207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9"/>
    </row>
    <row r="124" spans="1:26" s="3" customFormat="1" ht="14.1" customHeight="1" thickBot="1" x14ac:dyDescent="0.25">
      <c r="B124" s="203"/>
      <c r="C124" s="210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2"/>
    </row>
    <row r="125" spans="1:26" s="3" customFormat="1" ht="28.5" customHeight="1" thickBot="1" x14ac:dyDescent="0.25">
      <c r="A125" s="51"/>
      <c r="B125" s="52" t="s">
        <v>80</v>
      </c>
      <c r="C125" s="180" t="s">
        <v>81</v>
      </c>
      <c r="D125" s="180"/>
      <c r="E125" s="180"/>
      <c r="F125" s="180"/>
      <c r="G125" s="180"/>
      <c r="H125" s="181"/>
      <c r="I125" s="182"/>
      <c r="J125" s="52" t="s">
        <v>82</v>
      </c>
      <c r="K125" s="180" t="s">
        <v>83</v>
      </c>
      <c r="L125" s="180"/>
      <c r="M125" s="180"/>
      <c r="N125" s="180"/>
      <c r="O125" s="180"/>
      <c r="P125" s="181"/>
    </row>
    <row r="126" spans="1:26" s="3" customFormat="1" ht="28.5" customHeight="1" thickBot="1" x14ac:dyDescent="0.25">
      <c r="B126" s="53" t="s">
        <v>84</v>
      </c>
      <c r="C126" s="184" t="s">
        <v>85</v>
      </c>
      <c r="D126" s="184"/>
      <c r="E126" s="184"/>
      <c r="F126" s="184"/>
      <c r="G126" s="184"/>
      <c r="H126" s="185"/>
      <c r="I126" s="183"/>
      <c r="J126" s="53" t="s">
        <v>86</v>
      </c>
      <c r="K126" s="184" t="s">
        <v>87</v>
      </c>
      <c r="L126" s="184"/>
      <c r="M126" s="184"/>
      <c r="N126" s="184"/>
      <c r="O126" s="184"/>
      <c r="P126" s="185"/>
    </row>
    <row r="127" spans="1:26" s="91" customFormat="1" ht="13.5" customHeight="1" x14ac:dyDescent="0.25">
      <c r="A127" s="54"/>
      <c r="B127" s="186">
        <f>+B94</f>
        <v>16</v>
      </c>
      <c r="C127" s="189">
        <f>+C89</f>
        <v>16.850000000000001</v>
      </c>
      <c r="D127" s="191">
        <f>+D89</f>
        <v>0.67</v>
      </c>
      <c r="E127" s="191">
        <f>+E94</f>
        <v>0.74</v>
      </c>
      <c r="F127" s="55" t="s">
        <v>75</v>
      </c>
      <c r="G127" s="55">
        <v>0.01</v>
      </c>
      <c r="H127" s="56"/>
      <c r="I127" s="57"/>
      <c r="J127" s="58">
        <v>0.39500000000000002</v>
      </c>
      <c r="K127" s="192">
        <f>+AVERAGE(J127:J137)</f>
        <v>0.91054545454545455</v>
      </c>
      <c r="L127" s="171">
        <f>ROUND(+(D127+D132)/2*(C132-C127),3)</f>
        <v>0.64</v>
      </c>
      <c r="M127" s="174">
        <f>ROUND(+K127*L127,4)</f>
        <v>0.5827</v>
      </c>
      <c r="N127" s="171">
        <f>ROUND(+M127/$M$138*100,2)</f>
        <v>9.0299999999999994</v>
      </c>
      <c r="O127" s="171"/>
      <c r="P127" s="175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7"/>
      <c r="C128" s="172"/>
      <c r="D128" s="172"/>
      <c r="E128" s="172"/>
      <c r="F128" s="60" t="s">
        <v>88</v>
      </c>
      <c r="G128" s="61">
        <f>+E127*0.1</f>
        <v>7.3999999999999996E-2</v>
      </c>
      <c r="H128" s="62"/>
      <c r="I128" s="63"/>
      <c r="J128" s="64">
        <v>0.66</v>
      </c>
      <c r="K128" s="172"/>
      <c r="L128" s="172"/>
      <c r="M128" s="172"/>
      <c r="N128" s="172"/>
      <c r="O128" s="172"/>
      <c r="P128" s="176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7"/>
      <c r="C129" s="172"/>
      <c r="D129" s="172"/>
      <c r="E129" s="172"/>
      <c r="F129" s="60" t="s">
        <v>89</v>
      </c>
      <c r="G129" s="61">
        <f>+E127*0.2</f>
        <v>0.14799999999999999</v>
      </c>
      <c r="H129" s="62"/>
      <c r="I129" s="63"/>
      <c r="J129" s="64">
        <v>0.69599999999999995</v>
      </c>
      <c r="K129" s="172"/>
      <c r="L129" s="172"/>
      <c r="M129" s="172"/>
      <c r="N129" s="172"/>
      <c r="O129" s="172"/>
      <c r="P129" s="176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7"/>
      <c r="C130" s="172"/>
      <c r="D130" s="172"/>
      <c r="E130" s="172"/>
      <c r="F130" s="60" t="s">
        <v>90</v>
      </c>
      <c r="G130" s="61">
        <f>+E127*0.3</f>
        <v>0.222</v>
      </c>
      <c r="H130" s="62"/>
      <c r="I130" s="63"/>
      <c r="J130" s="64">
        <v>0.78800000000000003</v>
      </c>
      <c r="K130" s="172"/>
      <c r="L130" s="172"/>
      <c r="M130" s="172"/>
      <c r="N130" s="172"/>
      <c r="O130" s="172"/>
      <c r="P130" s="176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7"/>
      <c r="C131" s="190"/>
      <c r="D131" s="190"/>
      <c r="E131" s="172"/>
      <c r="F131" s="60" t="s">
        <v>91</v>
      </c>
      <c r="G131" s="61">
        <f>+E127*0.4</f>
        <v>0.29599999999999999</v>
      </c>
      <c r="H131" s="62"/>
      <c r="I131" s="63"/>
      <c r="J131" s="64">
        <v>0.84099999999999997</v>
      </c>
      <c r="K131" s="172"/>
      <c r="L131" s="172"/>
      <c r="M131" s="172"/>
      <c r="N131" s="172"/>
      <c r="O131" s="172"/>
      <c r="P131" s="176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3.5" customHeight="1" x14ac:dyDescent="0.25">
      <c r="A132" s="54"/>
      <c r="B132" s="187"/>
      <c r="C132" s="178">
        <f>+C94</f>
        <v>17.850000000000001</v>
      </c>
      <c r="D132" s="179">
        <f>+D94</f>
        <v>0.61</v>
      </c>
      <c r="E132" s="172"/>
      <c r="F132" s="60" t="s">
        <v>29</v>
      </c>
      <c r="G132" s="61">
        <f>+E127*0.5</f>
        <v>0.37</v>
      </c>
      <c r="H132" s="62"/>
      <c r="I132" s="63"/>
      <c r="J132" s="64">
        <v>0.87</v>
      </c>
      <c r="K132" s="172"/>
      <c r="L132" s="172"/>
      <c r="M132" s="172"/>
      <c r="N132" s="172"/>
      <c r="O132" s="172"/>
      <c r="P132" s="176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91" customFormat="1" ht="13.5" customHeight="1" x14ac:dyDescent="0.25">
      <c r="A133" s="54"/>
      <c r="B133" s="187"/>
      <c r="C133" s="172"/>
      <c r="D133" s="172"/>
      <c r="E133" s="172"/>
      <c r="F133" s="60" t="s">
        <v>92</v>
      </c>
      <c r="G133" s="61">
        <f>+E127*0.6</f>
        <v>0.44400000000000001</v>
      </c>
      <c r="H133" s="62"/>
      <c r="I133" s="63"/>
      <c r="J133" s="64">
        <v>0.97</v>
      </c>
      <c r="K133" s="172"/>
      <c r="L133" s="172"/>
      <c r="M133" s="172"/>
      <c r="N133" s="172"/>
      <c r="O133" s="172"/>
      <c r="P133" s="176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s="91" customFormat="1" ht="13.5" customHeight="1" x14ac:dyDescent="0.25">
      <c r="A134" s="54"/>
      <c r="B134" s="187"/>
      <c r="C134" s="172"/>
      <c r="D134" s="172"/>
      <c r="E134" s="172"/>
      <c r="F134" s="60" t="s">
        <v>93</v>
      </c>
      <c r="G134" s="61">
        <f>+E127*0.7</f>
        <v>0.51800000000000002</v>
      </c>
      <c r="H134" s="62"/>
      <c r="I134" s="63"/>
      <c r="J134" s="64">
        <v>1.1100000000000001</v>
      </c>
      <c r="K134" s="172"/>
      <c r="L134" s="172"/>
      <c r="M134" s="172"/>
      <c r="N134" s="172"/>
      <c r="O134" s="172"/>
      <c r="P134" s="176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s="91" customFormat="1" ht="13.5" customHeight="1" x14ac:dyDescent="0.25">
      <c r="A135" s="54"/>
      <c r="B135" s="187"/>
      <c r="C135" s="172"/>
      <c r="D135" s="172"/>
      <c r="E135" s="172"/>
      <c r="F135" s="60" t="s">
        <v>94</v>
      </c>
      <c r="G135" s="61">
        <f>+E127*0.8</f>
        <v>0.59199999999999997</v>
      </c>
      <c r="H135" s="62"/>
      <c r="I135" s="63"/>
      <c r="J135" s="64">
        <v>1.216</v>
      </c>
      <c r="K135" s="172"/>
      <c r="L135" s="172"/>
      <c r="M135" s="172"/>
      <c r="N135" s="172"/>
      <c r="O135" s="172"/>
      <c r="P135" s="176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s="91" customFormat="1" ht="13.5" customHeight="1" x14ac:dyDescent="0.25">
      <c r="A136" s="54"/>
      <c r="B136" s="187"/>
      <c r="C136" s="172"/>
      <c r="D136" s="172"/>
      <c r="E136" s="172"/>
      <c r="F136" s="60" t="s">
        <v>95</v>
      </c>
      <c r="G136" s="61">
        <f>+E127*0.9</f>
        <v>0.66600000000000004</v>
      </c>
      <c r="H136" s="62"/>
      <c r="I136" s="63"/>
      <c r="J136" s="64">
        <v>1.198</v>
      </c>
      <c r="K136" s="172"/>
      <c r="L136" s="172"/>
      <c r="M136" s="172"/>
      <c r="N136" s="172"/>
      <c r="O136" s="172"/>
      <c r="P136" s="176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s="91" customFormat="1" ht="15.75" thickBot="1" x14ac:dyDescent="0.3">
      <c r="A137" s="54"/>
      <c r="B137" s="188"/>
      <c r="C137" s="173"/>
      <c r="D137" s="173"/>
      <c r="E137" s="173"/>
      <c r="F137" s="65" t="s">
        <v>30</v>
      </c>
      <c r="G137" s="65">
        <f>+E127</f>
        <v>0.74</v>
      </c>
      <c r="H137" s="66"/>
      <c r="I137" s="67"/>
      <c r="J137" s="68">
        <v>1.272</v>
      </c>
      <c r="K137" s="173"/>
      <c r="L137" s="173"/>
      <c r="M137" s="173"/>
      <c r="N137" s="173"/>
      <c r="O137" s="173"/>
      <c r="P137" s="177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s="3" customFormat="1" ht="12.75" x14ac:dyDescent="0.2">
      <c r="A138" s="8"/>
      <c r="B138" s="159" t="s">
        <v>103</v>
      </c>
      <c r="C138" s="159"/>
      <c r="D138" s="159"/>
      <c r="E138" s="159"/>
      <c r="F138" s="159"/>
      <c r="G138" s="159"/>
      <c r="H138" s="159"/>
      <c r="I138" s="159"/>
      <c r="J138" s="159"/>
      <c r="K138" s="13">
        <f>ROUND(+M138/L138,3)</f>
        <v>0.79600000000000004</v>
      </c>
      <c r="L138" s="12">
        <f>SUM(L19:L137)</f>
        <v>8.1059999999999999</v>
      </c>
      <c r="M138" s="11">
        <f>SUM(M19:M137)</f>
        <v>6.4514000000000005</v>
      </c>
      <c r="N138" s="9">
        <f>ROUND(SUM(N19:N137),0)</f>
        <v>100</v>
      </c>
      <c r="O138" s="161" t="s">
        <v>31</v>
      </c>
      <c r="P138" s="163"/>
    </row>
    <row r="139" spans="1:26" s="3" customFormat="1" ht="15" customHeight="1" thickBot="1" x14ac:dyDescent="0.25">
      <c r="A139" s="8"/>
      <c r="B139" s="160"/>
      <c r="C139" s="160"/>
      <c r="D139" s="160"/>
      <c r="E139" s="160"/>
      <c r="F139" s="160"/>
      <c r="G139" s="160"/>
      <c r="H139" s="160"/>
      <c r="I139" s="160"/>
      <c r="J139" s="160"/>
      <c r="K139" s="10" t="s">
        <v>32</v>
      </c>
      <c r="L139" s="10" t="s">
        <v>48</v>
      </c>
      <c r="M139" s="10" t="s">
        <v>100</v>
      </c>
      <c r="N139" s="10" t="s">
        <v>33</v>
      </c>
      <c r="O139" s="162"/>
      <c r="P139" s="164"/>
    </row>
    <row r="140" spans="1:26" ht="15" customHeight="1" thickBot="1" x14ac:dyDescent="0.3">
      <c r="A140" s="93"/>
      <c r="B140" s="165" t="s">
        <v>96</v>
      </c>
      <c r="C140" s="166"/>
      <c r="D140" s="166"/>
      <c r="E140" s="166"/>
      <c r="F140" s="167"/>
      <c r="G140" s="165" t="s">
        <v>97</v>
      </c>
      <c r="H140" s="166"/>
      <c r="I140" s="166"/>
      <c r="J140" s="166"/>
      <c r="K140" s="167"/>
      <c r="L140" s="168" t="s">
        <v>49</v>
      </c>
      <c r="M140" s="169"/>
      <c r="N140" s="169"/>
      <c r="O140" s="169"/>
      <c r="P140" s="170"/>
    </row>
    <row r="141" spans="1:26" ht="15" customHeight="1" x14ac:dyDescent="0.25">
      <c r="A141" s="93"/>
      <c r="B141" s="129"/>
      <c r="C141" s="130"/>
      <c r="D141" s="130"/>
      <c r="E141" s="130"/>
      <c r="F141" s="131"/>
      <c r="G141" s="129"/>
      <c r="H141" s="130"/>
      <c r="I141" s="130"/>
      <c r="J141" s="130"/>
      <c r="K141" s="131"/>
      <c r="L141" s="138" t="s">
        <v>98</v>
      </c>
      <c r="M141" s="139"/>
      <c r="N141" s="139"/>
      <c r="O141" s="140">
        <f>+AVERAGE(E18:E118)</f>
        <v>0.41340000000000005</v>
      </c>
      <c r="P141" s="141"/>
    </row>
    <row r="142" spans="1:26" ht="15" customHeight="1" thickBot="1" x14ac:dyDescent="0.3">
      <c r="A142" s="93"/>
      <c r="B142" s="132"/>
      <c r="C142" s="133"/>
      <c r="D142" s="133"/>
      <c r="E142" s="133"/>
      <c r="F142" s="134"/>
      <c r="G142" s="132"/>
      <c r="H142" s="133"/>
      <c r="I142" s="133"/>
      <c r="J142" s="133"/>
      <c r="K142" s="134"/>
      <c r="L142" s="142" t="s">
        <v>99</v>
      </c>
      <c r="M142" s="143"/>
      <c r="N142" s="143"/>
      <c r="O142" s="144">
        <f>MAX(E18:E118)</f>
        <v>0.74</v>
      </c>
      <c r="P142" s="145"/>
    </row>
    <row r="143" spans="1:26" ht="18.600000000000001" customHeight="1" x14ac:dyDescent="0.25">
      <c r="A143" s="94"/>
      <c r="B143" s="132"/>
      <c r="C143" s="133"/>
      <c r="D143" s="133"/>
      <c r="E143" s="133"/>
      <c r="F143" s="134"/>
      <c r="G143" s="132"/>
      <c r="H143" s="133"/>
      <c r="I143" s="133"/>
      <c r="J143" s="133"/>
      <c r="K143" s="134"/>
      <c r="L143" s="146"/>
      <c r="M143" s="147"/>
      <c r="N143" s="147"/>
      <c r="O143" s="147"/>
      <c r="P143" s="148"/>
    </row>
    <row r="144" spans="1:26" ht="42" customHeight="1" x14ac:dyDescent="0.25">
      <c r="A144" s="95"/>
      <c r="B144" s="132"/>
      <c r="C144" s="133"/>
      <c r="D144" s="133"/>
      <c r="E144" s="133"/>
      <c r="F144" s="134"/>
      <c r="G144" s="132"/>
      <c r="H144" s="133"/>
      <c r="I144" s="133"/>
      <c r="J144" s="133"/>
      <c r="K144" s="134"/>
      <c r="L144" s="149"/>
      <c r="M144" s="150"/>
      <c r="N144" s="150"/>
      <c r="O144" s="150"/>
      <c r="P144" s="151"/>
    </row>
    <row r="145" spans="1:16" ht="15" customHeight="1" thickBot="1" x14ac:dyDescent="0.3">
      <c r="A145" s="93"/>
      <c r="B145" s="132"/>
      <c r="C145" s="133"/>
      <c r="D145" s="133"/>
      <c r="E145" s="133"/>
      <c r="F145" s="134"/>
      <c r="G145" s="132"/>
      <c r="H145" s="133"/>
      <c r="I145" s="133"/>
      <c r="J145" s="133"/>
      <c r="K145" s="134"/>
      <c r="L145" s="152"/>
      <c r="M145" s="153"/>
      <c r="N145" s="153"/>
      <c r="O145" s="153"/>
      <c r="P145" s="154"/>
    </row>
    <row r="146" spans="1:16" ht="22.5" customHeight="1" thickBot="1" x14ac:dyDescent="0.3">
      <c r="A146" s="93"/>
      <c r="B146" s="132"/>
      <c r="C146" s="133"/>
      <c r="D146" s="133"/>
      <c r="E146" s="133"/>
      <c r="F146" s="134"/>
      <c r="G146" s="132"/>
      <c r="H146" s="133"/>
      <c r="I146" s="133"/>
      <c r="J146" s="133"/>
      <c r="K146" s="134"/>
      <c r="L146" s="155" t="s">
        <v>34</v>
      </c>
      <c r="M146" s="156"/>
      <c r="N146" s="156"/>
      <c r="O146" s="156"/>
      <c r="P146" s="90">
        <v>2.78</v>
      </c>
    </row>
    <row r="147" spans="1:16" ht="32.25" customHeight="1" thickBot="1" x14ac:dyDescent="0.3">
      <c r="A147" s="93"/>
      <c r="B147" s="135"/>
      <c r="C147" s="136"/>
      <c r="D147" s="136"/>
      <c r="E147" s="136"/>
      <c r="F147" s="137"/>
      <c r="G147" s="135"/>
      <c r="H147" s="136"/>
      <c r="I147" s="136"/>
      <c r="J147" s="136"/>
      <c r="K147" s="137"/>
      <c r="L147" s="157" t="s">
        <v>102</v>
      </c>
      <c r="M147" s="158"/>
      <c r="N147" s="158"/>
      <c r="O147" s="158"/>
      <c r="P147" s="90">
        <v>0.63560000000000005</v>
      </c>
    </row>
    <row r="148" spans="1:16" ht="23.45" customHeight="1" thickBot="1" x14ac:dyDescent="0.3">
      <c r="A148" s="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</row>
    <row r="149" spans="1:16" ht="15.75" thickBot="1" x14ac:dyDescent="0.3">
      <c r="A149" s="116" t="s">
        <v>35</v>
      </c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8"/>
    </row>
    <row r="150" spans="1:16" ht="159" customHeight="1" thickBot="1" x14ac:dyDescent="0.3">
      <c r="A150" s="4"/>
      <c r="B150" s="119"/>
      <c r="C150" s="120"/>
      <c r="D150" s="120"/>
      <c r="E150" s="120"/>
      <c r="F150" s="121"/>
      <c r="G150" s="119"/>
      <c r="H150" s="120"/>
      <c r="I150" s="120"/>
      <c r="J150" s="120"/>
      <c r="K150" s="121"/>
      <c r="L150" s="119"/>
      <c r="M150" s="120"/>
      <c r="N150" s="120"/>
      <c r="O150" s="120"/>
      <c r="P150" s="122"/>
    </row>
    <row r="151" spans="1:16" ht="21.75" customHeight="1" thickBot="1" x14ac:dyDescent="0.3">
      <c r="A151" s="4"/>
      <c r="B151" s="123" t="s">
        <v>116</v>
      </c>
      <c r="C151" s="124"/>
      <c r="D151" s="124"/>
      <c r="E151" s="124"/>
      <c r="F151" s="125"/>
      <c r="G151" s="123" t="s">
        <v>117</v>
      </c>
      <c r="H151" s="124"/>
      <c r="I151" s="124"/>
      <c r="J151" s="124"/>
      <c r="K151" s="125"/>
      <c r="L151" s="123" t="s">
        <v>118</v>
      </c>
      <c r="M151" s="124"/>
      <c r="N151" s="124"/>
      <c r="O151" s="124"/>
      <c r="P151" s="323"/>
    </row>
    <row r="152" spans="1:16" s="7" customFormat="1" ht="16.899999999999999" customHeight="1" thickBot="1" x14ac:dyDescent="0.3">
      <c r="A152" s="6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1"/>
    </row>
    <row r="153" spans="1:16" s="3" customFormat="1" ht="15.75" customHeight="1" thickBot="1" x14ac:dyDescent="0.25">
      <c r="A153" s="112" t="s">
        <v>36</v>
      </c>
      <c r="B153" s="113"/>
      <c r="C153" s="113"/>
      <c r="D153" s="113"/>
      <c r="E153" s="113"/>
      <c r="F153" s="113"/>
      <c r="G153" s="113"/>
      <c r="H153" s="113"/>
      <c r="I153" s="113"/>
      <c r="J153" s="113" t="s">
        <v>37</v>
      </c>
      <c r="K153" s="113"/>
      <c r="L153" s="113"/>
      <c r="M153" s="113"/>
      <c r="N153" s="113"/>
      <c r="O153" s="113"/>
      <c r="P153" s="114"/>
    </row>
  </sheetData>
  <mergeCells count="3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M114:M118"/>
    <mergeCell ref="N114:N118"/>
    <mergeCell ref="O114:O118"/>
    <mergeCell ref="P114:P118"/>
    <mergeCell ref="B119:B124"/>
    <mergeCell ref="C119:P124"/>
    <mergeCell ref="M109:M113"/>
    <mergeCell ref="N109:N113"/>
    <mergeCell ref="O109:O113"/>
    <mergeCell ref="P109:P113"/>
    <mergeCell ref="B114:B118"/>
    <mergeCell ref="C114:C118"/>
    <mergeCell ref="D114:D118"/>
    <mergeCell ref="E114:E118"/>
    <mergeCell ref="K114:K118"/>
    <mergeCell ref="L114:L118"/>
    <mergeCell ref="C125:H125"/>
    <mergeCell ref="I125:I126"/>
    <mergeCell ref="K125:P125"/>
    <mergeCell ref="C126:H126"/>
    <mergeCell ref="K126:P126"/>
    <mergeCell ref="B127:B137"/>
    <mergeCell ref="C127:C131"/>
    <mergeCell ref="D127:D131"/>
    <mergeCell ref="E127:E137"/>
    <mergeCell ref="K127:K137"/>
    <mergeCell ref="B138:J139"/>
    <mergeCell ref="O138:O139"/>
    <mergeCell ref="P138:P139"/>
    <mergeCell ref="B140:F140"/>
    <mergeCell ref="G140:K140"/>
    <mergeCell ref="L140:P140"/>
    <mergeCell ref="L127:L137"/>
    <mergeCell ref="M127:M137"/>
    <mergeCell ref="N127:N137"/>
    <mergeCell ref="O127:O137"/>
    <mergeCell ref="P127:P137"/>
    <mergeCell ref="C132:C137"/>
    <mergeCell ref="D132:D137"/>
    <mergeCell ref="B141:F147"/>
    <mergeCell ref="G141:K147"/>
    <mergeCell ref="L141:N141"/>
    <mergeCell ref="O141:P141"/>
    <mergeCell ref="L142:N142"/>
    <mergeCell ref="O142:P142"/>
    <mergeCell ref="L143:P145"/>
    <mergeCell ref="L146:O146"/>
    <mergeCell ref="L147:O147"/>
    <mergeCell ref="B152:P152"/>
    <mergeCell ref="A153:C153"/>
    <mergeCell ref="D153:I153"/>
    <mergeCell ref="J153:K153"/>
    <mergeCell ref="L153:P153"/>
    <mergeCell ref="B148:P148"/>
    <mergeCell ref="A149:P149"/>
    <mergeCell ref="B150:F150"/>
    <mergeCell ref="G150:K150"/>
    <mergeCell ref="L150:P150"/>
    <mergeCell ref="B151:F151"/>
    <mergeCell ref="G151:K151"/>
    <mergeCell ref="L151:P15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8"/>
  <sheetViews>
    <sheetView view="pageBreakPreview" zoomScaleSheetLayoutView="100" zoomScalePageLayoutView="110" workbookViewId="0">
      <selection activeCell="C19" sqref="C19:C23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4"/>
    </row>
    <row r="2" spans="1:26" s="2" customFormat="1" ht="30" customHeight="1" x14ac:dyDescent="0.25">
      <c r="A2" s="324"/>
      <c r="B2" s="325"/>
      <c r="C2" s="326"/>
      <c r="D2" s="327"/>
      <c r="E2" s="328" t="s">
        <v>120</v>
      </c>
      <c r="F2" s="329"/>
      <c r="G2" s="329"/>
      <c r="H2" s="329"/>
      <c r="I2" s="329"/>
      <c r="J2" s="329"/>
      <c r="K2" s="329"/>
      <c r="L2" s="329"/>
      <c r="M2" s="329"/>
      <c r="N2" s="329"/>
      <c r="O2" s="330"/>
      <c r="P2" s="331"/>
    </row>
    <row r="3" spans="1:26" s="2" customFormat="1" ht="25.5" customHeight="1" thickBot="1" x14ac:dyDescent="0.3">
      <c r="A3" s="324"/>
      <c r="B3" s="332"/>
      <c r="C3" s="333"/>
      <c r="D3" s="334"/>
      <c r="E3" s="335"/>
      <c r="F3" s="336"/>
      <c r="G3" s="336"/>
      <c r="H3" s="336"/>
      <c r="I3" s="336"/>
      <c r="J3" s="336"/>
      <c r="K3" s="336"/>
      <c r="L3" s="336"/>
      <c r="M3" s="336"/>
      <c r="N3" s="336"/>
      <c r="O3" s="337"/>
      <c r="P3" s="338"/>
    </row>
    <row r="4" spans="1:26" s="91" customFormat="1" ht="11.25" customHeight="1" thickBot="1" x14ac:dyDescent="0.3">
      <c r="A4" s="15"/>
      <c r="B4" s="299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8" customFormat="1" ht="31.5" customHeight="1" thickBot="1" x14ac:dyDescent="0.3">
      <c r="A5" s="16"/>
      <c r="B5" s="69" t="s">
        <v>0</v>
      </c>
      <c r="C5" s="300">
        <v>43160</v>
      </c>
      <c r="D5" s="301"/>
      <c r="E5" s="70" t="s">
        <v>50</v>
      </c>
      <c r="F5" s="71">
        <v>4</v>
      </c>
      <c r="G5" s="72" t="s">
        <v>1</v>
      </c>
      <c r="H5" s="302" t="s">
        <v>121</v>
      </c>
      <c r="I5" s="303"/>
      <c r="J5" s="303"/>
      <c r="K5" s="303"/>
      <c r="L5" s="303"/>
      <c r="M5" s="303"/>
      <c r="N5" s="303"/>
      <c r="O5" s="303"/>
      <c r="P5" s="304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77" customFormat="1" ht="21.75" customHeight="1" thickBot="1" x14ac:dyDescent="0.3">
      <c r="A6" s="73"/>
      <c r="B6" s="283" t="s">
        <v>2</v>
      </c>
      <c r="C6" s="284"/>
      <c r="D6" s="285" t="s">
        <v>119</v>
      </c>
      <c r="E6" s="286"/>
      <c r="F6" s="286"/>
      <c r="G6" s="286"/>
      <c r="H6" s="286"/>
      <c r="I6" s="287"/>
      <c r="J6" s="74" t="s">
        <v>3</v>
      </c>
      <c r="K6" s="288" t="s">
        <v>105</v>
      </c>
      <c r="L6" s="287"/>
      <c r="M6" s="288" t="s">
        <v>106</v>
      </c>
      <c r="N6" s="289"/>
      <c r="O6" s="75" t="s">
        <v>51</v>
      </c>
      <c r="P6" s="76">
        <v>1138</v>
      </c>
    </row>
    <row r="7" spans="1:26" s="18" customFormat="1" ht="21.75" customHeight="1" x14ac:dyDescent="0.25">
      <c r="B7" s="290" t="s">
        <v>52</v>
      </c>
      <c r="C7" s="291" t="s">
        <v>53</v>
      </c>
      <c r="D7" s="261"/>
      <c r="E7" s="78"/>
      <c r="F7" s="292" t="s">
        <v>54</v>
      </c>
      <c r="G7" s="293"/>
      <c r="H7" s="293"/>
      <c r="I7" s="293"/>
      <c r="J7" s="294" t="s">
        <v>55</v>
      </c>
      <c r="K7" s="295"/>
      <c r="L7" s="295"/>
      <c r="M7" s="296"/>
      <c r="N7" s="297" t="s">
        <v>101</v>
      </c>
      <c r="O7" s="298"/>
      <c r="P7" s="79" t="s">
        <v>56</v>
      </c>
    </row>
    <row r="8" spans="1:26" s="18" customFormat="1" ht="21.75" customHeight="1" thickBot="1" x14ac:dyDescent="0.3">
      <c r="B8" s="235"/>
      <c r="C8" s="252" t="s">
        <v>57</v>
      </c>
      <c r="D8" s="251"/>
      <c r="E8" s="80" t="s">
        <v>4</v>
      </c>
      <c r="F8" s="262" t="s">
        <v>5</v>
      </c>
      <c r="G8" s="263"/>
      <c r="H8" s="263"/>
      <c r="I8" s="263"/>
      <c r="J8" s="264"/>
      <c r="K8" s="265"/>
      <c r="L8" s="265"/>
      <c r="M8" s="266"/>
      <c r="N8" s="267"/>
      <c r="O8" s="268"/>
      <c r="P8" s="81"/>
    </row>
    <row r="9" spans="1:26" s="18" customFormat="1" ht="21.75" customHeight="1" x14ac:dyDescent="0.25">
      <c r="B9" s="269" t="s">
        <v>6</v>
      </c>
      <c r="C9" s="272" t="s">
        <v>58</v>
      </c>
      <c r="D9" s="273" t="s">
        <v>59</v>
      </c>
      <c r="E9" s="258"/>
      <c r="F9" s="82"/>
      <c r="G9" s="274" t="s">
        <v>7</v>
      </c>
      <c r="H9" s="275" t="s">
        <v>8</v>
      </c>
      <c r="I9" s="261"/>
      <c r="J9" s="83"/>
      <c r="K9" s="272" t="s">
        <v>60</v>
      </c>
      <c r="L9" s="276" t="s">
        <v>111</v>
      </c>
      <c r="M9" s="277"/>
      <c r="N9" s="278"/>
      <c r="O9" s="278"/>
      <c r="P9" s="279"/>
    </row>
    <row r="10" spans="1:26" s="18" customFormat="1" ht="21.75" customHeight="1" thickBot="1" x14ac:dyDescent="0.3">
      <c r="B10" s="270"/>
      <c r="C10" s="215"/>
      <c r="D10" s="256" t="s">
        <v>61</v>
      </c>
      <c r="E10" s="251"/>
      <c r="F10" s="84" t="s">
        <v>4</v>
      </c>
      <c r="G10" s="215"/>
      <c r="H10" s="256" t="s">
        <v>9</v>
      </c>
      <c r="I10" s="251"/>
      <c r="J10" s="85" t="s">
        <v>4</v>
      </c>
      <c r="K10" s="215"/>
      <c r="L10" s="280"/>
      <c r="M10" s="281"/>
      <c r="N10" s="281"/>
      <c r="O10" s="281"/>
      <c r="P10" s="282"/>
    </row>
    <row r="11" spans="1:26" s="18" customFormat="1" ht="21.75" customHeight="1" x14ac:dyDescent="0.25">
      <c r="A11" s="16"/>
      <c r="B11" s="270"/>
      <c r="C11" s="257" t="s">
        <v>10</v>
      </c>
      <c r="D11" s="258"/>
      <c r="E11" s="86">
        <v>0.375</v>
      </c>
      <c r="F11" s="259" t="s">
        <v>11</v>
      </c>
      <c r="G11" s="258"/>
      <c r="H11" s="87">
        <v>1.41</v>
      </c>
      <c r="I11" s="260" t="s">
        <v>12</v>
      </c>
      <c r="J11" s="261"/>
      <c r="K11" s="87">
        <v>19</v>
      </c>
      <c r="L11" s="257" t="s">
        <v>13</v>
      </c>
      <c r="M11" s="258"/>
      <c r="N11" s="88">
        <v>19</v>
      </c>
      <c r="O11" s="248" t="s">
        <v>62</v>
      </c>
      <c r="P11" s="249"/>
    </row>
    <row r="12" spans="1:26" s="18" customFormat="1" ht="21.75" customHeight="1" thickBot="1" x14ac:dyDescent="0.3">
      <c r="A12" s="16"/>
      <c r="B12" s="271"/>
      <c r="C12" s="250" t="s">
        <v>14</v>
      </c>
      <c r="D12" s="251"/>
      <c r="E12" s="86">
        <v>0.47916666666666669</v>
      </c>
      <c r="F12" s="252" t="s">
        <v>15</v>
      </c>
      <c r="G12" s="251"/>
      <c r="H12" s="87">
        <v>1.4</v>
      </c>
      <c r="I12" s="253" t="s">
        <v>16</v>
      </c>
      <c r="J12" s="251"/>
      <c r="K12" s="86">
        <v>0.35555555555555557</v>
      </c>
      <c r="L12" s="250" t="s">
        <v>17</v>
      </c>
      <c r="M12" s="251"/>
      <c r="N12" s="89">
        <v>1</v>
      </c>
      <c r="O12" s="254">
        <v>3.16</v>
      </c>
      <c r="P12" s="255"/>
    </row>
    <row r="13" spans="1:26" s="18" customFormat="1" ht="21.75" customHeight="1" x14ac:dyDescent="0.25">
      <c r="A13" s="16"/>
      <c r="B13" s="233" t="s">
        <v>18</v>
      </c>
      <c r="C13" s="236" t="s">
        <v>63</v>
      </c>
      <c r="D13" s="237"/>
      <c r="E13" s="237"/>
      <c r="F13" s="238" t="s">
        <v>64</v>
      </c>
      <c r="G13" s="237"/>
      <c r="H13" s="237"/>
      <c r="I13" s="237"/>
      <c r="J13" s="238" t="s">
        <v>65</v>
      </c>
      <c r="K13" s="237"/>
      <c r="L13" s="237"/>
      <c r="M13" s="237"/>
      <c r="N13" s="239" t="s">
        <v>66</v>
      </c>
      <c r="O13" s="237"/>
      <c r="P13" s="240"/>
      <c r="Q13" s="92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8" customFormat="1" ht="21.75" customHeight="1" x14ac:dyDescent="0.25">
      <c r="A14" s="16"/>
      <c r="B14" s="234"/>
      <c r="C14" s="241" t="s">
        <v>67</v>
      </c>
      <c r="D14" s="242"/>
      <c r="E14" s="242"/>
      <c r="F14" s="243" t="s">
        <v>68</v>
      </c>
      <c r="G14" s="242"/>
      <c r="H14" s="242"/>
      <c r="I14" s="242"/>
      <c r="J14" s="244" t="s">
        <v>69</v>
      </c>
      <c r="K14" s="242"/>
      <c r="L14" s="242"/>
      <c r="M14" s="242"/>
      <c r="N14" s="245"/>
      <c r="O14" s="230"/>
      <c r="P14" s="246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8" customFormat="1" ht="21.75" customHeight="1" thickBot="1" x14ac:dyDescent="0.3">
      <c r="A15" s="16"/>
      <c r="B15" s="235"/>
      <c r="C15" s="247" t="s">
        <v>70</v>
      </c>
      <c r="D15" s="217"/>
      <c r="E15" s="217"/>
      <c r="F15" s="217" t="s">
        <v>71</v>
      </c>
      <c r="G15" s="218"/>
      <c r="H15" s="218"/>
      <c r="I15" s="218"/>
      <c r="J15" s="217" t="s">
        <v>72</v>
      </c>
      <c r="K15" s="218"/>
      <c r="L15" s="218"/>
      <c r="M15" s="218"/>
      <c r="N15" s="219"/>
      <c r="O15" s="220"/>
      <c r="P15" s="221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8" customFormat="1" ht="21.75" customHeight="1" x14ac:dyDescent="0.25">
      <c r="A16" s="16"/>
      <c r="B16" s="222" t="s">
        <v>19</v>
      </c>
      <c r="C16" s="224" t="s">
        <v>20</v>
      </c>
      <c r="D16" s="224" t="s">
        <v>40</v>
      </c>
      <c r="E16" s="226" t="s">
        <v>21</v>
      </c>
      <c r="F16" s="227" t="s">
        <v>41</v>
      </c>
      <c r="G16" s="228"/>
      <c r="H16" s="224" t="s">
        <v>73</v>
      </c>
      <c r="I16" s="231" t="s">
        <v>74</v>
      </c>
      <c r="J16" s="19" t="s">
        <v>42</v>
      </c>
      <c r="K16" s="20"/>
      <c r="L16" s="21" t="s">
        <v>43</v>
      </c>
      <c r="M16" s="21" t="s">
        <v>44</v>
      </c>
      <c r="N16" s="21" t="s">
        <v>44</v>
      </c>
      <c r="O16" s="21" t="s">
        <v>45</v>
      </c>
      <c r="P16" s="22" t="s">
        <v>22</v>
      </c>
    </row>
    <row r="17" spans="1:26" s="18" customFormat="1" ht="21.75" customHeight="1" thickBot="1" x14ac:dyDescent="0.3">
      <c r="A17" s="23"/>
      <c r="B17" s="223"/>
      <c r="C17" s="225"/>
      <c r="D17" s="225"/>
      <c r="E17" s="225"/>
      <c r="F17" s="229"/>
      <c r="G17" s="230"/>
      <c r="H17" s="225"/>
      <c r="I17" s="232"/>
      <c r="J17" s="24" t="s">
        <v>23</v>
      </c>
      <c r="K17" s="25" t="s">
        <v>24</v>
      </c>
      <c r="L17" s="25" t="s">
        <v>46</v>
      </c>
      <c r="M17" s="25" t="s">
        <v>47</v>
      </c>
      <c r="N17" s="25" t="s">
        <v>25</v>
      </c>
      <c r="O17" s="25" t="s">
        <v>26</v>
      </c>
      <c r="P17" s="26" t="s">
        <v>27</v>
      </c>
    </row>
    <row r="18" spans="1:26" s="35" customFormat="1" ht="21.75" customHeight="1" thickBot="1" x14ac:dyDescent="0.3">
      <c r="A18" s="27"/>
      <c r="B18" s="28"/>
      <c r="C18" s="29">
        <f>+O12</f>
        <v>3.16</v>
      </c>
      <c r="D18" s="29">
        <v>0</v>
      </c>
      <c r="E18" s="30"/>
      <c r="F18" s="31"/>
      <c r="G18" s="97"/>
      <c r="H18" s="32"/>
      <c r="I18" s="33"/>
      <c r="J18" s="96"/>
      <c r="K18" s="30"/>
      <c r="L18" s="30"/>
      <c r="M18" s="30"/>
      <c r="N18" s="30"/>
      <c r="O18" s="30"/>
      <c r="P18" s="34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s="35" customFormat="1" ht="13.5" customHeight="1" x14ac:dyDescent="0.25">
      <c r="A19" s="27"/>
      <c r="B19" s="213">
        <v>1</v>
      </c>
      <c r="C19" s="216">
        <f>+C18+$N$12</f>
        <v>4.16</v>
      </c>
      <c r="D19" s="193">
        <v>7.5999999999999998E-2</v>
      </c>
      <c r="E19" s="193">
        <v>9.1999999999999998E-2</v>
      </c>
      <c r="F19" s="36" t="s">
        <v>75</v>
      </c>
      <c r="G19" s="37">
        <v>0</v>
      </c>
      <c r="H19" s="38"/>
      <c r="I19" s="39"/>
      <c r="J19" s="40">
        <v>6.9000000000000006E-2</v>
      </c>
      <c r="K19" s="193">
        <f>+IF(E19&lt;=0.12,(J21),(IF(E19&lt;0.16,((J20+2*J21+J22)/4),IF(E19&gt;=0.16,((J19+3*J20+2*J21+3*J22+J23)/10)))))</f>
        <v>0.14899999999999999</v>
      </c>
      <c r="L19" s="193">
        <f>ROUND(+(D18+D19)/2*(C19-C18),3)</f>
        <v>3.7999999999999999E-2</v>
      </c>
      <c r="M19" s="193">
        <f>ROUND(+K19*L19,4)</f>
        <v>5.7000000000000002E-3</v>
      </c>
      <c r="N19" s="196">
        <f>ROUND(+M19/$M$133*100,2)</f>
        <v>0.13</v>
      </c>
      <c r="O19" s="197"/>
      <c r="P19" s="198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s="35" customFormat="1" ht="13.5" customHeight="1" x14ac:dyDescent="0.25">
      <c r="A20" s="27"/>
      <c r="B20" s="214"/>
      <c r="C20" s="194"/>
      <c r="D20" s="194"/>
      <c r="E20" s="194"/>
      <c r="F20" s="41" t="s">
        <v>76</v>
      </c>
      <c r="G20" s="42" t="str">
        <f>IF(E19&lt;0.125,"NA",IF(0.125&lt;=E19,(0.2*E19)))</f>
        <v>NA</v>
      </c>
      <c r="H20" s="43"/>
      <c r="I20" s="44"/>
      <c r="J20" s="45"/>
      <c r="K20" s="194"/>
      <c r="L20" s="194"/>
      <c r="M20" s="194"/>
      <c r="N20" s="194"/>
      <c r="O20" s="194"/>
      <c r="P20" s="199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s="35" customFormat="1" ht="13.5" customHeight="1" x14ac:dyDescent="0.25">
      <c r="A21" s="27"/>
      <c r="B21" s="214"/>
      <c r="C21" s="194"/>
      <c r="D21" s="194"/>
      <c r="E21" s="194"/>
      <c r="F21" s="41" t="s">
        <v>77</v>
      </c>
      <c r="G21" s="42">
        <f>+E19*0.4</f>
        <v>3.6799999999999999E-2</v>
      </c>
      <c r="H21" s="43"/>
      <c r="I21" s="44"/>
      <c r="J21" s="45">
        <v>0.14899999999999999</v>
      </c>
      <c r="K21" s="194"/>
      <c r="L21" s="194"/>
      <c r="M21" s="194"/>
      <c r="N21" s="194"/>
      <c r="O21" s="194"/>
      <c r="P21" s="199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s="35" customFormat="1" ht="13.5" customHeight="1" x14ac:dyDescent="0.25">
      <c r="A22" s="27"/>
      <c r="B22" s="214"/>
      <c r="C22" s="194"/>
      <c r="D22" s="194"/>
      <c r="E22" s="194"/>
      <c r="F22" s="41" t="s">
        <v>78</v>
      </c>
      <c r="G22" s="42" t="str">
        <f>IF(E19&lt;0.125,"NA",IF(0.125&lt;=E19,(0.8*E19)))</f>
        <v>NA</v>
      </c>
      <c r="H22" s="43"/>
      <c r="I22" s="44"/>
      <c r="J22" s="45"/>
      <c r="K22" s="194"/>
      <c r="L22" s="194"/>
      <c r="M22" s="194"/>
      <c r="N22" s="194"/>
      <c r="O22" s="194"/>
      <c r="P22" s="19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s="35" customFormat="1" ht="13.5" customHeight="1" thickBot="1" x14ac:dyDescent="0.3">
      <c r="A23" s="27"/>
      <c r="B23" s="215"/>
      <c r="C23" s="195"/>
      <c r="D23" s="195"/>
      <c r="E23" s="195"/>
      <c r="F23" s="46" t="s">
        <v>79</v>
      </c>
      <c r="G23" s="47">
        <f>+E19</f>
        <v>9.1999999999999998E-2</v>
      </c>
      <c r="H23" s="48"/>
      <c r="I23" s="49"/>
      <c r="J23" s="50">
        <v>0.104</v>
      </c>
      <c r="K23" s="195"/>
      <c r="L23" s="195"/>
      <c r="M23" s="195"/>
      <c r="N23" s="195"/>
      <c r="O23" s="195"/>
      <c r="P23" s="200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s="35" customFormat="1" ht="13.5" customHeight="1" x14ac:dyDescent="0.25">
      <c r="A24" s="27"/>
      <c r="B24" s="213">
        <v>2</v>
      </c>
      <c r="C24" s="216">
        <f>+C19+$N$12</f>
        <v>5.16</v>
      </c>
      <c r="D24" s="193">
        <v>0.12</v>
      </c>
      <c r="E24" s="193">
        <v>0.155</v>
      </c>
      <c r="F24" s="36" t="s">
        <v>75</v>
      </c>
      <c r="G24" s="37">
        <v>0</v>
      </c>
      <c r="H24" s="38"/>
      <c r="I24" s="39"/>
      <c r="J24" s="40">
        <v>0.16200000000000001</v>
      </c>
      <c r="K24" s="193">
        <f t="shared" ref="K24" si="0">+IF(E24&lt;=0.12,(J26),(IF(E24&lt;0.16,((J25+2*J26+J27)/4),IF(E24&gt;=0.16,((J24+3*J25+2*J26+3*J27+J28)/10)))))</f>
        <v>0.30349999999999999</v>
      </c>
      <c r="L24" s="193">
        <f>ROUND(+(D19+D24)/2*(C24-C19),3)</f>
        <v>9.8000000000000004E-2</v>
      </c>
      <c r="M24" s="193">
        <f>ROUND(+K24*L24,4)</f>
        <v>2.9700000000000001E-2</v>
      </c>
      <c r="N24" s="196">
        <f t="shared" ref="N24" si="1">ROUND(+M24/$M$133*100,2)</f>
        <v>0.66</v>
      </c>
      <c r="O24" s="197"/>
      <c r="P24" s="198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s="35" customFormat="1" ht="13.5" customHeight="1" x14ac:dyDescent="0.25">
      <c r="A25" s="27"/>
      <c r="B25" s="214"/>
      <c r="C25" s="194"/>
      <c r="D25" s="194"/>
      <c r="E25" s="194"/>
      <c r="F25" s="41" t="s">
        <v>76</v>
      </c>
      <c r="G25" s="42">
        <f t="shared" ref="G25" si="2">IF(E24&lt;0.125,"NA",IF(0.125&lt;=E24,(0.2*E24)))</f>
        <v>3.1E-2</v>
      </c>
      <c r="H25" s="43"/>
      <c r="I25" s="44"/>
      <c r="J25" s="45">
        <v>0.27900000000000003</v>
      </c>
      <c r="K25" s="194"/>
      <c r="L25" s="194"/>
      <c r="M25" s="194"/>
      <c r="N25" s="194"/>
      <c r="O25" s="194"/>
      <c r="P25" s="19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s="35" customFormat="1" ht="13.5" customHeight="1" x14ac:dyDescent="0.25">
      <c r="A26" s="27"/>
      <c r="B26" s="214"/>
      <c r="C26" s="194"/>
      <c r="D26" s="194"/>
      <c r="E26" s="194"/>
      <c r="F26" s="41" t="s">
        <v>77</v>
      </c>
      <c r="G26" s="42">
        <f t="shared" ref="G26" si="3">+E24*0.4</f>
        <v>6.2E-2</v>
      </c>
      <c r="H26" s="43"/>
      <c r="I26" s="44"/>
      <c r="J26" s="45">
        <v>0.28699999999999998</v>
      </c>
      <c r="K26" s="194"/>
      <c r="L26" s="194"/>
      <c r="M26" s="194"/>
      <c r="N26" s="194"/>
      <c r="O26" s="194"/>
      <c r="P26" s="19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s="35" customFormat="1" ht="13.5" customHeight="1" x14ac:dyDescent="0.25">
      <c r="A27" s="27"/>
      <c r="B27" s="214"/>
      <c r="C27" s="194"/>
      <c r="D27" s="194"/>
      <c r="E27" s="194"/>
      <c r="F27" s="41" t="s">
        <v>78</v>
      </c>
      <c r="G27" s="42">
        <f t="shared" ref="G27" si="4">IF(E24&lt;0.125,"NA",IF(0.125&lt;=E24,(0.8*E24)))</f>
        <v>0.124</v>
      </c>
      <c r="H27" s="43"/>
      <c r="I27" s="44"/>
      <c r="J27" s="45">
        <v>0.36099999999999999</v>
      </c>
      <c r="K27" s="194"/>
      <c r="L27" s="194"/>
      <c r="M27" s="194"/>
      <c r="N27" s="194"/>
      <c r="O27" s="194"/>
      <c r="P27" s="199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s="35" customFormat="1" ht="13.5" customHeight="1" thickBot="1" x14ac:dyDescent="0.3">
      <c r="A28" s="27"/>
      <c r="B28" s="215"/>
      <c r="C28" s="195"/>
      <c r="D28" s="195"/>
      <c r="E28" s="195"/>
      <c r="F28" s="46" t="s">
        <v>79</v>
      </c>
      <c r="G28" s="47">
        <f t="shared" ref="G28" si="5">+E24</f>
        <v>0.155</v>
      </c>
      <c r="H28" s="48"/>
      <c r="I28" s="49"/>
      <c r="J28" s="50">
        <v>0.37</v>
      </c>
      <c r="K28" s="195"/>
      <c r="L28" s="195"/>
      <c r="M28" s="195"/>
      <c r="N28" s="195"/>
      <c r="O28" s="195"/>
      <c r="P28" s="200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s="35" customFormat="1" ht="13.5" customHeight="1" x14ac:dyDescent="0.25">
      <c r="A29" s="27"/>
      <c r="B29" s="213">
        <v>3</v>
      </c>
      <c r="C29" s="216">
        <f>+C24+$N$12</f>
        <v>6.16</v>
      </c>
      <c r="D29" s="193">
        <v>0.26600000000000001</v>
      </c>
      <c r="E29" s="193">
        <v>0.16400000000000001</v>
      </c>
      <c r="F29" s="36" t="s">
        <v>75</v>
      </c>
      <c r="G29" s="37">
        <v>0</v>
      </c>
      <c r="H29" s="38"/>
      <c r="I29" s="39"/>
      <c r="J29" s="40">
        <v>0.29599999999999999</v>
      </c>
      <c r="K29" s="193">
        <f t="shared" ref="K29" si="6">+IF(E29&lt;=0.12,(J31),(IF(E29&lt;0.16,((J30+2*J31+J32)/4),IF(E29&gt;=0.16,((J29+3*J30+2*J31+3*J32+J33)/10)))))</f>
        <v>0.43179999999999996</v>
      </c>
      <c r="L29" s="193">
        <f t="shared" ref="L29" si="7">ROUND(+(D24+D29)/2*(C29-C24),3)</f>
        <v>0.193</v>
      </c>
      <c r="M29" s="193">
        <f t="shared" ref="M29" si="8">ROUND(+K29*L29,4)</f>
        <v>8.3299999999999999E-2</v>
      </c>
      <c r="N29" s="196">
        <f t="shared" ref="N29" si="9">ROUND(+M29/$M$133*100,2)</f>
        <v>1.86</v>
      </c>
      <c r="O29" s="197"/>
      <c r="P29" s="198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s="35" customFormat="1" ht="13.5" customHeight="1" x14ac:dyDescent="0.25">
      <c r="A30" s="27"/>
      <c r="B30" s="214"/>
      <c r="C30" s="194"/>
      <c r="D30" s="194"/>
      <c r="E30" s="194"/>
      <c r="F30" s="41" t="s">
        <v>76</v>
      </c>
      <c r="G30" s="42">
        <f t="shared" ref="G30" si="10">IF(E29&lt;0.125,"NA",IF(0.125&lt;=E29,(0.2*E29)))</f>
        <v>3.2800000000000003E-2</v>
      </c>
      <c r="H30" s="43"/>
      <c r="I30" s="44"/>
      <c r="J30" s="45">
        <v>0.34899999999999998</v>
      </c>
      <c r="K30" s="194"/>
      <c r="L30" s="194"/>
      <c r="M30" s="194"/>
      <c r="N30" s="194"/>
      <c r="O30" s="194"/>
      <c r="P30" s="199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s="35" customFormat="1" ht="13.5" customHeight="1" x14ac:dyDescent="0.25">
      <c r="A31" s="27"/>
      <c r="B31" s="214"/>
      <c r="C31" s="194"/>
      <c r="D31" s="194"/>
      <c r="E31" s="194"/>
      <c r="F31" s="41" t="s">
        <v>77</v>
      </c>
      <c r="G31" s="42">
        <f t="shared" ref="G31" si="11">+E29*0.4</f>
        <v>6.5600000000000006E-2</v>
      </c>
      <c r="H31" s="43"/>
      <c r="I31" s="44"/>
      <c r="J31" s="45">
        <v>0.56100000000000005</v>
      </c>
      <c r="K31" s="194"/>
      <c r="L31" s="194"/>
      <c r="M31" s="194"/>
      <c r="N31" s="194"/>
      <c r="O31" s="194"/>
      <c r="P31" s="199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s="35" customFormat="1" ht="13.5" customHeight="1" x14ac:dyDescent="0.25">
      <c r="A32" s="27"/>
      <c r="B32" s="214"/>
      <c r="C32" s="194"/>
      <c r="D32" s="194"/>
      <c r="E32" s="194"/>
      <c r="F32" s="41" t="s">
        <v>78</v>
      </c>
      <c r="G32" s="42">
        <f t="shared" ref="G32" si="12">IF(E29&lt;0.125,"NA",IF(0.125&lt;=E29,(0.8*E29)))</f>
        <v>0.13120000000000001</v>
      </c>
      <c r="H32" s="43"/>
      <c r="I32" s="44"/>
      <c r="J32" s="45">
        <v>0.47099999999999997</v>
      </c>
      <c r="K32" s="194"/>
      <c r="L32" s="194"/>
      <c r="M32" s="194"/>
      <c r="N32" s="194"/>
      <c r="O32" s="194"/>
      <c r="P32" s="199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s="35" customFormat="1" ht="13.5" customHeight="1" thickBot="1" x14ac:dyDescent="0.3">
      <c r="A33" s="27"/>
      <c r="B33" s="215"/>
      <c r="C33" s="195"/>
      <c r="D33" s="195"/>
      <c r="E33" s="195"/>
      <c r="F33" s="46" t="s">
        <v>79</v>
      </c>
      <c r="G33" s="47">
        <f t="shared" ref="G33" si="13">+E29</f>
        <v>0.16400000000000001</v>
      </c>
      <c r="H33" s="48"/>
      <c r="I33" s="49"/>
      <c r="J33" s="50">
        <v>0.44</v>
      </c>
      <c r="K33" s="195"/>
      <c r="L33" s="195"/>
      <c r="M33" s="195"/>
      <c r="N33" s="195"/>
      <c r="O33" s="195"/>
      <c r="P33" s="200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s="35" customFormat="1" ht="13.5" customHeight="1" x14ac:dyDescent="0.25">
      <c r="A34" s="27"/>
      <c r="B34" s="213">
        <v>4</v>
      </c>
      <c r="C34" s="216">
        <f>+C29+$N$12</f>
        <v>7.16</v>
      </c>
      <c r="D34" s="193">
        <v>0.187</v>
      </c>
      <c r="E34" s="193">
        <v>0.248</v>
      </c>
      <c r="F34" s="36" t="s">
        <v>75</v>
      </c>
      <c r="G34" s="37">
        <v>0</v>
      </c>
      <c r="H34" s="38"/>
      <c r="I34" s="39"/>
      <c r="J34" s="40">
        <v>0.19900000000000001</v>
      </c>
      <c r="K34" s="193">
        <f t="shared" ref="K34" si="14">+IF(E34&lt;=0.12,(J36),(IF(E34&lt;0.16,((J35+2*J36+J37)/4),IF(E34&gt;=0.16,((J34+3*J35+2*J36+3*J37+J38)/10)))))</f>
        <v>0.36180000000000001</v>
      </c>
      <c r="L34" s="193">
        <f t="shared" ref="L34" si="15">ROUND(+(D29+D34)/2*(C34-C29),3)</f>
        <v>0.22700000000000001</v>
      </c>
      <c r="M34" s="193">
        <f t="shared" ref="M34" si="16">ROUND(+K34*L34,4)</f>
        <v>8.2100000000000006E-2</v>
      </c>
      <c r="N34" s="196">
        <f t="shared" ref="N34" si="17">ROUND(+M34/$M$133*100,2)</f>
        <v>1.83</v>
      </c>
      <c r="O34" s="197"/>
      <c r="P34" s="198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s="35" customFormat="1" ht="13.5" customHeight="1" x14ac:dyDescent="0.25">
      <c r="A35" s="27"/>
      <c r="B35" s="214"/>
      <c r="C35" s="194"/>
      <c r="D35" s="194"/>
      <c r="E35" s="194"/>
      <c r="F35" s="41" t="s">
        <v>76</v>
      </c>
      <c r="G35" s="42">
        <f t="shared" ref="G35" si="18">IF(E34&lt;0.125,"NA",IF(0.125&lt;=E34,(0.2*E34)))</f>
        <v>4.9600000000000005E-2</v>
      </c>
      <c r="H35" s="43"/>
      <c r="I35" s="44"/>
      <c r="J35" s="45">
        <v>0.25800000000000001</v>
      </c>
      <c r="K35" s="194"/>
      <c r="L35" s="194"/>
      <c r="M35" s="194"/>
      <c r="N35" s="194"/>
      <c r="O35" s="194"/>
      <c r="P35" s="19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s="35" customFormat="1" ht="13.5" customHeight="1" x14ac:dyDescent="0.25">
      <c r="A36" s="27"/>
      <c r="B36" s="214"/>
      <c r="C36" s="194"/>
      <c r="D36" s="194"/>
      <c r="E36" s="194"/>
      <c r="F36" s="41" t="s">
        <v>77</v>
      </c>
      <c r="G36" s="42">
        <f t="shared" ref="G36" si="19">+E34*0.4</f>
        <v>9.920000000000001E-2</v>
      </c>
      <c r="H36" s="43"/>
      <c r="I36" s="44"/>
      <c r="J36" s="45">
        <v>0.39200000000000002</v>
      </c>
      <c r="K36" s="194"/>
      <c r="L36" s="194"/>
      <c r="M36" s="194"/>
      <c r="N36" s="194"/>
      <c r="O36" s="194"/>
      <c r="P36" s="199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s="35" customFormat="1" ht="13.5" customHeight="1" x14ac:dyDescent="0.25">
      <c r="A37" s="27"/>
      <c r="B37" s="214"/>
      <c r="C37" s="194"/>
      <c r="D37" s="194"/>
      <c r="E37" s="194"/>
      <c r="F37" s="41" t="s">
        <v>78</v>
      </c>
      <c r="G37" s="42">
        <f t="shared" ref="G37" si="20">IF(E34&lt;0.125,"NA",IF(0.125&lt;=E34,(0.8*E34)))</f>
        <v>0.19840000000000002</v>
      </c>
      <c r="H37" s="43"/>
      <c r="I37" s="44"/>
      <c r="J37" s="45">
        <v>0.47099999999999997</v>
      </c>
      <c r="K37" s="194"/>
      <c r="L37" s="194"/>
      <c r="M37" s="194"/>
      <c r="N37" s="194"/>
      <c r="O37" s="194"/>
      <c r="P37" s="19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s="35" customFormat="1" ht="13.5" customHeight="1" thickBot="1" x14ac:dyDescent="0.3">
      <c r="A38" s="27"/>
      <c r="B38" s="215"/>
      <c r="C38" s="195"/>
      <c r="D38" s="195"/>
      <c r="E38" s="195"/>
      <c r="F38" s="46" t="s">
        <v>79</v>
      </c>
      <c r="G38" s="47">
        <f t="shared" ref="G38" si="21">+E34</f>
        <v>0.248</v>
      </c>
      <c r="H38" s="48"/>
      <c r="I38" s="49"/>
      <c r="J38" s="50">
        <v>0.44800000000000001</v>
      </c>
      <c r="K38" s="195"/>
      <c r="L38" s="195"/>
      <c r="M38" s="195"/>
      <c r="N38" s="195"/>
      <c r="O38" s="195"/>
      <c r="P38" s="200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s="35" customFormat="1" ht="13.5" customHeight="1" x14ac:dyDescent="0.25">
      <c r="A39" s="27"/>
      <c r="B39" s="213">
        <v>5</v>
      </c>
      <c r="C39" s="216">
        <f>+C34+$N$12</f>
        <v>8.16</v>
      </c>
      <c r="D39" s="193">
        <v>0.26900000000000002</v>
      </c>
      <c r="E39" s="193">
        <v>0.23300000000000001</v>
      </c>
      <c r="F39" s="36" t="s">
        <v>75</v>
      </c>
      <c r="G39" s="37">
        <v>0</v>
      </c>
      <c r="H39" s="38"/>
      <c r="I39" s="39"/>
      <c r="J39" s="40">
        <v>0.121</v>
      </c>
      <c r="K39" s="193">
        <f>+IF(E39&lt;=0.12,(J41),(IF(E39&lt;0.16,((J40+2*J41+J42)/4),IF(E39&gt;=0.16,((J39+3*J40+2*J41+3*J42+J43)/10)))))</f>
        <v>0.27739999999999998</v>
      </c>
      <c r="L39" s="193">
        <f t="shared" ref="L39" si="22">ROUND(+(D34+D39)/2*(C39-C34),3)</f>
        <v>0.22800000000000001</v>
      </c>
      <c r="M39" s="193">
        <f t="shared" ref="M39" si="23">ROUND(+K39*L39,4)</f>
        <v>6.3200000000000006E-2</v>
      </c>
      <c r="N39" s="196">
        <f t="shared" ref="N39" si="24">ROUND(+M39/$M$133*100,2)</f>
        <v>1.41</v>
      </c>
      <c r="O39" s="197"/>
      <c r="P39" s="198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s="35" customFormat="1" ht="13.5" customHeight="1" x14ac:dyDescent="0.25">
      <c r="A40" s="27"/>
      <c r="B40" s="214"/>
      <c r="C40" s="194"/>
      <c r="D40" s="194"/>
      <c r="E40" s="194"/>
      <c r="F40" s="41" t="s">
        <v>76</v>
      </c>
      <c r="G40" s="42">
        <f t="shared" ref="G40" si="25">IF(E39&lt;0.125,"NA",IF(0.125&lt;=E39,(0.2*E39)))</f>
        <v>4.6600000000000003E-2</v>
      </c>
      <c r="H40" s="43"/>
      <c r="I40" s="44"/>
      <c r="J40" s="45">
        <v>0.22900000000000001</v>
      </c>
      <c r="K40" s="194"/>
      <c r="L40" s="194"/>
      <c r="M40" s="194"/>
      <c r="N40" s="194"/>
      <c r="O40" s="194"/>
      <c r="P40" s="199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s="35" customFormat="1" ht="13.5" customHeight="1" x14ac:dyDescent="0.25">
      <c r="A41" s="27"/>
      <c r="B41" s="214"/>
      <c r="C41" s="194"/>
      <c r="D41" s="194"/>
      <c r="E41" s="194"/>
      <c r="F41" s="41" t="s">
        <v>77</v>
      </c>
      <c r="G41" s="42">
        <f t="shared" ref="G41" si="26">+E39*0.4</f>
        <v>9.3200000000000005E-2</v>
      </c>
      <c r="H41" s="43"/>
      <c r="I41" s="44"/>
      <c r="J41" s="45">
        <v>0.29599999999999999</v>
      </c>
      <c r="K41" s="194"/>
      <c r="L41" s="194"/>
      <c r="M41" s="194"/>
      <c r="N41" s="194"/>
      <c r="O41" s="194"/>
      <c r="P41" s="199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s="35" customFormat="1" ht="13.5" customHeight="1" x14ac:dyDescent="0.25">
      <c r="A42" s="27"/>
      <c r="B42" s="214"/>
      <c r="C42" s="194"/>
      <c r="D42" s="194"/>
      <c r="E42" s="194"/>
      <c r="F42" s="41" t="s">
        <v>78</v>
      </c>
      <c r="G42" s="42">
        <f t="shared" ref="G42" si="27">IF(E39&lt;0.125,"NA",IF(0.125&lt;=E39,(0.8*E39)))</f>
        <v>0.18640000000000001</v>
      </c>
      <c r="H42" s="43"/>
      <c r="I42" s="44"/>
      <c r="J42" s="45">
        <v>0.34699999999999998</v>
      </c>
      <c r="K42" s="194"/>
      <c r="L42" s="194"/>
      <c r="M42" s="194"/>
      <c r="N42" s="194"/>
      <c r="O42" s="194"/>
      <c r="P42" s="199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s="35" customFormat="1" ht="13.5" customHeight="1" thickBot="1" x14ac:dyDescent="0.3">
      <c r="A43" s="27"/>
      <c r="B43" s="215"/>
      <c r="C43" s="195"/>
      <c r="D43" s="195"/>
      <c r="E43" s="195"/>
      <c r="F43" s="46" t="s">
        <v>79</v>
      </c>
      <c r="G43" s="47">
        <f t="shared" ref="G43" si="28">+E39</f>
        <v>0.23300000000000001</v>
      </c>
      <c r="H43" s="48"/>
      <c r="I43" s="49"/>
      <c r="J43" s="50">
        <v>0.33300000000000002</v>
      </c>
      <c r="K43" s="195"/>
      <c r="L43" s="195"/>
      <c r="M43" s="195"/>
      <c r="N43" s="195"/>
      <c r="O43" s="195"/>
      <c r="P43" s="200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s="35" customFormat="1" ht="13.5" customHeight="1" x14ac:dyDescent="0.25">
      <c r="A44" s="27"/>
      <c r="B44" s="213">
        <v>6</v>
      </c>
      <c r="C44" s="216">
        <f>+C39+$N$12</f>
        <v>9.16</v>
      </c>
      <c r="D44" s="193">
        <v>0.35399999999999998</v>
      </c>
      <c r="E44" s="193">
        <v>0.2</v>
      </c>
      <c r="F44" s="36" t="s">
        <v>75</v>
      </c>
      <c r="G44" s="37">
        <v>0</v>
      </c>
      <c r="H44" s="38"/>
      <c r="I44" s="39"/>
      <c r="J44" s="40">
        <v>0.33800000000000002</v>
      </c>
      <c r="K44" s="193">
        <f t="shared" ref="K44" si="29">+IF(E44&lt;=0.12,(J46),(IF(E44&lt;0.16,((J45+2*J46+J47)/4),IF(E44&gt;=0.16,((J44+3*J45+2*J46+3*J47+J48)/10)))))</f>
        <v>0.57230000000000003</v>
      </c>
      <c r="L44" s="193">
        <f t="shared" ref="L44" si="30">ROUND(+(D39+D44)/2*(C44-C39),3)</f>
        <v>0.312</v>
      </c>
      <c r="M44" s="193">
        <f t="shared" ref="M44" si="31">ROUND(+K44*L44,4)</f>
        <v>0.17860000000000001</v>
      </c>
      <c r="N44" s="196">
        <f t="shared" ref="N44" si="32">ROUND(+M44/$M$133*100,2)</f>
        <v>3.98</v>
      </c>
      <c r="O44" s="197"/>
      <c r="P44" s="198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s="35" customFormat="1" ht="13.5" customHeight="1" x14ac:dyDescent="0.25">
      <c r="A45" s="27"/>
      <c r="B45" s="214"/>
      <c r="C45" s="194"/>
      <c r="D45" s="194"/>
      <c r="E45" s="194"/>
      <c r="F45" s="41" t="s">
        <v>76</v>
      </c>
      <c r="G45" s="42">
        <f t="shared" ref="G45" si="33">IF(E44&lt;0.125,"NA",IF(0.125&lt;=E44,(0.2*E44)))</f>
        <v>4.0000000000000008E-2</v>
      </c>
      <c r="H45" s="43"/>
      <c r="I45" s="44"/>
      <c r="J45" s="45">
        <v>0.53600000000000003</v>
      </c>
      <c r="K45" s="194"/>
      <c r="L45" s="194"/>
      <c r="M45" s="194"/>
      <c r="N45" s="194"/>
      <c r="O45" s="194"/>
      <c r="P45" s="199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s="35" customFormat="1" ht="13.5" customHeight="1" x14ac:dyDescent="0.25">
      <c r="A46" s="27"/>
      <c r="B46" s="214"/>
      <c r="C46" s="194"/>
      <c r="D46" s="194"/>
      <c r="E46" s="194"/>
      <c r="F46" s="41" t="s">
        <v>77</v>
      </c>
      <c r="G46" s="42">
        <f t="shared" ref="G46" si="34">+E44*0.4</f>
        <v>8.0000000000000016E-2</v>
      </c>
      <c r="H46" s="43"/>
      <c r="I46" s="44"/>
      <c r="J46" s="45">
        <v>0.57099999999999995</v>
      </c>
      <c r="K46" s="194"/>
      <c r="L46" s="194"/>
      <c r="M46" s="194"/>
      <c r="N46" s="194"/>
      <c r="O46" s="194"/>
      <c r="P46" s="199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5" customFormat="1" ht="13.5" customHeight="1" x14ac:dyDescent="0.25">
      <c r="A47" s="27"/>
      <c r="B47" s="214"/>
      <c r="C47" s="194"/>
      <c r="D47" s="194"/>
      <c r="E47" s="194"/>
      <c r="F47" s="41" t="s">
        <v>78</v>
      </c>
      <c r="G47" s="42">
        <f t="shared" ref="G47" si="35">IF(E44&lt;0.125,"NA",IF(0.125&lt;=E44,(0.8*E44)))</f>
        <v>0.16000000000000003</v>
      </c>
      <c r="H47" s="43"/>
      <c r="I47" s="44"/>
      <c r="J47" s="45">
        <v>0.71199999999999997</v>
      </c>
      <c r="K47" s="194"/>
      <c r="L47" s="194"/>
      <c r="M47" s="194"/>
      <c r="N47" s="194"/>
      <c r="O47" s="194"/>
      <c r="P47" s="199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5" customFormat="1" ht="13.5" customHeight="1" thickBot="1" x14ac:dyDescent="0.3">
      <c r="A48" s="27"/>
      <c r="B48" s="215"/>
      <c r="C48" s="195"/>
      <c r="D48" s="195"/>
      <c r="E48" s="195"/>
      <c r="F48" s="46" t="s">
        <v>79</v>
      </c>
      <c r="G48" s="47">
        <f t="shared" ref="G48" si="36">+E44</f>
        <v>0.2</v>
      </c>
      <c r="H48" s="48"/>
      <c r="I48" s="49"/>
      <c r="J48" s="50">
        <v>0.499</v>
      </c>
      <c r="K48" s="195"/>
      <c r="L48" s="195"/>
      <c r="M48" s="195"/>
      <c r="N48" s="195"/>
      <c r="O48" s="195"/>
      <c r="P48" s="200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5" customFormat="1" ht="13.5" customHeight="1" x14ac:dyDescent="0.25">
      <c r="A49" s="27"/>
      <c r="B49" s="213">
        <v>7</v>
      </c>
      <c r="C49" s="216">
        <f>+C44+$N$12</f>
        <v>10.16</v>
      </c>
      <c r="D49" s="193">
        <v>0.26</v>
      </c>
      <c r="E49" s="193">
        <v>0.32</v>
      </c>
      <c r="F49" s="36" t="s">
        <v>75</v>
      </c>
      <c r="G49" s="37">
        <v>0</v>
      </c>
      <c r="H49" s="38"/>
      <c r="I49" s="39"/>
      <c r="J49" s="40">
        <v>0.26</v>
      </c>
      <c r="K49" s="193">
        <f t="shared" ref="K49" si="37">+IF(E49&lt;=0.12,(J51),(IF(E49&lt;0.16,((J50+2*J51+J52)/4),IF(E49&gt;=0.16,((J49+3*J50+2*J51+3*J52+J53)/10)))))</f>
        <v>0.65590000000000004</v>
      </c>
      <c r="L49" s="193">
        <f>ROUND(+(D44+D49)/2*(C49-C44),3)</f>
        <v>0.307</v>
      </c>
      <c r="M49" s="193">
        <f>ROUND(+K49*L49,4)</f>
        <v>0.2014</v>
      </c>
      <c r="N49" s="196">
        <f t="shared" ref="N49" si="38">ROUND(+M49/$M$133*100,2)</f>
        <v>4.49</v>
      </c>
      <c r="O49" s="197"/>
      <c r="P49" s="198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s="35" customFormat="1" ht="13.5" customHeight="1" x14ac:dyDescent="0.25">
      <c r="A50" s="27"/>
      <c r="B50" s="214"/>
      <c r="C50" s="194"/>
      <c r="D50" s="194"/>
      <c r="E50" s="194"/>
      <c r="F50" s="41" t="s">
        <v>76</v>
      </c>
      <c r="G50" s="42">
        <f t="shared" ref="G50" si="39">IF(E49&lt;0.125,"NA",IF(0.125&lt;=E49,(0.2*E49)))</f>
        <v>6.4000000000000001E-2</v>
      </c>
      <c r="H50" s="43"/>
      <c r="I50" s="44"/>
      <c r="J50" s="45">
        <v>0.39100000000000001</v>
      </c>
      <c r="K50" s="194"/>
      <c r="L50" s="194"/>
      <c r="M50" s="194"/>
      <c r="N50" s="194"/>
      <c r="O50" s="194"/>
      <c r="P50" s="19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s="35" customFormat="1" ht="13.5" customHeight="1" x14ac:dyDescent="0.25">
      <c r="A51" s="27"/>
      <c r="B51" s="214"/>
      <c r="C51" s="194"/>
      <c r="D51" s="194"/>
      <c r="E51" s="194"/>
      <c r="F51" s="41" t="s">
        <v>77</v>
      </c>
      <c r="G51" s="42">
        <f t="shared" ref="G51" si="40">+E49*0.4</f>
        <v>0.128</v>
      </c>
      <c r="H51" s="43"/>
      <c r="I51" s="44"/>
      <c r="J51" s="45">
        <v>0.52300000000000002</v>
      </c>
      <c r="K51" s="194"/>
      <c r="L51" s="194"/>
      <c r="M51" s="194"/>
      <c r="N51" s="194"/>
      <c r="O51" s="194"/>
      <c r="P51" s="19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s="35" customFormat="1" ht="13.5" customHeight="1" x14ac:dyDescent="0.25">
      <c r="A52" s="27"/>
      <c r="B52" s="214"/>
      <c r="C52" s="194"/>
      <c r="D52" s="194"/>
      <c r="E52" s="194"/>
      <c r="F52" s="41" t="s">
        <v>78</v>
      </c>
      <c r="G52" s="42">
        <f t="shared" ref="G52" si="41">IF(E49&lt;0.125,"NA",IF(0.125&lt;=E49,(0.8*E49)))</f>
        <v>0.25600000000000001</v>
      </c>
      <c r="H52" s="43"/>
      <c r="I52" s="44"/>
      <c r="J52" s="45">
        <v>1.008</v>
      </c>
      <c r="K52" s="194"/>
      <c r="L52" s="194"/>
      <c r="M52" s="194"/>
      <c r="N52" s="194"/>
      <c r="O52" s="194"/>
      <c r="P52" s="199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s="35" customFormat="1" ht="13.5" customHeight="1" thickBot="1" x14ac:dyDescent="0.3">
      <c r="A53" s="27"/>
      <c r="B53" s="215"/>
      <c r="C53" s="195"/>
      <c r="D53" s="195"/>
      <c r="E53" s="195"/>
      <c r="F53" s="46" t="s">
        <v>79</v>
      </c>
      <c r="G53" s="47">
        <f t="shared" ref="G53" si="42">+E49</f>
        <v>0.32</v>
      </c>
      <c r="H53" s="48"/>
      <c r="I53" s="49"/>
      <c r="J53" s="50">
        <v>1.056</v>
      </c>
      <c r="K53" s="195"/>
      <c r="L53" s="195"/>
      <c r="M53" s="195"/>
      <c r="N53" s="195"/>
      <c r="O53" s="195"/>
      <c r="P53" s="200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s="35" customFormat="1" ht="13.5" customHeight="1" x14ac:dyDescent="0.25">
      <c r="A54" s="27"/>
      <c r="B54" s="213">
        <v>8</v>
      </c>
      <c r="C54" s="216">
        <f t="shared" ref="C54" si="43">+C49+$N$12</f>
        <v>11.16</v>
      </c>
      <c r="D54" s="193">
        <v>0.5</v>
      </c>
      <c r="E54" s="193">
        <v>0.35699999999999998</v>
      </c>
      <c r="F54" s="36" t="s">
        <v>75</v>
      </c>
      <c r="G54" s="37">
        <v>0</v>
      </c>
      <c r="H54" s="38"/>
      <c r="I54" s="39"/>
      <c r="J54" s="40">
        <v>0.38300000000000001</v>
      </c>
      <c r="K54" s="193">
        <f t="shared" ref="K54:K64" si="44">+IF(E54&lt;=0.12,(J56),(IF(E54&lt;0.16,((J55+2*J56+J57)/4),IF(E54&gt;=0.16,((J54+3*J55+2*J56+3*J57+J58)/10)))))</f>
        <v>0.80549999999999999</v>
      </c>
      <c r="L54" s="193">
        <f t="shared" ref="L54" si="45">ROUND(+(D49+D54)/2*(C54-C49),3)</f>
        <v>0.38</v>
      </c>
      <c r="M54" s="193">
        <f>ROUND(+K54*L54,4)</f>
        <v>0.30609999999999998</v>
      </c>
      <c r="N54" s="196">
        <f t="shared" ref="N54" si="46">ROUND(+M54/$M$133*100,2)</f>
        <v>6.82</v>
      </c>
      <c r="O54" s="197"/>
      <c r="P54" s="198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s="35" customFormat="1" ht="13.5" customHeight="1" x14ac:dyDescent="0.25">
      <c r="A55" s="27"/>
      <c r="B55" s="214"/>
      <c r="C55" s="194"/>
      <c r="D55" s="194"/>
      <c r="E55" s="194"/>
      <c r="F55" s="41" t="s">
        <v>76</v>
      </c>
      <c r="G55" s="42">
        <f t="shared" ref="G55" si="47">IF(E54&lt;0.125,"NA",IF(0.125&lt;=E54,(0.2*E54)))</f>
        <v>7.1400000000000005E-2</v>
      </c>
      <c r="H55" s="43"/>
      <c r="I55" s="44"/>
      <c r="J55" s="45">
        <v>0.45600000000000002</v>
      </c>
      <c r="K55" s="194"/>
      <c r="L55" s="194"/>
      <c r="M55" s="194"/>
      <c r="N55" s="194"/>
      <c r="O55" s="194"/>
      <c r="P55" s="199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s="35" customFormat="1" ht="13.5" customHeight="1" x14ac:dyDescent="0.25">
      <c r="A56" s="27"/>
      <c r="B56" s="214"/>
      <c r="C56" s="194"/>
      <c r="D56" s="194"/>
      <c r="E56" s="194"/>
      <c r="F56" s="41" t="s">
        <v>77</v>
      </c>
      <c r="G56" s="42">
        <f t="shared" ref="G56" si="48">+E54*0.4</f>
        <v>0.14280000000000001</v>
      </c>
      <c r="H56" s="43"/>
      <c r="I56" s="44"/>
      <c r="J56" s="45">
        <v>1.0409999999999999</v>
      </c>
      <c r="K56" s="194"/>
      <c r="L56" s="194"/>
      <c r="M56" s="194"/>
      <c r="N56" s="194"/>
      <c r="O56" s="194"/>
      <c r="P56" s="199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s="35" customFormat="1" ht="13.5" customHeight="1" x14ac:dyDescent="0.25">
      <c r="A57" s="27"/>
      <c r="B57" s="214"/>
      <c r="C57" s="194"/>
      <c r="D57" s="194"/>
      <c r="E57" s="194"/>
      <c r="F57" s="41" t="s">
        <v>78</v>
      </c>
      <c r="G57" s="42">
        <f t="shared" ref="G57" si="49">IF(E54&lt;0.125,"NA",IF(0.125&lt;=E54,(0.8*E54)))</f>
        <v>0.28560000000000002</v>
      </c>
      <c r="H57" s="43"/>
      <c r="I57" s="44"/>
      <c r="J57" s="45">
        <v>1.0549999999999999</v>
      </c>
      <c r="K57" s="194"/>
      <c r="L57" s="194"/>
      <c r="M57" s="194"/>
      <c r="N57" s="194"/>
      <c r="O57" s="194"/>
      <c r="P57" s="199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s="35" customFormat="1" ht="13.5" customHeight="1" thickBot="1" x14ac:dyDescent="0.3">
      <c r="A58" s="27"/>
      <c r="B58" s="215"/>
      <c r="C58" s="195"/>
      <c r="D58" s="195"/>
      <c r="E58" s="195"/>
      <c r="F58" s="46" t="s">
        <v>79</v>
      </c>
      <c r="G58" s="47">
        <f t="shared" ref="G58" si="50">+E54</f>
        <v>0.35699999999999998</v>
      </c>
      <c r="H58" s="48"/>
      <c r="I58" s="49"/>
      <c r="J58" s="50">
        <v>1.0569999999999999</v>
      </c>
      <c r="K58" s="195"/>
      <c r="L58" s="195"/>
      <c r="M58" s="195"/>
      <c r="N58" s="195"/>
      <c r="O58" s="195"/>
      <c r="P58" s="200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s="35" customFormat="1" ht="13.5" customHeight="1" x14ac:dyDescent="0.25">
      <c r="A59" s="27"/>
      <c r="B59" s="213">
        <v>9</v>
      </c>
      <c r="C59" s="216">
        <f t="shared" ref="C59" si="51">+C54+$N$12</f>
        <v>12.16</v>
      </c>
      <c r="D59" s="193">
        <v>0.56699999999999995</v>
      </c>
      <c r="E59" s="193">
        <v>0.46700000000000003</v>
      </c>
      <c r="F59" s="36" t="s">
        <v>75</v>
      </c>
      <c r="G59" s="37">
        <v>0</v>
      </c>
      <c r="H59" s="38"/>
      <c r="I59" s="39"/>
      <c r="J59" s="40">
        <v>0.29899999999999999</v>
      </c>
      <c r="K59" s="193">
        <f t="shared" si="44"/>
        <v>0.65539999999999998</v>
      </c>
      <c r="L59" s="193">
        <f t="shared" ref="L59" si="52">ROUND(+(D54+D59)/2*(C59-C54),3)</f>
        <v>0.53400000000000003</v>
      </c>
      <c r="M59" s="193">
        <f t="shared" ref="M59" si="53">ROUND(+K59*L59,4)</f>
        <v>0.35</v>
      </c>
      <c r="N59" s="196">
        <f t="shared" ref="N59" si="54">ROUND(+M59/$M$133*100,2)</f>
        <v>7.8</v>
      </c>
      <c r="O59" s="197"/>
      <c r="P59" s="198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s="35" customFormat="1" ht="13.5" customHeight="1" x14ac:dyDescent="0.25">
      <c r="A60" s="27"/>
      <c r="B60" s="214"/>
      <c r="C60" s="194"/>
      <c r="D60" s="194"/>
      <c r="E60" s="194"/>
      <c r="F60" s="41" t="s">
        <v>76</v>
      </c>
      <c r="G60" s="42">
        <f t="shared" ref="G60" si="55">IF(E59&lt;0.125,"NA",IF(0.125&lt;=E59,(0.2*E59)))</f>
        <v>9.3400000000000011E-2</v>
      </c>
      <c r="H60" s="43"/>
      <c r="I60" s="44"/>
      <c r="J60" s="45">
        <v>0.45</v>
      </c>
      <c r="K60" s="194"/>
      <c r="L60" s="194"/>
      <c r="M60" s="194"/>
      <c r="N60" s="194"/>
      <c r="O60" s="194"/>
      <c r="P60" s="199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s="35" customFormat="1" ht="13.5" customHeight="1" x14ac:dyDescent="0.25">
      <c r="A61" s="27"/>
      <c r="B61" s="214"/>
      <c r="C61" s="194"/>
      <c r="D61" s="194"/>
      <c r="E61" s="194"/>
      <c r="F61" s="41" t="s">
        <v>77</v>
      </c>
      <c r="G61" s="42">
        <f t="shared" ref="G61" si="56">+E59*0.4</f>
        <v>0.18680000000000002</v>
      </c>
      <c r="H61" s="43"/>
      <c r="I61" s="44"/>
      <c r="J61" s="45">
        <v>0.78300000000000003</v>
      </c>
      <c r="K61" s="194"/>
      <c r="L61" s="194"/>
      <c r="M61" s="194"/>
      <c r="N61" s="194"/>
      <c r="O61" s="194"/>
      <c r="P61" s="19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s="35" customFormat="1" ht="13.5" customHeight="1" x14ac:dyDescent="0.25">
      <c r="A62" s="27"/>
      <c r="B62" s="214"/>
      <c r="C62" s="194"/>
      <c r="D62" s="194"/>
      <c r="E62" s="194"/>
      <c r="F62" s="41" t="s">
        <v>78</v>
      </c>
      <c r="G62" s="42">
        <f t="shared" ref="G62" si="57">IF(E59&lt;0.125,"NA",IF(0.125&lt;=E59,(0.8*E59)))</f>
        <v>0.37360000000000004</v>
      </c>
      <c r="H62" s="43"/>
      <c r="I62" s="44"/>
      <c r="J62" s="45">
        <v>0.82599999999999996</v>
      </c>
      <c r="K62" s="194"/>
      <c r="L62" s="194"/>
      <c r="M62" s="194"/>
      <c r="N62" s="194"/>
      <c r="O62" s="194"/>
      <c r="P62" s="199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s="35" customFormat="1" ht="13.5" customHeight="1" thickBot="1" x14ac:dyDescent="0.3">
      <c r="A63" s="27"/>
      <c r="B63" s="215"/>
      <c r="C63" s="195"/>
      <c r="D63" s="195"/>
      <c r="E63" s="195"/>
      <c r="F63" s="46" t="s">
        <v>79</v>
      </c>
      <c r="G63" s="47">
        <f t="shared" ref="G63" si="58">+E59</f>
        <v>0.46700000000000003</v>
      </c>
      <c r="H63" s="48"/>
      <c r="I63" s="49"/>
      <c r="J63" s="50">
        <v>0.86099999999999999</v>
      </c>
      <c r="K63" s="195"/>
      <c r="L63" s="195"/>
      <c r="M63" s="195"/>
      <c r="N63" s="195"/>
      <c r="O63" s="195"/>
      <c r="P63" s="200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s="35" customFormat="1" ht="13.5" customHeight="1" x14ac:dyDescent="0.25">
      <c r="A64" s="27"/>
      <c r="B64" s="213">
        <v>10</v>
      </c>
      <c r="C64" s="216">
        <f t="shared" ref="C64" si="59">+C59+$N$12</f>
        <v>13.16</v>
      </c>
      <c r="D64" s="193">
        <v>0.36299999999999999</v>
      </c>
      <c r="E64" s="193">
        <v>0.496</v>
      </c>
      <c r="F64" s="36" t="s">
        <v>75</v>
      </c>
      <c r="G64" s="37">
        <v>1</v>
      </c>
      <c r="H64" s="38"/>
      <c r="I64" s="39"/>
      <c r="J64" s="40">
        <v>0.25600000000000001</v>
      </c>
      <c r="K64" s="193">
        <f t="shared" si="44"/>
        <v>0.71100000000000008</v>
      </c>
      <c r="L64" s="193">
        <f t="shared" ref="L64" si="60">ROUND(+(D59+D64)/2*(C64-C59),3)</f>
        <v>0.46500000000000002</v>
      </c>
      <c r="M64" s="193">
        <f t="shared" ref="M64:M79" si="61">ROUND(+K64*L64,4)</f>
        <v>0.3306</v>
      </c>
      <c r="N64" s="196">
        <f>ROUND(+M64/$M$133*100,2)</f>
        <v>7.37</v>
      </c>
      <c r="O64" s="197"/>
      <c r="P64" s="198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s="35" customFormat="1" ht="13.5" customHeight="1" x14ac:dyDescent="0.25">
      <c r="A65" s="27"/>
      <c r="B65" s="214"/>
      <c r="C65" s="194"/>
      <c r="D65" s="194"/>
      <c r="E65" s="194"/>
      <c r="F65" s="41" t="s">
        <v>76</v>
      </c>
      <c r="G65" s="42">
        <f t="shared" ref="G65" si="62">IF(E64&lt;0.125,"NA",IF(0.125&lt;=E64,(0.2*E64)))</f>
        <v>9.920000000000001E-2</v>
      </c>
      <c r="H65" s="43"/>
      <c r="I65" s="44"/>
      <c r="J65" s="45">
        <v>0.61499999999999999</v>
      </c>
      <c r="K65" s="194"/>
      <c r="L65" s="194"/>
      <c r="M65" s="194"/>
      <c r="N65" s="194"/>
      <c r="O65" s="194"/>
      <c r="P65" s="199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s="35" customFormat="1" ht="13.5" customHeight="1" x14ac:dyDescent="0.25">
      <c r="A66" s="27"/>
      <c r="B66" s="214"/>
      <c r="C66" s="194"/>
      <c r="D66" s="194"/>
      <c r="E66" s="194"/>
      <c r="F66" s="41" t="s">
        <v>77</v>
      </c>
      <c r="G66" s="42">
        <f t="shared" ref="G66" si="63">+E64*0.4</f>
        <v>0.19840000000000002</v>
      </c>
      <c r="H66" s="43"/>
      <c r="I66" s="44"/>
      <c r="J66" s="45">
        <v>0.83399999999999996</v>
      </c>
      <c r="K66" s="194"/>
      <c r="L66" s="194"/>
      <c r="M66" s="194"/>
      <c r="N66" s="194"/>
      <c r="O66" s="194"/>
      <c r="P66" s="19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s="35" customFormat="1" ht="13.5" customHeight="1" x14ac:dyDescent="0.25">
      <c r="A67" s="27"/>
      <c r="B67" s="214"/>
      <c r="C67" s="194"/>
      <c r="D67" s="194"/>
      <c r="E67" s="194"/>
      <c r="F67" s="41" t="s">
        <v>78</v>
      </c>
      <c r="G67" s="42">
        <f t="shared" ref="G67" si="64">IF(E64&lt;0.125,"NA",IF(0.125&lt;=E64,(0.8*E64)))</f>
        <v>0.39680000000000004</v>
      </c>
      <c r="H67" s="43"/>
      <c r="I67" s="44"/>
      <c r="J67" s="45">
        <v>0.85799999999999998</v>
      </c>
      <c r="K67" s="194"/>
      <c r="L67" s="194"/>
      <c r="M67" s="194"/>
      <c r="N67" s="194"/>
      <c r="O67" s="194"/>
      <c r="P67" s="199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s="35" customFormat="1" ht="13.5" customHeight="1" thickBot="1" x14ac:dyDescent="0.3">
      <c r="A68" s="27"/>
      <c r="B68" s="215"/>
      <c r="C68" s="195"/>
      <c r="D68" s="195"/>
      <c r="E68" s="195"/>
      <c r="F68" s="46" t="s">
        <v>79</v>
      </c>
      <c r="G68" s="47">
        <f t="shared" ref="G68" si="65">+E64</f>
        <v>0.496</v>
      </c>
      <c r="H68" s="48"/>
      <c r="I68" s="49"/>
      <c r="J68" s="50">
        <v>0.76700000000000002</v>
      </c>
      <c r="K68" s="195"/>
      <c r="L68" s="195"/>
      <c r="M68" s="195"/>
      <c r="N68" s="195"/>
      <c r="O68" s="195"/>
      <c r="P68" s="200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s="35" customFormat="1" ht="13.5" customHeight="1" x14ac:dyDescent="0.25">
      <c r="A69" s="27"/>
      <c r="B69" s="213">
        <v>11</v>
      </c>
      <c r="C69" s="216">
        <f t="shared" ref="C69:C79" si="66">+C64+$N$12</f>
        <v>14.16</v>
      </c>
      <c r="D69" s="193">
        <v>0.52300000000000002</v>
      </c>
      <c r="E69" s="193">
        <v>0.42299999999999999</v>
      </c>
      <c r="F69" s="36" t="s">
        <v>75</v>
      </c>
      <c r="G69" s="37">
        <v>2</v>
      </c>
      <c r="H69" s="38"/>
      <c r="I69" s="39"/>
      <c r="J69" s="40">
        <v>0.21099999999999999</v>
      </c>
      <c r="K69" s="193">
        <f t="shared" ref="K69:K74" si="67">+IF(E69&lt;=0.12,(J71),(IF(E69&lt;0.16,((J70+2*J71+J72)/4),IF(E69&gt;=0.16,((J69+3*J70+2*J71+3*J72+J73)/10)))))</f>
        <v>0.36859999999999998</v>
      </c>
      <c r="L69" s="193">
        <f t="shared" ref="L69:L79" si="68">ROUND(+(D64+D69)/2*(C69-C64),3)</f>
        <v>0.443</v>
      </c>
      <c r="M69" s="193">
        <f t="shared" si="61"/>
        <v>0.1633</v>
      </c>
      <c r="N69" s="196">
        <f>ROUND(+M69/$M$133*100,2)</f>
        <v>3.64</v>
      </c>
      <c r="O69" s="197"/>
      <c r="P69" s="198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s="35" customFormat="1" ht="13.5" customHeight="1" x14ac:dyDescent="0.25">
      <c r="A70" s="27"/>
      <c r="B70" s="214"/>
      <c r="C70" s="194"/>
      <c r="D70" s="194"/>
      <c r="E70" s="194"/>
      <c r="F70" s="41" t="s">
        <v>76</v>
      </c>
      <c r="G70" s="42">
        <f t="shared" ref="G70" si="69">IF(E69&lt;0.125,"NA",IF(0.125&lt;=E69,(0.2*E69)))</f>
        <v>8.4600000000000009E-2</v>
      </c>
      <c r="H70" s="43"/>
      <c r="I70" s="44"/>
      <c r="J70" s="45">
        <v>0.253</v>
      </c>
      <c r="K70" s="194"/>
      <c r="L70" s="194"/>
      <c r="M70" s="194"/>
      <c r="N70" s="194"/>
      <c r="O70" s="194"/>
      <c r="P70" s="199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s="35" customFormat="1" ht="13.5" customHeight="1" x14ac:dyDescent="0.25">
      <c r="A71" s="27"/>
      <c r="B71" s="214"/>
      <c r="C71" s="194"/>
      <c r="D71" s="194"/>
      <c r="E71" s="194"/>
      <c r="F71" s="41" t="s">
        <v>77</v>
      </c>
      <c r="G71" s="42">
        <f t="shared" ref="G71" si="70">+E69*0.4</f>
        <v>0.16920000000000002</v>
      </c>
      <c r="H71" s="43"/>
      <c r="I71" s="44"/>
      <c r="J71" s="45">
        <v>0.433</v>
      </c>
      <c r="K71" s="194"/>
      <c r="L71" s="194"/>
      <c r="M71" s="194"/>
      <c r="N71" s="194"/>
      <c r="O71" s="194"/>
      <c r="P71" s="199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s="35" customFormat="1" ht="13.5" customHeight="1" x14ac:dyDescent="0.25">
      <c r="A72" s="27"/>
      <c r="B72" s="214"/>
      <c r="C72" s="194"/>
      <c r="D72" s="194"/>
      <c r="E72" s="194"/>
      <c r="F72" s="41" t="s">
        <v>78</v>
      </c>
      <c r="G72" s="42">
        <f t="shared" ref="G72" si="71">IF(E69&lt;0.125,"NA",IF(0.125&lt;=E69,(0.8*E69)))</f>
        <v>0.33840000000000003</v>
      </c>
      <c r="H72" s="43"/>
      <c r="I72" s="44"/>
      <c r="J72" s="45">
        <v>0.44500000000000001</v>
      </c>
      <c r="K72" s="194"/>
      <c r="L72" s="194"/>
      <c r="M72" s="194"/>
      <c r="N72" s="194"/>
      <c r="O72" s="194"/>
      <c r="P72" s="199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s="35" customFormat="1" ht="13.5" customHeight="1" thickBot="1" x14ac:dyDescent="0.3">
      <c r="A73" s="27"/>
      <c r="B73" s="215"/>
      <c r="C73" s="195"/>
      <c r="D73" s="195"/>
      <c r="E73" s="195"/>
      <c r="F73" s="46" t="s">
        <v>79</v>
      </c>
      <c r="G73" s="47">
        <f t="shared" ref="G73" si="72">+E69</f>
        <v>0.42299999999999999</v>
      </c>
      <c r="H73" s="48"/>
      <c r="I73" s="49"/>
      <c r="J73" s="50">
        <v>0.51500000000000001</v>
      </c>
      <c r="K73" s="195"/>
      <c r="L73" s="195"/>
      <c r="M73" s="195"/>
      <c r="N73" s="195"/>
      <c r="O73" s="195"/>
      <c r="P73" s="200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s="35" customFormat="1" ht="13.5" customHeight="1" x14ac:dyDescent="0.25">
      <c r="A74" s="27"/>
      <c r="B74" s="213">
        <v>12</v>
      </c>
      <c r="C74" s="216">
        <f t="shared" si="66"/>
        <v>15.16</v>
      </c>
      <c r="D74" s="193">
        <v>0.51200000000000001</v>
      </c>
      <c r="E74" s="193">
        <v>0.47299999999999998</v>
      </c>
      <c r="F74" s="36" t="s">
        <v>75</v>
      </c>
      <c r="G74" s="37">
        <v>3</v>
      </c>
      <c r="H74" s="38"/>
      <c r="I74" s="39"/>
      <c r="J74" s="40">
        <v>6.3E-2</v>
      </c>
      <c r="K74" s="193">
        <f t="shared" si="67"/>
        <v>0.57899999999999996</v>
      </c>
      <c r="L74" s="193">
        <f t="shared" si="68"/>
        <v>0.51800000000000002</v>
      </c>
      <c r="M74" s="193">
        <f t="shared" si="61"/>
        <v>0.2999</v>
      </c>
      <c r="N74" s="196">
        <f t="shared" ref="N74" si="73">ROUND(+M74/$M$133*100,2)</f>
        <v>6.68</v>
      </c>
      <c r="O74" s="197"/>
      <c r="P74" s="198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s="35" customFormat="1" ht="13.5" customHeight="1" x14ac:dyDescent="0.25">
      <c r="A75" s="27"/>
      <c r="B75" s="214"/>
      <c r="C75" s="194"/>
      <c r="D75" s="194"/>
      <c r="E75" s="194"/>
      <c r="F75" s="41" t="s">
        <v>76</v>
      </c>
      <c r="G75" s="42">
        <f t="shared" ref="G75" si="74">IF(E74&lt;0.125,"NA",IF(0.125&lt;=E74,(0.2*E74)))</f>
        <v>9.4600000000000004E-2</v>
      </c>
      <c r="H75" s="43"/>
      <c r="I75" s="44"/>
      <c r="J75" s="45">
        <v>0.435</v>
      </c>
      <c r="K75" s="194"/>
      <c r="L75" s="194"/>
      <c r="M75" s="194"/>
      <c r="N75" s="194"/>
      <c r="O75" s="194"/>
      <c r="P75" s="199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s="35" customFormat="1" ht="13.5" customHeight="1" x14ac:dyDescent="0.25">
      <c r="A76" s="27"/>
      <c r="B76" s="214"/>
      <c r="C76" s="194"/>
      <c r="D76" s="194"/>
      <c r="E76" s="194"/>
      <c r="F76" s="41" t="s">
        <v>77</v>
      </c>
      <c r="G76" s="42">
        <f t="shared" ref="G76" si="75">+E74*0.4</f>
        <v>0.18920000000000001</v>
      </c>
      <c r="H76" s="43"/>
      <c r="I76" s="44"/>
      <c r="J76" s="45">
        <v>0.62</v>
      </c>
      <c r="K76" s="194"/>
      <c r="L76" s="194"/>
      <c r="M76" s="194"/>
      <c r="N76" s="194"/>
      <c r="O76" s="194"/>
      <c r="P76" s="199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s="35" customFormat="1" ht="13.5" customHeight="1" x14ac:dyDescent="0.25">
      <c r="A77" s="27"/>
      <c r="B77" s="214"/>
      <c r="C77" s="194"/>
      <c r="D77" s="194"/>
      <c r="E77" s="194"/>
      <c r="F77" s="41" t="s">
        <v>78</v>
      </c>
      <c r="G77" s="42">
        <f t="shared" ref="G77" si="76">IF(E74&lt;0.125,"NA",IF(0.125&lt;=E74,(0.8*E74)))</f>
        <v>0.37840000000000001</v>
      </c>
      <c r="H77" s="43"/>
      <c r="I77" s="44"/>
      <c r="J77" s="45">
        <v>0.78600000000000003</v>
      </c>
      <c r="K77" s="194"/>
      <c r="L77" s="194"/>
      <c r="M77" s="194"/>
      <c r="N77" s="194"/>
      <c r="O77" s="194"/>
      <c r="P77" s="199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s="35" customFormat="1" ht="13.5" customHeight="1" thickBot="1" x14ac:dyDescent="0.3">
      <c r="A78" s="27"/>
      <c r="B78" s="215"/>
      <c r="C78" s="195"/>
      <c r="D78" s="195"/>
      <c r="E78" s="195"/>
      <c r="F78" s="46" t="s">
        <v>79</v>
      </c>
      <c r="G78" s="47">
        <f t="shared" ref="G78" si="77">+E74</f>
        <v>0.47299999999999998</v>
      </c>
      <c r="H78" s="48"/>
      <c r="I78" s="49"/>
      <c r="J78" s="50">
        <v>0.82399999999999995</v>
      </c>
      <c r="K78" s="195"/>
      <c r="L78" s="195"/>
      <c r="M78" s="195"/>
      <c r="N78" s="195"/>
      <c r="O78" s="195"/>
      <c r="P78" s="200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s="35" customFormat="1" ht="13.5" customHeight="1" x14ac:dyDescent="0.25">
      <c r="A79" s="27"/>
      <c r="B79" s="213">
        <v>13</v>
      </c>
      <c r="C79" s="216">
        <f t="shared" si="66"/>
        <v>16.16</v>
      </c>
      <c r="D79" s="193">
        <v>0.60299999999999998</v>
      </c>
      <c r="E79" s="193">
        <v>0.60299999999999998</v>
      </c>
      <c r="F79" s="36" t="s">
        <v>75</v>
      </c>
      <c r="G79" s="37">
        <v>4</v>
      </c>
      <c r="H79" s="38"/>
      <c r="I79" s="39"/>
      <c r="J79" s="40">
        <v>0.17699999999999999</v>
      </c>
      <c r="K79" s="193">
        <f>+IF(E79&lt;=0.12,(J81),(IF(E79&lt;0.16,((J80+2*J81+J82)/4),IF(E79&gt;=0.16,((J79+3*J80+2*J81+3*J82+J83)/10)))))</f>
        <v>0.62729999999999997</v>
      </c>
      <c r="L79" s="193">
        <f t="shared" si="68"/>
        <v>0.55800000000000005</v>
      </c>
      <c r="M79" s="193">
        <f t="shared" si="61"/>
        <v>0.35</v>
      </c>
      <c r="N79" s="196">
        <f t="shared" ref="N79" si="78">ROUND(+M79/$M$133*100,2)</f>
        <v>7.8</v>
      </c>
      <c r="O79" s="197"/>
      <c r="P79" s="198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s="35" customFormat="1" ht="13.5" customHeight="1" x14ac:dyDescent="0.25">
      <c r="A80" s="27"/>
      <c r="B80" s="214"/>
      <c r="C80" s="194"/>
      <c r="D80" s="194"/>
      <c r="E80" s="194"/>
      <c r="F80" s="41" t="s">
        <v>76</v>
      </c>
      <c r="G80" s="42">
        <f t="shared" ref="G80" si="79">IF(E79&lt;0.125,"NA",IF(0.125&lt;=E79,(0.2*E79)))</f>
        <v>0.1206</v>
      </c>
      <c r="H80" s="43"/>
      <c r="I80" s="44"/>
      <c r="J80" s="45">
        <v>0.21099999999999999</v>
      </c>
      <c r="K80" s="194"/>
      <c r="L80" s="194"/>
      <c r="M80" s="194"/>
      <c r="N80" s="194"/>
      <c r="O80" s="194"/>
      <c r="P80" s="199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s="35" customFormat="1" ht="13.5" customHeight="1" x14ac:dyDescent="0.25">
      <c r="A81" s="27"/>
      <c r="B81" s="214"/>
      <c r="C81" s="194"/>
      <c r="D81" s="194"/>
      <c r="E81" s="194"/>
      <c r="F81" s="41" t="s">
        <v>77</v>
      </c>
      <c r="G81" s="42">
        <f t="shared" ref="G81" si="80">+E79*0.4</f>
        <v>0.2412</v>
      </c>
      <c r="H81" s="43"/>
      <c r="I81" s="44"/>
      <c r="J81" s="45">
        <v>0.44800000000000001</v>
      </c>
      <c r="K81" s="194"/>
      <c r="L81" s="194"/>
      <c r="M81" s="194"/>
      <c r="N81" s="194"/>
      <c r="O81" s="194"/>
      <c r="P81" s="199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s="35" customFormat="1" ht="13.5" customHeight="1" x14ac:dyDescent="0.25">
      <c r="A82" s="27"/>
      <c r="B82" s="214"/>
      <c r="C82" s="194"/>
      <c r="D82" s="194"/>
      <c r="E82" s="194"/>
      <c r="F82" s="41" t="s">
        <v>78</v>
      </c>
      <c r="G82" s="42">
        <f t="shared" ref="G82" si="81">IF(E79&lt;0.125,"NA",IF(0.125&lt;=E79,(0.8*E79)))</f>
        <v>0.4824</v>
      </c>
      <c r="H82" s="43"/>
      <c r="I82" s="44"/>
      <c r="J82" s="45">
        <v>1.143</v>
      </c>
      <c r="K82" s="194"/>
      <c r="L82" s="194"/>
      <c r="M82" s="194"/>
      <c r="N82" s="194"/>
      <c r="O82" s="194"/>
      <c r="P82" s="199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s="35" customFormat="1" ht="13.5" customHeight="1" thickBot="1" x14ac:dyDescent="0.3">
      <c r="A83" s="27"/>
      <c r="B83" s="215"/>
      <c r="C83" s="195"/>
      <c r="D83" s="195"/>
      <c r="E83" s="195"/>
      <c r="F83" s="46" t="s">
        <v>79</v>
      </c>
      <c r="G83" s="47">
        <f t="shared" ref="G83" si="82">+E79</f>
        <v>0.60299999999999998</v>
      </c>
      <c r="H83" s="48"/>
      <c r="I83" s="49"/>
      <c r="J83" s="50">
        <v>1.1379999999999999</v>
      </c>
      <c r="K83" s="195"/>
      <c r="L83" s="195"/>
      <c r="M83" s="195"/>
      <c r="N83" s="195"/>
      <c r="O83" s="195"/>
      <c r="P83" s="200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s="35" customFormat="1" ht="13.5" customHeight="1" x14ac:dyDescent="0.25">
      <c r="A84" s="27"/>
      <c r="B84" s="213">
        <v>14</v>
      </c>
      <c r="C84" s="216">
        <f t="shared" ref="C84" si="83">+C79+$N$12</f>
        <v>17.16</v>
      </c>
      <c r="D84" s="193">
        <v>0.55000000000000004</v>
      </c>
      <c r="E84" s="193">
        <v>0.56000000000000005</v>
      </c>
      <c r="F84" s="36" t="s">
        <v>75</v>
      </c>
      <c r="G84" s="37">
        <v>5</v>
      </c>
      <c r="H84" s="38"/>
      <c r="I84" s="39"/>
      <c r="J84" s="40">
        <v>0.184</v>
      </c>
      <c r="K84" s="193">
        <f t="shared" ref="K84" si="84">+IF(E84&lt;=0.12,(J86),(IF(E84&lt;0.16,((J85+2*J86+J87)/4),IF(E84&gt;=0.16,((J84+3*J85+2*J86+3*J87+J88)/10)))))</f>
        <v>0.99670000000000025</v>
      </c>
      <c r="L84" s="193">
        <f t="shared" ref="L84" si="85">ROUND(+(D79+D84)/2*(C84-C79),3)</f>
        <v>0.57699999999999996</v>
      </c>
      <c r="M84" s="193">
        <f t="shared" ref="M84" si="86">ROUND(+K84*L84,4)</f>
        <v>0.57509999999999994</v>
      </c>
      <c r="N84" s="196">
        <f t="shared" ref="N84" si="87">ROUND(+M84/$M$133*100,2)</f>
        <v>12.81</v>
      </c>
      <c r="O84" s="197"/>
      <c r="P84" s="198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s="35" customFormat="1" ht="13.5" customHeight="1" x14ac:dyDescent="0.25">
      <c r="A85" s="27"/>
      <c r="B85" s="214"/>
      <c r="C85" s="194"/>
      <c r="D85" s="194"/>
      <c r="E85" s="194"/>
      <c r="F85" s="41" t="s">
        <v>76</v>
      </c>
      <c r="G85" s="42">
        <f t="shared" ref="G85" si="88">IF(E84&lt;0.125,"NA",IF(0.125&lt;=E84,(0.2*E84)))</f>
        <v>0.11200000000000002</v>
      </c>
      <c r="H85" s="43"/>
      <c r="I85" s="44"/>
      <c r="J85" s="45">
        <v>0.88300000000000001</v>
      </c>
      <c r="K85" s="194"/>
      <c r="L85" s="194"/>
      <c r="M85" s="194"/>
      <c r="N85" s="194"/>
      <c r="O85" s="194"/>
      <c r="P85" s="199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s="35" customFormat="1" ht="13.5" customHeight="1" x14ac:dyDescent="0.25">
      <c r="A86" s="27"/>
      <c r="B86" s="214"/>
      <c r="C86" s="194"/>
      <c r="D86" s="194"/>
      <c r="E86" s="194"/>
      <c r="F86" s="41" t="s">
        <v>77</v>
      </c>
      <c r="G86" s="42">
        <f t="shared" ref="G86" si="89">+E84*0.4</f>
        <v>0.22400000000000003</v>
      </c>
      <c r="H86" s="43"/>
      <c r="I86" s="44"/>
      <c r="J86" s="45">
        <v>1.1020000000000001</v>
      </c>
      <c r="K86" s="194"/>
      <c r="L86" s="194"/>
      <c r="M86" s="194"/>
      <c r="N86" s="194"/>
      <c r="O86" s="194"/>
      <c r="P86" s="199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s="35" customFormat="1" ht="13.5" customHeight="1" x14ac:dyDescent="0.25">
      <c r="A87" s="27"/>
      <c r="B87" s="214"/>
      <c r="C87" s="194"/>
      <c r="D87" s="194"/>
      <c r="E87" s="194"/>
      <c r="F87" s="41" t="s">
        <v>78</v>
      </c>
      <c r="G87" s="42">
        <f t="shared" ref="G87" si="90">IF(E84&lt;0.125,"NA",IF(0.125&lt;=E84,(0.8*E84)))</f>
        <v>0.44800000000000006</v>
      </c>
      <c r="H87" s="43"/>
      <c r="I87" s="44"/>
      <c r="J87" s="45">
        <v>1.2450000000000001</v>
      </c>
      <c r="K87" s="194"/>
      <c r="L87" s="194"/>
      <c r="M87" s="194"/>
      <c r="N87" s="194"/>
      <c r="O87" s="194"/>
      <c r="P87" s="199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s="35" customFormat="1" ht="13.5" customHeight="1" thickBot="1" x14ac:dyDescent="0.3">
      <c r="A88" s="27"/>
      <c r="B88" s="215"/>
      <c r="C88" s="195"/>
      <c r="D88" s="195"/>
      <c r="E88" s="195"/>
      <c r="F88" s="46" t="s">
        <v>79</v>
      </c>
      <c r="G88" s="47">
        <f t="shared" ref="G88" si="91">+E84</f>
        <v>0.56000000000000005</v>
      </c>
      <c r="H88" s="48"/>
      <c r="I88" s="49"/>
      <c r="J88" s="50">
        <v>1.1950000000000001</v>
      </c>
      <c r="K88" s="195"/>
      <c r="L88" s="195"/>
      <c r="M88" s="195"/>
      <c r="N88" s="195"/>
      <c r="O88" s="195"/>
      <c r="P88" s="200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s="35" customFormat="1" ht="13.5" customHeight="1" x14ac:dyDescent="0.25">
      <c r="A89" s="27"/>
      <c r="B89" s="213">
        <v>15</v>
      </c>
      <c r="C89" s="216">
        <f t="shared" ref="C89:C94" si="92">+C84+$N$12</f>
        <v>18.16</v>
      </c>
      <c r="D89" s="193">
        <v>0.64400000000000002</v>
      </c>
      <c r="E89" s="193">
        <v>0.60399999999999998</v>
      </c>
      <c r="F89" s="36" t="s">
        <v>75</v>
      </c>
      <c r="G89" s="37">
        <v>6</v>
      </c>
      <c r="H89" s="38"/>
      <c r="I89" s="39"/>
      <c r="J89" s="40">
        <v>0.28599999999999998</v>
      </c>
      <c r="K89" s="193">
        <f t="shared" ref="K89" si="93">+IF(E89&lt;=0.12,(J91),(IF(E89&lt;0.16,((J90+2*J91+J92)/4),IF(E89&gt;=0.16,((J89+3*J90+2*J91+3*J92+J93)/10)))))</f>
        <v>0.74420000000000008</v>
      </c>
      <c r="L89" s="193">
        <f t="shared" ref="L89" si="94">ROUND(+(D84+D89)/2*(C89-C84),3)</f>
        <v>0.59699999999999998</v>
      </c>
      <c r="M89" s="193">
        <f t="shared" ref="M89" si="95">ROUND(+K89*L89,4)</f>
        <v>0.44429999999999997</v>
      </c>
      <c r="N89" s="196">
        <f t="shared" ref="N89" si="96">ROUND(+M89/$M$133*100,2)</f>
        <v>9.9</v>
      </c>
      <c r="O89" s="197"/>
      <c r="P89" s="198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s="35" customFormat="1" ht="13.5" customHeight="1" x14ac:dyDescent="0.25">
      <c r="A90" s="27"/>
      <c r="B90" s="214"/>
      <c r="C90" s="194"/>
      <c r="D90" s="194"/>
      <c r="E90" s="194"/>
      <c r="F90" s="41" t="s">
        <v>76</v>
      </c>
      <c r="G90" s="42">
        <f t="shared" ref="G90" si="97">IF(E89&lt;0.125,"NA",IF(0.125&lt;=E89,(0.2*E89)))</f>
        <v>0.1208</v>
      </c>
      <c r="H90" s="43"/>
      <c r="I90" s="44"/>
      <c r="J90" s="45">
        <v>0.68500000000000005</v>
      </c>
      <c r="K90" s="194"/>
      <c r="L90" s="194"/>
      <c r="M90" s="194"/>
      <c r="N90" s="194"/>
      <c r="O90" s="194"/>
      <c r="P90" s="199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s="35" customFormat="1" ht="13.5" customHeight="1" x14ac:dyDescent="0.25">
      <c r="A91" s="27"/>
      <c r="B91" s="214"/>
      <c r="C91" s="194"/>
      <c r="D91" s="194"/>
      <c r="E91" s="194"/>
      <c r="F91" s="41" t="s">
        <v>77</v>
      </c>
      <c r="G91" s="42">
        <f t="shared" ref="G91" si="98">+E89*0.4</f>
        <v>0.24160000000000001</v>
      </c>
      <c r="H91" s="43"/>
      <c r="I91" s="44"/>
      <c r="J91" s="45">
        <v>0.65600000000000003</v>
      </c>
      <c r="K91" s="194"/>
      <c r="L91" s="194"/>
      <c r="M91" s="194"/>
      <c r="N91" s="194"/>
      <c r="O91" s="194"/>
      <c r="P91" s="199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s="35" customFormat="1" ht="13.5" customHeight="1" x14ac:dyDescent="0.25">
      <c r="A92" s="27"/>
      <c r="B92" s="214"/>
      <c r="C92" s="194"/>
      <c r="D92" s="194"/>
      <c r="E92" s="194"/>
      <c r="F92" s="41" t="s">
        <v>78</v>
      </c>
      <c r="G92" s="42">
        <f t="shared" ref="G92" si="99">IF(E89&lt;0.125,"NA",IF(0.125&lt;=E89,(0.8*E89)))</f>
        <v>0.48320000000000002</v>
      </c>
      <c r="H92" s="43"/>
      <c r="I92" s="44"/>
      <c r="J92" s="45">
        <v>0.94099999999999995</v>
      </c>
      <c r="K92" s="194"/>
      <c r="L92" s="194"/>
      <c r="M92" s="194"/>
      <c r="N92" s="194"/>
      <c r="O92" s="194"/>
      <c r="P92" s="199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s="35" customFormat="1" ht="13.5" customHeight="1" thickBot="1" x14ac:dyDescent="0.3">
      <c r="A93" s="27"/>
      <c r="B93" s="215"/>
      <c r="C93" s="195"/>
      <c r="D93" s="195"/>
      <c r="E93" s="195"/>
      <c r="F93" s="46" t="s">
        <v>79</v>
      </c>
      <c r="G93" s="47">
        <f t="shared" ref="G93" si="100">+E89</f>
        <v>0.60399999999999998</v>
      </c>
      <c r="H93" s="48"/>
      <c r="I93" s="49"/>
      <c r="J93" s="50">
        <v>0.96599999999999997</v>
      </c>
      <c r="K93" s="195"/>
      <c r="L93" s="195"/>
      <c r="M93" s="195"/>
      <c r="N93" s="195"/>
      <c r="O93" s="195"/>
      <c r="P93" s="200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s="35" customFormat="1" ht="13.5" customHeight="1" x14ac:dyDescent="0.25">
      <c r="A94" s="27"/>
      <c r="B94" s="213">
        <v>16</v>
      </c>
      <c r="C94" s="216">
        <f t="shared" si="92"/>
        <v>19.16</v>
      </c>
      <c r="D94" s="193">
        <v>0.628</v>
      </c>
      <c r="E94" s="193">
        <v>0.67</v>
      </c>
      <c r="F94" s="36" t="s">
        <v>75</v>
      </c>
      <c r="G94" s="37">
        <v>0</v>
      </c>
      <c r="H94" s="38"/>
      <c r="I94" s="39"/>
      <c r="J94" s="40"/>
      <c r="K94" s="193"/>
      <c r="L94" s="193"/>
      <c r="M94" s="193"/>
      <c r="N94" s="196"/>
      <c r="O94" s="197"/>
      <c r="P94" s="198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s="35" customFormat="1" ht="13.5" customHeight="1" x14ac:dyDescent="0.25">
      <c r="A95" s="27"/>
      <c r="B95" s="214"/>
      <c r="C95" s="194"/>
      <c r="D95" s="194"/>
      <c r="E95" s="194"/>
      <c r="F95" s="41" t="s">
        <v>76</v>
      </c>
      <c r="G95" s="42">
        <f t="shared" ref="G95" si="101">IF(E94&lt;0.125,"NA",IF(0.125&lt;=E94,(0.2*E94)))</f>
        <v>0.13400000000000001</v>
      </c>
      <c r="H95" s="43"/>
      <c r="I95" s="44"/>
      <c r="J95" s="45"/>
      <c r="K95" s="194"/>
      <c r="L95" s="194"/>
      <c r="M95" s="194"/>
      <c r="N95" s="194"/>
      <c r="O95" s="194"/>
      <c r="P95" s="199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s="35" customFormat="1" ht="13.5" customHeight="1" x14ac:dyDescent="0.25">
      <c r="A96" s="27"/>
      <c r="B96" s="214"/>
      <c r="C96" s="194"/>
      <c r="D96" s="194"/>
      <c r="E96" s="194"/>
      <c r="F96" s="41" t="s">
        <v>77</v>
      </c>
      <c r="G96" s="42">
        <f t="shared" ref="G96" si="102">+E94*0.4</f>
        <v>0.26800000000000002</v>
      </c>
      <c r="H96" s="43"/>
      <c r="I96" s="44"/>
      <c r="J96" s="45"/>
      <c r="K96" s="194"/>
      <c r="L96" s="194"/>
      <c r="M96" s="194"/>
      <c r="N96" s="194"/>
      <c r="O96" s="194"/>
      <c r="P96" s="199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s="35" customFormat="1" ht="13.5" customHeight="1" x14ac:dyDescent="0.25">
      <c r="A97" s="27"/>
      <c r="B97" s="214"/>
      <c r="C97" s="194"/>
      <c r="D97" s="194"/>
      <c r="E97" s="194"/>
      <c r="F97" s="41" t="s">
        <v>78</v>
      </c>
      <c r="G97" s="42">
        <f t="shared" ref="G97" si="103">IF(E94&lt;0.125,"NA",IF(0.125&lt;=E94,(0.8*E94)))</f>
        <v>0.53600000000000003</v>
      </c>
      <c r="H97" s="43"/>
      <c r="I97" s="44"/>
      <c r="J97" s="45"/>
      <c r="K97" s="194"/>
      <c r="L97" s="194"/>
      <c r="M97" s="194"/>
      <c r="N97" s="194"/>
      <c r="O97" s="194"/>
      <c r="P97" s="199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s="35" customFormat="1" ht="13.5" customHeight="1" thickBot="1" x14ac:dyDescent="0.3">
      <c r="A98" s="27"/>
      <c r="B98" s="215"/>
      <c r="C98" s="195"/>
      <c r="D98" s="195"/>
      <c r="E98" s="195"/>
      <c r="F98" s="46" t="s">
        <v>79</v>
      </c>
      <c r="G98" s="47">
        <f t="shared" ref="G98" si="104">+E94</f>
        <v>0.67</v>
      </c>
      <c r="H98" s="48"/>
      <c r="I98" s="49"/>
      <c r="J98" s="50"/>
      <c r="K98" s="195"/>
      <c r="L98" s="195"/>
      <c r="M98" s="195"/>
      <c r="N98" s="195"/>
      <c r="O98" s="195"/>
      <c r="P98" s="200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s="35" customFormat="1" ht="13.5" customHeight="1" x14ac:dyDescent="0.25">
      <c r="A99" s="27"/>
      <c r="B99" s="213">
        <v>17</v>
      </c>
      <c r="C99" s="216">
        <f t="shared" ref="C99" si="105">+C94+$N$12</f>
        <v>20.16</v>
      </c>
      <c r="D99" s="193">
        <v>0.42099999999999999</v>
      </c>
      <c r="E99" s="193">
        <v>0.60299999999999998</v>
      </c>
      <c r="F99" s="36" t="s">
        <v>75</v>
      </c>
      <c r="G99" s="37">
        <v>0</v>
      </c>
      <c r="H99" s="38"/>
      <c r="I99" s="39"/>
      <c r="J99" s="40">
        <v>0.184</v>
      </c>
      <c r="K99" s="193">
        <f>+IF(E99&lt;=0.12,(J101),(IF(E99&lt;0.16,((J100+2*J101+J102)/4),IF(E99&gt;=0.16,((J99+3*J100+2*J101+3*J102+J103)/10)))))</f>
        <v>0.56500000000000006</v>
      </c>
      <c r="L99" s="193">
        <f>ROUND(+(D94+D99)/2*(C99-C94),3)</f>
        <v>0.52500000000000002</v>
      </c>
      <c r="M99" s="193">
        <f t="shared" ref="M99" si="106">ROUND(+K99*L99,4)</f>
        <v>0.29659999999999997</v>
      </c>
      <c r="N99" s="196">
        <f t="shared" ref="N99" si="107">ROUND(+M99/$M$133*100,2)</f>
        <v>6.61</v>
      </c>
      <c r="O99" s="197"/>
      <c r="P99" s="198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35" customFormat="1" ht="13.5" customHeight="1" x14ac:dyDescent="0.25">
      <c r="A100" s="27"/>
      <c r="B100" s="214"/>
      <c r="C100" s="194"/>
      <c r="D100" s="194"/>
      <c r="E100" s="194"/>
      <c r="F100" s="41" t="s">
        <v>76</v>
      </c>
      <c r="G100" s="42">
        <f t="shared" ref="G100" si="108">IF(E99&lt;0.125,"NA",IF(0.125&lt;=E99,(0.2*E99)))</f>
        <v>0.1206</v>
      </c>
      <c r="H100" s="43"/>
      <c r="I100" s="44"/>
      <c r="J100" s="45">
        <v>0.30199999999999999</v>
      </c>
      <c r="K100" s="194"/>
      <c r="L100" s="194"/>
      <c r="M100" s="194"/>
      <c r="N100" s="194"/>
      <c r="O100" s="194"/>
      <c r="P100" s="199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35" customFormat="1" ht="13.5" customHeight="1" x14ac:dyDescent="0.25">
      <c r="A101" s="27"/>
      <c r="B101" s="214"/>
      <c r="C101" s="194"/>
      <c r="D101" s="194"/>
      <c r="E101" s="194"/>
      <c r="F101" s="41" t="s">
        <v>77</v>
      </c>
      <c r="G101" s="42">
        <f t="shared" ref="G101" si="109">+E99*0.4</f>
        <v>0.2412</v>
      </c>
      <c r="H101" s="43"/>
      <c r="I101" s="44"/>
      <c r="J101" s="45">
        <v>0.33</v>
      </c>
      <c r="K101" s="194"/>
      <c r="L101" s="194"/>
      <c r="M101" s="194"/>
      <c r="N101" s="194"/>
      <c r="O101" s="194"/>
      <c r="P101" s="199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35" customFormat="1" ht="13.5" customHeight="1" x14ac:dyDescent="0.25">
      <c r="A102" s="27"/>
      <c r="B102" s="214"/>
      <c r="C102" s="194"/>
      <c r="D102" s="194"/>
      <c r="E102" s="194"/>
      <c r="F102" s="41" t="s">
        <v>78</v>
      </c>
      <c r="G102" s="42">
        <f t="shared" ref="G102" si="110">IF(E99&lt;0.125,"NA",IF(0.125&lt;=E99,(0.8*E99)))</f>
        <v>0.4824</v>
      </c>
      <c r="H102" s="43"/>
      <c r="I102" s="44"/>
      <c r="J102" s="45">
        <v>0.96099999999999997</v>
      </c>
      <c r="K102" s="194"/>
      <c r="L102" s="194"/>
      <c r="M102" s="194"/>
      <c r="N102" s="194"/>
      <c r="O102" s="194"/>
      <c r="P102" s="199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35" customFormat="1" ht="13.5" customHeight="1" thickBot="1" x14ac:dyDescent="0.3">
      <c r="A103" s="27"/>
      <c r="B103" s="215"/>
      <c r="C103" s="195"/>
      <c r="D103" s="195"/>
      <c r="E103" s="195"/>
      <c r="F103" s="46" t="s">
        <v>79</v>
      </c>
      <c r="G103" s="47">
        <f t="shared" ref="G103" si="111">+E99</f>
        <v>0.60299999999999998</v>
      </c>
      <c r="H103" s="48"/>
      <c r="I103" s="49"/>
      <c r="J103" s="50">
        <v>1.0169999999999999</v>
      </c>
      <c r="K103" s="195"/>
      <c r="L103" s="195"/>
      <c r="M103" s="195"/>
      <c r="N103" s="195"/>
      <c r="O103" s="195"/>
      <c r="P103" s="200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35" customFormat="1" ht="13.5" customHeight="1" x14ac:dyDescent="0.25">
      <c r="A104" s="27"/>
      <c r="B104" s="213">
        <v>18</v>
      </c>
      <c r="C104" s="216">
        <f t="shared" ref="C104" si="112">+C99+$N$12</f>
        <v>21.16</v>
      </c>
      <c r="D104" s="193">
        <v>0.32500000000000001</v>
      </c>
      <c r="E104" s="193">
        <v>0.41</v>
      </c>
      <c r="F104" s="36" t="s">
        <v>75</v>
      </c>
      <c r="G104" s="37">
        <v>0</v>
      </c>
      <c r="H104" s="38"/>
      <c r="I104" s="39"/>
      <c r="J104" s="40">
        <v>0.247</v>
      </c>
      <c r="K104" s="193">
        <f t="shared" ref="K104" si="113">+IF(E104&lt;=0.12,(J106),(IF(E104&lt;0.16,((J105+2*J106+J107)/4),IF(E104&gt;=0.16,((J104+3*J105+2*J106+3*J107+J108)/10)))))</f>
        <v>0.46529999999999994</v>
      </c>
      <c r="L104" s="193">
        <f t="shared" ref="L104" si="114">ROUND(+(D99+D104)/2*(C104-C99),3)</f>
        <v>0.373</v>
      </c>
      <c r="M104" s="193">
        <f t="shared" ref="M104" si="115">ROUND(+K104*L104,4)</f>
        <v>0.1736</v>
      </c>
      <c r="N104" s="196">
        <f t="shared" ref="N104" si="116">ROUND(+M104/$M$133*100,2)</f>
        <v>3.87</v>
      </c>
      <c r="O104" s="197"/>
      <c r="P104" s="198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35" customFormat="1" ht="13.5" customHeight="1" x14ac:dyDescent="0.25">
      <c r="A105" s="27"/>
      <c r="B105" s="214"/>
      <c r="C105" s="194"/>
      <c r="D105" s="194"/>
      <c r="E105" s="194"/>
      <c r="F105" s="41" t="s">
        <v>76</v>
      </c>
      <c r="G105" s="42">
        <f t="shared" ref="G105" si="117">IF(E104&lt;0.125,"NA",IF(0.125&lt;=E104,(0.2*E104)))</f>
        <v>8.2000000000000003E-2</v>
      </c>
      <c r="H105" s="43"/>
      <c r="I105" s="44"/>
      <c r="J105" s="45">
        <v>0.3</v>
      </c>
      <c r="K105" s="194"/>
      <c r="L105" s="194"/>
      <c r="M105" s="194"/>
      <c r="N105" s="194"/>
      <c r="O105" s="194"/>
      <c r="P105" s="199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35" customFormat="1" ht="13.5" customHeight="1" x14ac:dyDescent="0.25">
      <c r="A106" s="27"/>
      <c r="B106" s="214"/>
      <c r="C106" s="194"/>
      <c r="D106" s="194"/>
      <c r="E106" s="194"/>
      <c r="F106" s="41" t="s">
        <v>77</v>
      </c>
      <c r="G106" s="42">
        <f t="shared" ref="G106" si="118">+E104*0.4</f>
        <v>0.16400000000000001</v>
      </c>
      <c r="H106" s="43"/>
      <c r="I106" s="44"/>
      <c r="J106" s="45">
        <v>0.315</v>
      </c>
      <c r="K106" s="194"/>
      <c r="L106" s="194"/>
      <c r="M106" s="194"/>
      <c r="N106" s="194"/>
      <c r="O106" s="194"/>
      <c r="P106" s="199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35" customFormat="1" ht="13.5" customHeight="1" x14ac:dyDescent="0.25">
      <c r="A107" s="27"/>
      <c r="B107" s="214"/>
      <c r="C107" s="194"/>
      <c r="D107" s="194"/>
      <c r="E107" s="194"/>
      <c r="F107" s="41" t="s">
        <v>78</v>
      </c>
      <c r="G107" s="42">
        <f t="shared" ref="G107" si="119">IF(E104&lt;0.125,"NA",IF(0.125&lt;=E104,(0.8*E104)))</f>
        <v>0.32800000000000001</v>
      </c>
      <c r="H107" s="43"/>
      <c r="I107" s="44"/>
      <c r="J107" s="45">
        <v>0.74</v>
      </c>
      <c r="K107" s="194"/>
      <c r="L107" s="194"/>
      <c r="M107" s="194"/>
      <c r="N107" s="194"/>
      <c r="O107" s="194"/>
      <c r="P107" s="199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35" customFormat="1" ht="13.5" customHeight="1" thickBot="1" x14ac:dyDescent="0.3">
      <c r="A108" s="27"/>
      <c r="B108" s="215"/>
      <c r="C108" s="195"/>
      <c r="D108" s="195"/>
      <c r="E108" s="195"/>
      <c r="F108" s="46" t="s">
        <v>79</v>
      </c>
      <c r="G108" s="47">
        <f t="shared" ref="G108" si="120">+E104</f>
        <v>0.41</v>
      </c>
      <c r="H108" s="48"/>
      <c r="I108" s="49"/>
      <c r="J108" s="50">
        <v>0.65600000000000003</v>
      </c>
      <c r="K108" s="195"/>
      <c r="L108" s="195"/>
      <c r="M108" s="195"/>
      <c r="N108" s="195"/>
      <c r="O108" s="195"/>
      <c r="P108" s="200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35" customFormat="1" ht="13.5" customHeight="1" x14ac:dyDescent="0.25">
      <c r="A109" s="27"/>
      <c r="B109" s="213">
        <v>19</v>
      </c>
      <c r="C109" s="216">
        <f>+C104+$N$12</f>
        <v>22.16</v>
      </c>
      <c r="D109" s="193">
        <v>3.3000000000000002E-2</v>
      </c>
      <c r="E109" s="193">
        <v>0.17299999999999999</v>
      </c>
      <c r="F109" s="36" t="s">
        <v>75</v>
      </c>
      <c r="G109" s="37">
        <v>0</v>
      </c>
      <c r="H109" s="38"/>
      <c r="I109" s="39"/>
      <c r="J109" s="40">
        <v>4.0000000000000001E-3</v>
      </c>
      <c r="K109" s="193">
        <f t="shared" ref="K109" si="121">+IF(E109&lt;=0.12,(J111),(IF(E109&lt;0.16,((J110+2*J111+J112)/4),IF(E109&gt;=0.16,((J109+3*J110+2*J111+3*J112+J113)/10)))))</f>
        <v>8.6900000000000005E-2</v>
      </c>
      <c r="L109" s="193">
        <f t="shared" ref="L109" si="122">ROUND(+(D104+D109)/2*(C109-C104),3)</f>
        <v>0.17899999999999999</v>
      </c>
      <c r="M109" s="193">
        <f t="shared" ref="M109" si="123">ROUND(+K109*L109,4)</f>
        <v>1.5599999999999999E-2</v>
      </c>
      <c r="N109" s="196">
        <f t="shared" ref="N109" si="124">ROUND(+M109/$M$133*100,2)</f>
        <v>0.35</v>
      </c>
      <c r="O109" s="197"/>
      <c r="P109" s="198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35" customFormat="1" ht="13.5" customHeight="1" x14ac:dyDescent="0.25">
      <c r="A110" s="27"/>
      <c r="B110" s="214"/>
      <c r="C110" s="194"/>
      <c r="D110" s="194"/>
      <c r="E110" s="194"/>
      <c r="F110" s="41" t="s">
        <v>76</v>
      </c>
      <c r="G110" s="42">
        <f t="shared" ref="G110" si="125">IF(E109&lt;0.125,"NA",IF(0.125&lt;=E109,(0.2*E109)))</f>
        <v>3.4599999999999999E-2</v>
      </c>
      <c r="H110" s="43"/>
      <c r="I110" s="44"/>
      <c r="J110" s="45">
        <v>8.2000000000000003E-2</v>
      </c>
      <c r="K110" s="194"/>
      <c r="L110" s="194"/>
      <c r="M110" s="194"/>
      <c r="N110" s="194"/>
      <c r="O110" s="194"/>
      <c r="P110" s="199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35" customFormat="1" ht="13.5" customHeight="1" x14ac:dyDescent="0.25">
      <c r="A111" s="27"/>
      <c r="B111" s="214"/>
      <c r="C111" s="194"/>
      <c r="D111" s="194"/>
      <c r="E111" s="194"/>
      <c r="F111" s="41" t="s">
        <v>77</v>
      </c>
      <c r="G111" s="42">
        <f t="shared" ref="G111" si="126">+E109*0.4</f>
        <v>6.9199999999999998E-2</v>
      </c>
      <c r="H111" s="43"/>
      <c r="I111" s="44"/>
      <c r="J111" s="45">
        <v>8.4000000000000005E-2</v>
      </c>
      <c r="K111" s="194"/>
      <c r="L111" s="194"/>
      <c r="M111" s="194"/>
      <c r="N111" s="194"/>
      <c r="O111" s="194"/>
      <c r="P111" s="199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35" customFormat="1" ht="13.5" customHeight="1" x14ac:dyDescent="0.25">
      <c r="A112" s="27"/>
      <c r="B112" s="214"/>
      <c r="C112" s="194"/>
      <c r="D112" s="194"/>
      <c r="E112" s="194"/>
      <c r="F112" s="41" t="s">
        <v>78</v>
      </c>
      <c r="G112" s="42">
        <f t="shared" ref="G112" si="127">IF(E109&lt;0.125,"NA",IF(0.125&lt;=E109,(0.8*E109)))</f>
        <v>0.1384</v>
      </c>
      <c r="H112" s="43"/>
      <c r="I112" s="44"/>
      <c r="J112" s="45">
        <v>9.6000000000000002E-2</v>
      </c>
      <c r="K112" s="194"/>
      <c r="L112" s="194"/>
      <c r="M112" s="194"/>
      <c r="N112" s="194"/>
      <c r="O112" s="194"/>
      <c r="P112" s="199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35" customFormat="1" ht="13.5" customHeight="1" thickBot="1" x14ac:dyDescent="0.3">
      <c r="A113" s="27"/>
      <c r="B113" s="215"/>
      <c r="C113" s="195"/>
      <c r="D113" s="195"/>
      <c r="E113" s="195"/>
      <c r="F113" s="46" t="s">
        <v>79</v>
      </c>
      <c r="G113" s="47">
        <f t="shared" ref="G113" si="128">+E109</f>
        <v>0.17299999999999999</v>
      </c>
      <c r="H113" s="48"/>
      <c r="I113" s="49"/>
      <c r="J113" s="50">
        <v>0.16300000000000001</v>
      </c>
      <c r="K113" s="195"/>
      <c r="L113" s="195"/>
      <c r="M113" s="195"/>
      <c r="N113" s="195"/>
      <c r="O113" s="195"/>
      <c r="P113" s="200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3" customFormat="1" ht="15.75" customHeight="1" x14ac:dyDescent="0.2">
      <c r="B114" s="201" t="s">
        <v>28</v>
      </c>
      <c r="C114" s="204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6"/>
    </row>
    <row r="115" spans="1:26" s="3" customFormat="1" ht="15.75" customHeight="1" x14ac:dyDescent="0.2">
      <c r="B115" s="202"/>
      <c r="C115" s="207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9"/>
    </row>
    <row r="116" spans="1:26" s="3" customFormat="1" ht="15.75" customHeight="1" x14ac:dyDescent="0.2">
      <c r="B116" s="202"/>
      <c r="C116" s="207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9"/>
    </row>
    <row r="117" spans="1:26" s="3" customFormat="1" ht="15.75" customHeight="1" x14ac:dyDescent="0.2">
      <c r="B117" s="202"/>
      <c r="C117" s="207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9"/>
    </row>
    <row r="118" spans="1:26" s="3" customFormat="1" ht="15.75" customHeight="1" x14ac:dyDescent="0.2">
      <c r="B118" s="202"/>
      <c r="C118" s="207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9"/>
    </row>
    <row r="119" spans="1:26" s="3" customFormat="1" ht="15.75" customHeight="1" thickBot="1" x14ac:dyDescent="0.25">
      <c r="B119" s="203"/>
      <c r="C119" s="210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2"/>
    </row>
    <row r="120" spans="1:26" s="3" customFormat="1" ht="28.5" customHeight="1" thickBot="1" x14ac:dyDescent="0.25">
      <c r="A120" s="51"/>
      <c r="B120" s="52" t="s">
        <v>80</v>
      </c>
      <c r="C120" s="180" t="s">
        <v>81</v>
      </c>
      <c r="D120" s="180"/>
      <c r="E120" s="180"/>
      <c r="F120" s="180"/>
      <c r="G120" s="180"/>
      <c r="H120" s="181"/>
      <c r="I120" s="182"/>
      <c r="J120" s="52" t="s">
        <v>82</v>
      </c>
      <c r="K120" s="180" t="s">
        <v>83</v>
      </c>
      <c r="L120" s="180"/>
      <c r="M120" s="180"/>
      <c r="N120" s="180"/>
      <c r="O120" s="180"/>
      <c r="P120" s="181"/>
    </row>
    <row r="121" spans="1:26" s="3" customFormat="1" ht="28.5" customHeight="1" thickBot="1" x14ac:dyDescent="0.25">
      <c r="B121" s="53" t="s">
        <v>84</v>
      </c>
      <c r="C121" s="184" t="s">
        <v>85</v>
      </c>
      <c r="D121" s="184"/>
      <c r="E121" s="184"/>
      <c r="F121" s="184"/>
      <c r="G121" s="184"/>
      <c r="H121" s="185"/>
      <c r="I121" s="183"/>
      <c r="J121" s="53" t="s">
        <v>86</v>
      </c>
      <c r="K121" s="184" t="s">
        <v>87</v>
      </c>
      <c r="L121" s="184"/>
      <c r="M121" s="184"/>
      <c r="N121" s="184"/>
      <c r="O121" s="184"/>
      <c r="P121" s="185"/>
    </row>
    <row r="122" spans="1:26" s="91" customFormat="1" ht="13.5" customHeight="1" x14ac:dyDescent="0.25">
      <c r="A122" s="54"/>
      <c r="B122" s="186">
        <f>+B94</f>
        <v>16</v>
      </c>
      <c r="C122" s="189">
        <f>+C89</f>
        <v>18.16</v>
      </c>
      <c r="D122" s="191">
        <f>+D89</f>
        <v>0.64400000000000002</v>
      </c>
      <c r="E122" s="191">
        <f>+E94</f>
        <v>0.67</v>
      </c>
      <c r="F122" s="55" t="s">
        <v>75</v>
      </c>
      <c r="G122" s="55">
        <v>0.01</v>
      </c>
      <c r="H122" s="56"/>
      <c r="I122" s="57"/>
      <c r="J122" s="58">
        <v>0.14899999999999999</v>
      </c>
      <c r="K122" s="192">
        <f>+AVERAGE(J122:J132)</f>
        <v>0.84727272727272729</v>
      </c>
      <c r="L122" s="171">
        <f>ROUND(+(D122+D127)/2*(C127-C122),3)</f>
        <v>0.63600000000000001</v>
      </c>
      <c r="M122" s="174">
        <f>ROUND(+K122*L122,4)</f>
        <v>0.53890000000000005</v>
      </c>
      <c r="N122" s="171">
        <f>ROUND(+M122/$M$133*100,2)</f>
        <v>12.01</v>
      </c>
      <c r="O122" s="171"/>
      <c r="P122" s="175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s="91" customFormat="1" ht="13.5" customHeight="1" x14ac:dyDescent="0.25">
      <c r="A123" s="54"/>
      <c r="B123" s="187"/>
      <c r="C123" s="172"/>
      <c r="D123" s="172"/>
      <c r="E123" s="172"/>
      <c r="F123" s="60" t="s">
        <v>88</v>
      </c>
      <c r="G123" s="61">
        <f>+E122*0.1</f>
        <v>6.7000000000000004E-2</v>
      </c>
      <c r="H123" s="62"/>
      <c r="I123" s="63"/>
      <c r="J123" s="64">
        <v>0.49299999999999999</v>
      </c>
      <c r="K123" s="172"/>
      <c r="L123" s="172"/>
      <c r="M123" s="172"/>
      <c r="N123" s="172"/>
      <c r="O123" s="172"/>
      <c r="P123" s="176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s="91" customFormat="1" ht="13.5" customHeight="1" x14ac:dyDescent="0.25">
      <c r="A124" s="54"/>
      <c r="B124" s="187"/>
      <c r="C124" s="172"/>
      <c r="D124" s="172"/>
      <c r="E124" s="172"/>
      <c r="F124" s="60" t="s">
        <v>89</v>
      </c>
      <c r="G124" s="61">
        <f>+E122*0.2</f>
        <v>0.13400000000000001</v>
      </c>
      <c r="H124" s="62"/>
      <c r="I124" s="63"/>
      <c r="J124" s="64">
        <v>0.61799999999999999</v>
      </c>
      <c r="K124" s="172"/>
      <c r="L124" s="172"/>
      <c r="M124" s="172"/>
      <c r="N124" s="172"/>
      <c r="O124" s="172"/>
      <c r="P124" s="176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s="91" customFormat="1" ht="13.5" customHeight="1" x14ac:dyDescent="0.25">
      <c r="A125" s="54"/>
      <c r="B125" s="187"/>
      <c r="C125" s="172"/>
      <c r="D125" s="172"/>
      <c r="E125" s="172"/>
      <c r="F125" s="60" t="s">
        <v>90</v>
      </c>
      <c r="G125" s="61">
        <f>+E122*0.3</f>
        <v>0.20100000000000001</v>
      </c>
      <c r="H125" s="62"/>
      <c r="I125" s="63"/>
      <c r="J125" s="64">
        <v>0.627</v>
      </c>
      <c r="K125" s="172"/>
      <c r="L125" s="172"/>
      <c r="M125" s="172"/>
      <c r="N125" s="172"/>
      <c r="O125" s="172"/>
      <c r="P125" s="176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s="91" customFormat="1" ht="13.5" customHeight="1" x14ac:dyDescent="0.25">
      <c r="A126" s="54"/>
      <c r="B126" s="187"/>
      <c r="C126" s="190"/>
      <c r="D126" s="190"/>
      <c r="E126" s="172"/>
      <c r="F126" s="60" t="s">
        <v>91</v>
      </c>
      <c r="G126" s="61">
        <f>+E122*0.4</f>
        <v>0.26800000000000002</v>
      </c>
      <c r="H126" s="62"/>
      <c r="I126" s="63"/>
      <c r="J126" s="64">
        <v>0.66200000000000003</v>
      </c>
      <c r="K126" s="172"/>
      <c r="L126" s="172"/>
      <c r="M126" s="172"/>
      <c r="N126" s="172"/>
      <c r="O126" s="172"/>
      <c r="P126" s="176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s="91" customFormat="1" ht="13.5" customHeight="1" x14ac:dyDescent="0.25">
      <c r="A127" s="54"/>
      <c r="B127" s="187"/>
      <c r="C127" s="178">
        <f>+C94</f>
        <v>19.16</v>
      </c>
      <c r="D127" s="179">
        <f>+D94</f>
        <v>0.628</v>
      </c>
      <c r="E127" s="172"/>
      <c r="F127" s="60" t="s">
        <v>29</v>
      </c>
      <c r="G127" s="61">
        <f>+E122*0.5</f>
        <v>0.33500000000000002</v>
      </c>
      <c r="H127" s="62"/>
      <c r="I127" s="63"/>
      <c r="J127" s="64">
        <v>0.97</v>
      </c>
      <c r="K127" s="172"/>
      <c r="L127" s="172"/>
      <c r="M127" s="172"/>
      <c r="N127" s="172"/>
      <c r="O127" s="172"/>
      <c r="P127" s="176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s="91" customFormat="1" ht="13.5" customHeight="1" x14ac:dyDescent="0.25">
      <c r="A128" s="54"/>
      <c r="B128" s="187"/>
      <c r="C128" s="172"/>
      <c r="D128" s="172"/>
      <c r="E128" s="172"/>
      <c r="F128" s="60" t="s">
        <v>92</v>
      </c>
      <c r="G128" s="61">
        <f>+E122*0.6</f>
        <v>0.40200000000000002</v>
      </c>
      <c r="H128" s="62"/>
      <c r="I128" s="63"/>
      <c r="J128" s="64">
        <v>0.99</v>
      </c>
      <c r="K128" s="172"/>
      <c r="L128" s="172"/>
      <c r="M128" s="172"/>
      <c r="N128" s="172"/>
      <c r="O128" s="172"/>
      <c r="P128" s="176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s="91" customFormat="1" ht="13.5" customHeight="1" x14ac:dyDescent="0.25">
      <c r="A129" s="54"/>
      <c r="B129" s="187"/>
      <c r="C129" s="172"/>
      <c r="D129" s="172"/>
      <c r="E129" s="172"/>
      <c r="F129" s="60" t="s">
        <v>93</v>
      </c>
      <c r="G129" s="61">
        <f>+E122*0.7</f>
        <v>0.46899999999999997</v>
      </c>
      <c r="H129" s="62"/>
      <c r="I129" s="63"/>
      <c r="J129" s="64">
        <v>1.046</v>
      </c>
      <c r="K129" s="172"/>
      <c r="L129" s="172"/>
      <c r="M129" s="172"/>
      <c r="N129" s="172"/>
      <c r="O129" s="172"/>
      <c r="P129" s="176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s="91" customFormat="1" ht="13.5" customHeight="1" x14ac:dyDescent="0.25">
      <c r="A130" s="54"/>
      <c r="B130" s="187"/>
      <c r="C130" s="172"/>
      <c r="D130" s="172"/>
      <c r="E130" s="172"/>
      <c r="F130" s="60" t="s">
        <v>94</v>
      </c>
      <c r="G130" s="61">
        <f>+E122*0.8</f>
        <v>0.53600000000000003</v>
      </c>
      <c r="H130" s="62"/>
      <c r="I130" s="63"/>
      <c r="J130" s="64">
        <v>1.1639999999999999</v>
      </c>
      <c r="K130" s="172"/>
      <c r="L130" s="172"/>
      <c r="M130" s="172"/>
      <c r="N130" s="172"/>
      <c r="O130" s="172"/>
      <c r="P130" s="176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s="91" customFormat="1" ht="13.5" customHeight="1" x14ac:dyDescent="0.25">
      <c r="A131" s="54"/>
      <c r="B131" s="187"/>
      <c r="C131" s="172"/>
      <c r="D131" s="172"/>
      <c r="E131" s="172"/>
      <c r="F131" s="60" t="s">
        <v>95</v>
      </c>
      <c r="G131" s="61">
        <f>+E122*0.9</f>
        <v>0.60300000000000009</v>
      </c>
      <c r="H131" s="62"/>
      <c r="I131" s="63"/>
      <c r="J131" s="64">
        <v>1.32</v>
      </c>
      <c r="K131" s="172"/>
      <c r="L131" s="172"/>
      <c r="M131" s="172"/>
      <c r="N131" s="172"/>
      <c r="O131" s="172"/>
      <c r="P131" s="176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s="91" customFormat="1" ht="15.75" thickBot="1" x14ac:dyDescent="0.3">
      <c r="A132" s="54"/>
      <c r="B132" s="188"/>
      <c r="C132" s="173"/>
      <c r="D132" s="173"/>
      <c r="E132" s="173"/>
      <c r="F132" s="65" t="s">
        <v>30</v>
      </c>
      <c r="G132" s="65">
        <f>+E122</f>
        <v>0.67</v>
      </c>
      <c r="H132" s="66"/>
      <c r="I132" s="67"/>
      <c r="J132" s="68">
        <v>1.2809999999999999</v>
      </c>
      <c r="K132" s="173"/>
      <c r="L132" s="173"/>
      <c r="M132" s="173"/>
      <c r="N132" s="173"/>
      <c r="O132" s="173"/>
      <c r="P132" s="177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s="3" customFormat="1" ht="12.75" x14ac:dyDescent="0.2">
      <c r="A133" s="8"/>
      <c r="B133" s="159" t="s">
        <v>103</v>
      </c>
      <c r="C133" s="159"/>
      <c r="D133" s="159"/>
      <c r="E133" s="159"/>
      <c r="F133" s="159"/>
      <c r="G133" s="159"/>
      <c r="H133" s="159"/>
      <c r="I133" s="159"/>
      <c r="J133" s="159"/>
      <c r="K133" s="13">
        <f>ROUND(+M133/L133,3)</f>
        <v>0.624</v>
      </c>
      <c r="L133" s="12">
        <f>SUM(L19:L132)</f>
        <v>7.1880000000000006</v>
      </c>
      <c r="M133" s="11">
        <f>SUM(M19:M132)</f>
        <v>4.4880000000000004</v>
      </c>
      <c r="N133" s="9">
        <f>ROUND(SUM(N19:N132),0)</f>
        <v>100</v>
      </c>
      <c r="O133" s="161" t="s">
        <v>31</v>
      </c>
      <c r="P133" s="163"/>
    </row>
    <row r="134" spans="1:26" s="3" customFormat="1" ht="15" customHeight="1" thickBot="1" x14ac:dyDescent="0.25">
      <c r="A134" s="8"/>
      <c r="B134" s="160"/>
      <c r="C134" s="160"/>
      <c r="D134" s="160"/>
      <c r="E134" s="160"/>
      <c r="F134" s="160"/>
      <c r="G134" s="160"/>
      <c r="H134" s="160"/>
      <c r="I134" s="160"/>
      <c r="J134" s="160"/>
      <c r="K134" s="10" t="s">
        <v>32</v>
      </c>
      <c r="L134" s="10" t="s">
        <v>48</v>
      </c>
      <c r="M134" s="10" t="s">
        <v>100</v>
      </c>
      <c r="N134" s="10" t="s">
        <v>33</v>
      </c>
      <c r="O134" s="162"/>
      <c r="P134" s="164"/>
    </row>
    <row r="135" spans="1:26" ht="15" customHeight="1" thickBot="1" x14ac:dyDescent="0.3">
      <c r="A135" s="93"/>
      <c r="B135" s="165" t="s">
        <v>96</v>
      </c>
      <c r="C135" s="166"/>
      <c r="D135" s="166"/>
      <c r="E135" s="166"/>
      <c r="F135" s="167"/>
      <c r="G135" s="165" t="s">
        <v>97</v>
      </c>
      <c r="H135" s="166"/>
      <c r="I135" s="166"/>
      <c r="J135" s="166"/>
      <c r="K135" s="167"/>
      <c r="L135" s="168" t="s">
        <v>49</v>
      </c>
      <c r="M135" s="169"/>
      <c r="N135" s="169"/>
      <c r="O135" s="169"/>
      <c r="P135" s="170"/>
    </row>
    <row r="136" spans="1:26" ht="15" customHeight="1" x14ac:dyDescent="0.25">
      <c r="A136" s="93"/>
      <c r="B136" s="129"/>
      <c r="C136" s="130"/>
      <c r="D136" s="130"/>
      <c r="E136" s="130"/>
      <c r="F136" s="131"/>
      <c r="G136" s="129"/>
      <c r="H136" s="130"/>
      <c r="I136" s="130"/>
      <c r="J136" s="130"/>
      <c r="K136" s="131"/>
      <c r="L136" s="138" t="s">
        <v>98</v>
      </c>
      <c r="M136" s="139"/>
      <c r="N136" s="139"/>
      <c r="O136" s="140">
        <f>+AVERAGE(E18:E113)</f>
        <v>0.38163157894736843</v>
      </c>
      <c r="P136" s="141"/>
    </row>
    <row r="137" spans="1:26" ht="15" customHeight="1" thickBot="1" x14ac:dyDescent="0.3">
      <c r="A137" s="93"/>
      <c r="B137" s="132"/>
      <c r="C137" s="133"/>
      <c r="D137" s="133"/>
      <c r="E137" s="133"/>
      <c r="F137" s="134"/>
      <c r="G137" s="132"/>
      <c r="H137" s="133"/>
      <c r="I137" s="133"/>
      <c r="J137" s="133"/>
      <c r="K137" s="134"/>
      <c r="L137" s="142" t="s">
        <v>99</v>
      </c>
      <c r="M137" s="143"/>
      <c r="N137" s="143"/>
      <c r="O137" s="144">
        <f>MAX(E18:E113)</f>
        <v>0.67</v>
      </c>
      <c r="P137" s="145"/>
    </row>
    <row r="138" spans="1:26" ht="18.600000000000001" customHeight="1" x14ac:dyDescent="0.25">
      <c r="A138" s="94"/>
      <c r="B138" s="132"/>
      <c r="C138" s="133"/>
      <c r="D138" s="133"/>
      <c r="E138" s="133"/>
      <c r="F138" s="134"/>
      <c r="G138" s="132"/>
      <c r="H138" s="133"/>
      <c r="I138" s="133"/>
      <c r="J138" s="133"/>
      <c r="K138" s="134"/>
      <c r="L138" s="146"/>
      <c r="M138" s="147"/>
      <c r="N138" s="147"/>
      <c r="O138" s="147"/>
      <c r="P138" s="148"/>
    </row>
    <row r="139" spans="1:26" ht="42" customHeight="1" x14ac:dyDescent="0.25">
      <c r="A139" s="95"/>
      <c r="B139" s="132"/>
      <c r="C139" s="133"/>
      <c r="D139" s="133"/>
      <c r="E139" s="133"/>
      <c r="F139" s="134"/>
      <c r="G139" s="132"/>
      <c r="H139" s="133"/>
      <c r="I139" s="133"/>
      <c r="J139" s="133"/>
      <c r="K139" s="134"/>
      <c r="L139" s="149"/>
      <c r="M139" s="150"/>
      <c r="N139" s="150"/>
      <c r="O139" s="150"/>
      <c r="P139" s="151"/>
    </row>
    <row r="140" spans="1:26" ht="15" customHeight="1" thickBot="1" x14ac:dyDescent="0.3">
      <c r="A140" s="93"/>
      <c r="B140" s="132"/>
      <c r="C140" s="133"/>
      <c r="D140" s="133"/>
      <c r="E140" s="133"/>
      <c r="F140" s="134"/>
      <c r="G140" s="132"/>
      <c r="H140" s="133"/>
      <c r="I140" s="133"/>
      <c r="J140" s="133"/>
      <c r="K140" s="134"/>
      <c r="L140" s="152"/>
      <c r="M140" s="153"/>
      <c r="N140" s="153"/>
      <c r="O140" s="153"/>
      <c r="P140" s="154"/>
    </row>
    <row r="141" spans="1:26" ht="22.5" customHeight="1" thickBot="1" x14ac:dyDescent="0.3">
      <c r="A141" s="93"/>
      <c r="B141" s="132"/>
      <c r="C141" s="133"/>
      <c r="D141" s="133"/>
      <c r="E141" s="133"/>
      <c r="F141" s="134"/>
      <c r="G141" s="132"/>
      <c r="H141" s="133"/>
      <c r="I141" s="133"/>
      <c r="J141" s="133"/>
      <c r="K141" s="134"/>
      <c r="L141" s="155" t="s">
        <v>34</v>
      </c>
      <c r="M141" s="156"/>
      <c r="N141" s="156"/>
      <c r="O141" s="156"/>
      <c r="P141" s="90">
        <v>2.9</v>
      </c>
    </row>
    <row r="142" spans="1:26" ht="32.25" customHeight="1" thickBot="1" x14ac:dyDescent="0.3">
      <c r="A142" s="93"/>
      <c r="B142" s="135"/>
      <c r="C142" s="136"/>
      <c r="D142" s="136"/>
      <c r="E142" s="136"/>
      <c r="F142" s="137"/>
      <c r="G142" s="135"/>
      <c r="H142" s="136"/>
      <c r="I142" s="136"/>
      <c r="J142" s="136"/>
      <c r="K142" s="137"/>
      <c r="L142" s="157" t="s">
        <v>102</v>
      </c>
      <c r="M142" s="158"/>
      <c r="N142" s="158"/>
      <c r="O142" s="158"/>
      <c r="P142" s="90">
        <v>0.50449999999999995</v>
      </c>
    </row>
    <row r="143" spans="1:26" ht="23.45" customHeight="1" thickBot="1" x14ac:dyDescent="0.3">
      <c r="A143" s="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</row>
    <row r="144" spans="1:26" ht="15.75" thickBot="1" x14ac:dyDescent="0.3">
      <c r="A144" s="116" t="s">
        <v>35</v>
      </c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8"/>
    </row>
    <row r="145" spans="1:16" ht="159" customHeight="1" thickBot="1" x14ac:dyDescent="0.3">
      <c r="A145" s="4"/>
      <c r="B145" s="119"/>
      <c r="C145" s="120"/>
      <c r="D145" s="120"/>
      <c r="E145" s="120"/>
      <c r="F145" s="121"/>
      <c r="G145" s="119"/>
      <c r="H145" s="120"/>
      <c r="I145" s="120"/>
      <c r="J145" s="120"/>
      <c r="K145" s="121"/>
      <c r="L145" s="119"/>
      <c r="M145" s="120"/>
      <c r="N145" s="120"/>
      <c r="O145" s="120"/>
      <c r="P145" s="122"/>
    </row>
    <row r="146" spans="1:16" ht="21.75" customHeight="1" thickBot="1" x14ac:dyDescent="0.3">
      <c r="A146" s="4"/>
      <c r="B146" s="123"/>
      <c r="C146" s="124"/>
      <c r="D146" s="124"/>
      <c r="E146" s="124"/>
      <c r="F146" s="125"/>
      <c r="G146" s="123"/>
      <c r="H146" s="124"/>
      <c r="I146" s="124"/>
      <c r="J146" s="124"/>
      <c r="K146" s="125"/>
      <c r="L146" s="123"/>
      <c r="M146" s="124"/>
      <c r="N146" s="124"/>
      <c r="O146" s="124"/>
      <c r="P146" s="323"/>
    </row>
    <row r="147" spans="1:16" s="7" customFormat="1" ht="16.899999999999999" customHeight="1" thickBot="1" x14ac:dyDescent="0.3">
      <c r="A147" s="6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1"/>
    </row>
    <row r="148" spans="1:16" s="3" customFormat="1" ht="15.75" customHeight="1" thickBot="1" x14ac:dyDescent="0.25">
      <c r="A148" s="112" t="s">
        <v>36</v>
      </c>
      <c r="B148" s="113"/>
      <c r="C148" s="113"/>
      <c r="D148" s="113"/>
      <c r="E148" s="113"/>
      <c r="F148" s="113"/>
      <c r="G148" s="113"/>
      <c r="H148" s="113"/>
      <c r="I148" s="113"/>
      <c r="J148" s="113" t="s">
        <v>37</v>
      </c>
      <c r="K148" s="113"/>
      <c r="L148" s="113"/>
      <c r="M148" s="113"/>
      <c r="N148" s="113"/>
      <c r="O148" s="113"/>
      <c r="P148" s="114"/>
    </row>
  </sheetData>
  <mergeCells count="2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M84:M88"/>
    <mergeCell ref="N84:N88"/>
    <mergeCell ref="O84:O88"/>
    <mergeCell ref="P84:P88"/>
    <mergeCell ref="B89:B93"/>
    <mergeCell ref="C89:C93"/>
    <mergeCell ref="D89:D93"/>
    <mergeCell ref="E89:E93"/>
    <mergeCell ref="K89:K93"/>
    <mergeCell ref="L89:L93"/>
    <mergeCell ref="M89:M93"/>
    <mergeCell ref="N89:N93"/>
    <mergeCell ref="O89:O93"/>
    <mergeCell ref="P89:P93"/>
    <mergeCell ref="B94:B98"/>
    <mergeCell ref="C94:C98"/>
    <mergeCell ref="D94:D98"/>
    <mergeCell ref="E94:E98"/>
    <mergeCell ref="K94:K98"/>
    <mergeCell ref="L94:L98"/>
    <mergeCell ref="M94:M98"/>
    <mergeCell ref="N94:N98"/>
    <mergeCell ref="O94:O98"/>
    <mergeCell ref="P94:P98"/>
    <mergeCell ref="B99:B103"/>
    <mergeCell ref="C99:C103"/>
    <mergeCell ref="D99:D103"/>
    <mergeCell ref="E99:E103"/>
    <mergeCell ref="K99:K103"/>
    <mergeCell ref="L99:L103"/>
    <mergeCell ref="M99:M103"/>
    <mergeCell ref="N99:N103"/>
    <mergeCell ref="O99:O103"/>
    <mergeCell ref="P99:P103"/>
    <mergeCell ref="B104:B108"/>
    <mergeCell ref="C104:C108"/>
    <mergeCell ref="D104:D108"/>
    <mergeCell ref="E104:E108"/>
    <mergeCell ref="K104:K108"/>
    <mergeCell ref="L104:L108"/>
    <mergeCell ref="M109:M113"/>
    <mergeCell ref="N109:N113"/>
    <mergeCell ref="O109:O113"/>
    <mergeCell ref="P109:P113"/>
    <mergeCell ref="B114:B119"/>
    <mergeCell ref="C114:P119"/>
    <mergeCell ref="M104:M108"/>
    <mergeCell ref="N104:N108"/>
    <mergeCell ref="O104:O108"/>
    <mergeCell ref="P104:P108"/>
    <mergeCell ref="B109:B113"/>
    <mergeCell ref="C109:C113"/>
    <mergeCell ref="D109:D113"/>
    <mergeCell ref="E109:E113"/>
    <mergeCell ref="K109:K113"/>
    <mergeCell ref="L109:L113"/>
    <mergeCell ref="C120:H120"/>
    <mergeCell ref="I120:I121"/>
    <mergeCell ref="K120:P120"/>
    <mergeCell ref="C121:H121"/>
    <mergeCell ref="K121:P121"/>
    <mergeCell ref="B122:B132"/>
    <mergeCell ref="C122:C126"/>
    <mergeCell ref="D122:D126"/>
    <mergeCell ref="E122:E132"/>
    <mergeCell ref="K122:K132"/>
    <mergeCell ref="B133:J134"/>
    <mergeCell ref="O133:O134"/>
    <mergeCell ref="P133:P134"/>
    <mergeCell ref="B135:F135"/>
    <mergeCell ref="G135:K135"/>
    <mergeCell ref="L135:P135"/>
    <mergeCell ref="L122:L132"/>
    <mergeCell ref="M122:M132"/>
    <mergeCell ref="N122:N132"/>
    <mergeCell ref="O122:O132"/>
    <mergeCell ref="P122:P132"/>
    <mergeCell ref="C127:C132"/>
    <mergeCell ref="D127:D132"/>
    <mergeCell ref="B136:F142"/>
    <mergeCell ref="G136:K142"/>
    <mergeCell ref="L136:N136"/>
    <mergeCell ref="O136:P136"/>
    <mergeCell ref="L137:N137"/>
    <mergeCell ref="O137:P137"/>
    <mergeCell ref="L138:P140"/>
    <mergeCell ref="L141:O141"/>
    <mergeCell ref="L142:O142"/>
    <mergeCell ref="B147:P147"/>
    <mergeCell ref="A148:C148"/>
    <mergeCell ref="D148:I148"/>
    <mergeCell ref="J148:K148"/>
    <mergeCell ref="L148:P148"/>
    <mergeCell ref="B143:P143"/>
    <mergeCell ref="A144:P144"/>
    <mergeCell ref="B145:F145"/>
    <mergeCell ref="G145:K145"/>
    <mergeCell ref="L145:P145"/>
    <mergeCell ref="B146:F146"/>
    <mergeCell ref="G146:K146"/>
    <mergeCell ref="L146:P14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2019-05-17T15:56:05Z</dcterms:modified>
</cp:coreProperties>
</file>