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metromadrid.net\Estamentos\Area Transparencia\Area\03 Publicidad Activa\6. Proyectos y Datos\Datos\Reclamaciones\"/>
    </mc:Choice>
  </mc:AlternateContent>
  <xr:revisionPtr revIDLastSave="0" documentId="13_ncr:1_{9F61E035-6653-4CB0-BB06-359CEEB113D1}" xr6:coauthVersionLast="47" xr6:coauthVersionMax="47" xr10:uidLastSave="{00000000-0000-0000-0000-000000000000}"/>
  <bookViews>
    <workbookView xWindow="-108" yWindow="-108" windowWidth="23256" windowHeight="12576" tabRatio="899" firstSheet="3" activeTab="7" xr2:uid="{27BCAC6C-CDA1-40DD-B4A2-A27AD154A3AF}"/>
  </bookViews>
  <sheets>
    <sheet name="Canales de entrada" sheetId="1" r:id="rId1"/>
    <sheet name="Nº reclamaciones" sheetId="2" r:id="rId2"/>
    <sheet name="Causas reclamación 2019" sheetId="4" r:id="rId3"/>
    <sheet name="Causas reclamación 2020" sheetId="5" r:id="rId4"/>
    <sheet name="Causas reclamación 2021" sheetId="6" r:id="rId5"/>
    <sheet name="Causas reclamación 2022" sheetId="7" r:id="rId6"/>
    <sheet name="Causas reclamación 2023" sheetId="8" r:id="rId7"/>
    <sheet name="Causas reclamación 2024" sheetId="9" r:id="rId8"/>
  </sheets>
  <definedNames>
    <definedName name="_xlnm.Print_Area" localSheetId="0">'Canales de entrada'!$A$1:$L$33</definedName>
    <definedName name="_xlnm.Print_Area" localSheetId="1">'Nº reclamaciones'!$A$1:$M$32</definedName>
    <definedName name="_xlnm.Print_Titles" localSheetId="2">'Causas reclamación 2019'!$1:$6</definedName>
    <definedName name="_xlnm.Print_Titles" localSheetId="3">'Causas reclamación 2020'!$1:$6</definedName>
    <definedName name="_xlnm.Print_Titles" localSheetId="4">'Causas reclamación 2021'!$1:$6</definedName>
    <definedName name="_xlnm.Print_Titles" localSheetId="5">'Causas reclamación 2022'!$1:$6</definedName>
    <definedName name="_xlnm.Print_Titles" localSheetId="6">'Causas reclamación 2023'!$1:$6</definedName>
    <definedName name="_xlnm.Print_Titles" localSheetId="7">'Causas reclamación 2024'!$1:$6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8" i="9" l="1"/>
  <c r="M78" i="9"/>
  <c r="L78" i="9"/>
  <c r="K78" i="9"/>
  <c r="J78" i="9"/>
  <c r="I78" i="9"/>
  <c r="H78" i="9"/>
  <c r="G78" i="9"/>
  <c r="F78" i="9"/>
  <c r="E78" i="9"/>
  <c r="D78" i="9"/>
  <c r="C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7" i="8"/>
  <c r="O78" i="9" l="1"/>
  <c r="N78" i="8"/>
  <c r="M78" i="8"/>
  <c r="L78" i="8"/>
  <c r="K78" i="8"/>
  <c r="J78" i="8"/>
  <c r="I78" i="8"/>
  <c r="H78" i="8"/>
  <c r="G78" i="8"/>
  <c r="F78" i="8"/>
  <c r="E78" i="8"/>
  <c r="D78" i="8"/>
  <c r="C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N78" i="7"/>
  <c r="M78" i="7"/>
  <c r="L78" i="7"/>
  <c r="K78" i="7"/>
  <c r="J78" i="7"/>
  <c r="I78" i="7"/>
  <c r="H78" i="7"/>
  <c r="G78" i="7"/>
  <c r="F78" i="7"/>
  <c r="E78" i="7"/>
  <c r="D78" i="7"/>
  <c r="C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78" i="8" l="1"/>
  <c r="O78" i="7"/>
  <c r="N78" i="6" l="1"/>
  <c r="M78" i="6"/>
  <c r="L78" i="6"/>
  <c r="K78" i="6"/>
  <c r="J78" i="6"/>
  <c r="I78" i="6"/>
  <c r="H78" i="6"/>
  <c r="G78" i="6"/>
  <c r="F78" i="6"/>
  <c r="E78" i="6"/>
  <c r="D78" i="6"/>
  <c r="C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78" i="6" l="1"/>
  <c r="N78" i="5"/>
  <c r="M78" i="5"/>
  <c r="L78" i="5"/>
  <c r="K78" i="5"/>
  <c r="J78" i="5"/>
  <c r="I78" i="5"/>
  <c r="H78" i="5"/>
  <c r="G78" i="5"/>
  <c r="F78" i="5"/>
  <c r="E78" i="5"/>
  <c r="D78" i="5"/>
  <c r="C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D78" i="4"/>
  <c r="E78" i="4"/>
  <c r="F78" i="4"/>
  <c r="G78" i="4"/>
  <c r="H78" i="4"/>
  <c r="I78" i="4"/>
  <c r="J78" i="4"/>
  <c r="K78" i="4"/>
  <c r="L78" i="4"/>
  <c r="M78" i="4"/>
  <c r="N78" i="4"/>
  <c r="C78" i="4"/>
  <c r="O32" i="4"/>
  <c r="O72" i="4"/>
  <c r="O39" i="4"/>
  <c r="O40" i="4"/>
  <c r="O7" i="4"/>
  <c r="O8" i="4"/>
  <c r="O21" i="4"/>
  <c r="O26" i="4"/>
  <c r="O54" i="4"/>
  <c r="O55" i="4"/>
  <c r="O56" i="4"/>
  <c r="O71" i="4"/>
  <c r="O70" i="4"/>
  <c r="O9" i="4"/>
  <c r="O65" i="4"/>
  <c r="O33" i="4"/>
  <c r="O36" i="4"/>
  <c r="O38" i="4"/>
  <c r="O35" i="4"/>
  <c r="O66" i="4"/>
  <c r="O14" i="4"/>
  <c r="O58" i="4"/>
  <c r="O46" i="4"/>
  <c r="O47" i="4"/>
  <c r="O48" i="4"/>
  <c r="O49" i="4"/>
  <c r="O34" i="4"/>
  <c r="O28" i="4"/>
  <c r="O62" i="4"/>
  <c r="O45" i="4"/>
  <c r="O44" i="4"/>
  <c r="O57" i="4"/>
  <c r="O41" i="4"/>
  <c r="O61" i="4"/>
  <c r="O16" i="4"/>
  <c r="O18" i="4"/>
  <c r="O17" i="4"/>
  <c r="O27" i="4"/>
  <c r="O19" i="4"/>
  <c r="O20" i="4"/>
  <c r="O22" i="4"/>
  <c r="O29" i="4"/>
  <c r="O30" i="4"/>
  <c r="O37" i="4"/>
  <c r="O75" i="4"/>
  <c r="O67" i="4"/>
  <c r="O59" i="4"/>
  <c r="O23" i="4"/>
  <c r="O24" i="4"/>
  <c r="O42" i="4"/>
  <c r="O43" i="4"/>
  <c r="O51" i="4"/>
  <c r="O52" i="4"/>
  <c r="O73" i="4"/>
  <c r="O74" i="4"/>
  <c r="O76" i="4"/>
  <c r="O77" i="4"/>
  <c r="O68" i="4"/>
  <c r="O12" i="4"/>
  <c r="O11" i="4"/>
  <c r="O60" i="4"/>
  <c r="O10" i="4"/>
  <c r="O69" i="4"/>
  <c r="O50" i="4"/>
  <c r="O13" i="4"/>
  <c r="O64" i="4"/>
  <c r="O25" i="4"/>
  <c r="O63" i="4"/>
  <c r="O15" i="4"/>
  <c r="O31" i="4"/>
  <c r="O53" i="4"/>
  <c r="O78" i="4" l="1"/>
  <c r="O78" i="5"/>
</calcChain>
</file>

<file path=xl/sharedStrings.xml><?xml version="1.0" encoding="utf-8"?>
<sst xmlns="http://schemas.openxmlformats.org/spreadsheetml/2006/main" count="969" uniqueCount="159">
  <si>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</si>
  <si>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</si>
  <si>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</si>
  <si>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</si>
  <si>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</si>
  <si>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</si>
  <si>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</si>
  <si>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</si>
  <si>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</si>
  <si>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</si>
  <si>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</si>
  <si>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</si>
  <si>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 </t>
  </si>
  <si>
    <t>Total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</si>
  <si>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</si>
  <si>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</si>
  <si>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</si>
  <si>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</si>
  <si>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</si>
  <si>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</si>
  <si>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</si>
  <si>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</si>
  <si>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</si>
  <si>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</si>
  <si>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</si>
  <si>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</si>
  <si>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</si>
  <si>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</si>
  <si>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0199</t>
  </si>
  <si>
    <t>0201</t>
  </si>
  <si>
    <t>0202</t>
  </si>
  <si>
    <t>0203</t>
  </si>
  <si>
    <t>0204</t>
  </si>
  <si>
    <t>0205</t>
  </si>
  <si>
    <t>0206</t>
  </si>
  <si>
    <t>0299</t>
  </si>
  <si>
    <t>0301</t>
  </si>
  <si>
    <t>0302</t>
  </si>
  <si>
    <t>0303</t>
  </si>
  <si>
    <t>0304</t>
  </si>
  <si>
    <t>0305</t>
  </si>
  <si>
    <t>0306</t>
  </si>
  <si>
    <t>0399</t>
  </si>
  <si>
    <t>0401</t>
  </si>
  <si>
    <t>0402</t>
  </si>
  <si>
    <t>0403</t>
  </si>
  <si>
    <t>0404</t>
  </si>
  <si>
    <t>0499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</si>
  <si>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</si>
  <si>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</si>
  <si>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</si>
  <si>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</si>
  <si>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</si>
  <si>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</si>
  <si>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</si>
  <si>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</si>
  <si>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</si>
  <si>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</si>
  <si>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</si>
  <si>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</si>
  <si>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0599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</si>
  <si>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</si>
  <si>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</si>
  <si>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</si>
  <si>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</si>
  <si>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</si>
  <si>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</si>
  <si>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</si>
  <si>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</si>
  <si>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</si>
  <si>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</si>
  <si>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</si>
  <si>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</si>
  <si>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</si>
  <si>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0699</t>
  </si>
  <si>
    <t>0701</t>
  </si>
  <si>
    <t>0702</t>
  </si>
  <si>
    <t>0703</t>
  </si>
  <si>
    <t>0704</t>
  </si>
  <si>
    <t>0799</t>
  </si>
  <si>
    <t>0801</t>
  </si>
  <si>
    <t>0899</t>
  </si>
  <si>
    <t>0901</t>
  </si>
  <si>
    <t>0902</t>
  </si>
  <si>
    <t>0999</t>
  </si>
  <si>
    <t>Cód</t>
  </si>
  <si>
    <t>Causa</t>
  </si>
  <si>
    <t>Frecuencia de trenes</t>
  </si>
  <si>
    <t>Tarifas</t>
  </si>
  <si>
    <t>Horario servicio</t>
  </si>
  <si>
    <t>Horario servicio estaciones</t>
  </si>
  <si>
    <t>Accesibilidad</t>
  </si>
  <si>
    <t>Accesibilidad PMR</t>
  </si>
  <si>
    <t>Cobertura</t>
  </si>
  <si>
    <t>Correspondencia entre trenes</t>
  </si>
  <si>
    <t>Número equipos de venta</t>
  </si>
  <si>
    <t>Oferta funciones equipos de venta</t>
  </si>
  <si>
    <t>Oferta servicios complementarios</t>
  </si>
  <si>
    <t>Suspensión programada</t>
  </si>
  <si>
    <t>Servicios mínimos por huelga</t>
  </si>
  <si>
    <t>Acceso con animales y objetos</t>
  </si>
  <si>
    <t>Otros. Servicio ofertado</t>
  </si>
  <si>
    <t>Funcionamiento ascensores</t>
  </si>
  <si>
    <t>Funcionamiento escaleras mecánicas</t>
  </si>
  <si>
    <t>Funcionamiento torniquetes</t>
  </si>
  <si>
    <t>Funcionamiento equipos de venta</t>
  </si>
  <si>
    <t>Pago electrónico</t>
  </si>
  <si>
    <t>Adquisición título externa metro</t>
  </si>
  <si>
    <t>Otros. Accesibilidad</t>
  </si>
  <si>
    <t>Información general de la red</t>
  </si>
  <si>
    <t>Información para seguir la ruta</t>
  </si>
  <si>
    <t>Información sobre incidencias</t>
  </si>
  <si>
    <t>Información teleindicadores</t>
  </si>
  <si>
    <t>Funcionamiento equipos de información</t>
  </si>
  <si>
    <t>Disponibilidad e información web/app</t>
  </si>
  <si>
    <t>Otros. Información</t>
  </si>
  <si>
    <t>Incidencias en el servicio propias</t>
  </si>
  <si>
    <t>Incidencias en el servicio ajenas</t>
  </si>
  <si>
    <t>Operación - maniobras</t>
  </si>
  <si>
    <t>Huelga</t>
  </si>
  <si>
    <t>Otros. Explotación</t>
  </si>
  <si>
    <t>Atención de agente</t>
  </si>
  <si>
    <t>Atención de personal seguridad</t>
  </si>
  <si>
    <t>Atención de personal contratado</t>
  </si>
  <si>
    <t>Disponibilidad de personal</t>
  </si>
  <si>
    <t>Canje cambio de tarifa</t>
  </si>
  <si>
    <t>Canje títulos defectuosos</t>
  </si>
  <si>
    <t>Compensación económica</t>
  </si>
  <si>
    <t>Emisión de recibo</t>
  </si>
  <si>
    <t>Emisión justificantes servicio</t>
  </si>
  <si>
    <t>Funcionamiento interfonos</t>
  </si>
  <si>
    <t>Tratamiento objetos perdidos</t>
  </si>
  <si>
    <t>Respuesta reclamaciones</t>
  </si>
  <si>
    <t>Otros. Atención al cliente</t>
  </si>
  <si>
    <t>Conservación estaciones</t>
  </si>
  <si>
    <t>Conservación trenes</t>
  </si>
  <si>
    <t>Iluminación estaciones</t>
  </si>
  <si>
    <t>Iluminación trenes</t>
  </si>
  <si>
    <t>Limpieza estaciones</t>
  </si>
  <si>
    <t>Limpieza trenes</t>
  </si>
  <si>
    <t>Temperatura estaciones</t>
  </si>
  <si>
    <t>Temperatura trenes</t>
  </si>
  <si>
    <t>Ventilación estaciones</t>
  </si>
  <si>
    <t>Ventilación trenes</t>
  </si>
  <si>
    <t>Ruido y vibraciones</t>
  </si>
  <si>
    <t>Actividades molestas por obras y trabajos red</t>
  </si>
  <si>
    <t>Actividades molestas de otros clientes</t>
  </si>
  <si>
    <t>Otros. Confort</t>
  </si>
  <si>
    <t>Accidentes</t>
  </si>
  <si>
    <t>Seguridad ciudadana</t>
  </si>
  <si>
    <t>Intervenciones y recargos</t>
  </si>
  <si>
    <t>Actividades no permitidas en metro</t>
  </si>
  <si>
    <t>Otros. Seguridad</t>
  </si>
  <si>
    <t>Contaminación acústica</t>
  </si>
  <si>
    <t>Otros. Medio ambiente</t>
  </si>
  <si>
    <t>Ajenas a metro</t>
  </si>
  <si>
    <t>Fraude</t>
  </si>
  <si>
    <t>Nulas</t>
  </si>
  <si>
    <t>El número de reclamaciones por causa es superior al número de reclamaciones totales del mes, ya que aquí se contabilizan todas las causas expuestas en cada reclamación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</si>
</sst>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6363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63636"/>
      <name val="Calibri"/>
      <family val="2"/>
      <scheme val="minor"/>
    </font>
    <font>
      <b/>
      <sz val="9"/>
      <color rgb="FF363636"/>
      <name val="Calibri"/>
      <family val="2"/>
      <scheme val="minor"/>
    </font>
    <font>
      <b/>
      <sz val="9"/>
      <color rgb="FF363636"/>
      <name val="Calibri"/>
      <family val="2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36363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3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3" fontId="6" fillId="0" borderId="0" xfId="0" applyNumberFormat="1" applyFont="1" applyAlignment="1">
      <alignment horizontal="right" vertic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213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name val="Calibri"/>
        <family val="2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name val="Calibri"/>
        <family val="2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name val="Calibri"/>
        <family val="2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name val="Calibri"/>
        <family val="2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name val="Calibri"/>
        <family val="2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name val="Calibri"/>
        <family val="2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63636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63636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63636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63636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</a:t>
            </a:r>
            <a:r>
              <a:rPr lang="es-ES" baseline="0"/>
              <a:t> mensual n</a:t>
            </a:r>
            <a:r>
              <a:rPr lang="es-ES"/>
              <a:t>º de reclamaciones</a:t>
            </a:r>
          </a:p>
        </c:rich>
      </c:tx>
      <c:layout>
        <c:manualLayout>
          <c:xMode val="edge"/>
          <c:yMode val="edge"/>
          <c:x val="0.30217764060356656"/>
          <c:y val="4.913945941942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1411598241577831E-2"/>
          <c:y val="7.781874487911232E-2"/>
          <c:w val="0.95805844485488711"/>
          <c:h val="0.83258088109356687"/>
        </c:manualLayout>
      </c:layout>
      <c:lineChart>
        <c:grouping val="standard"/>
        <c:varyColors val="0"/>
        <c:ser>
          <c:idx val="3"/>
          <c:order val="0"/>
          <c:tx>
            <c:v>2019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2850685331000291E-2"/>
                  <c:y val="-3.96605516902979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52-41D7-9DF2-F6905EE267C7}"/>
                </c:ext>
              </c:extLst>
            </c:dLbl>
            <c:dLbl>
              <c:idx val="1"/>
              <c:layout>
                <c:manualLayout>
                  <c:x val="-3.2274553643757496E-2"/>
                  <c:y val="-2.790276215473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52-41D7-9DF2-F6905EE267C7}"/>
                </c:ext>
              </c:extLst>
            </c:dLbl>
            <c:dLbl>
              <c:idx val="4"/>
              <c:layout>
                <c:manualLayout>
                  <c:x val="-2.7130520721946792E-2"/>
                  <c:y val="-2.790276215473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352-41D7-9DF2-F6905EE267C7}"/>
                </c:ext>
              </c:extLst>
            </c:dLbl>
            <c:dLbl>
              <c:idx val="5"/>
              <c:layout>
                <c:manualLayout>
                  <c:x val="-5.2850685331000354E-2"/>
                  <c:y val="-1.90844200030551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CA-4AFB-A98E-27DE15B80842}"/>
                </c:ext>
              </c:extLst>
            </c:dLbl>
            <c:dLbl>
              <c:idx val="6"/>
              <c:layout>
                <c:manualLayout>
                  <c:x val="-3.0559876003153928E-2"/>
                  <c:y val="-3.0842209538622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352-41D7-9DF2-F6905EE267C7}"/>
                </c:ext>
              </c:extLst>
            </c:dLbl>
            <c:dLbl>
              <c:idx val="7"/>
              <c:layout>
                <c:manualLayout>
                  <c:x val="-9.9837443159111281E-3"/>
                  <c:y val="-2.79027621547307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CA-4AFB-A98E-27DE15B80842}"/>
                </c:ext>
              </c:extLst>
            </c:dLbl>
            <c:dLbl>
              <c:idx val="8"/>
              <c:layout>
                <c:manualLayout>
                  <c:x val="-2.370116544073966E-2"/>
                  <c:y val="-3.0842209538622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352-41D7-9DF2-F6905EE267C7}"/>
                </c:ext>
              </c:extLst>
            </c:dLbl>
            <c:dLbl>
              <c:idx val="9"/>
              <c:layout>
                <c:manualLayout>
                  <c:x val="-1.8557132518928959E-2"/>
                  <c:y val="-2.790276215473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352-41D7-9DF2-F6905EE267C7}"/>
                </c:ext>
              </c:extLst>
            </c:dLbl>
            <c:dLbl>
              <c:idx val="11"/>
              <c:layout>
                <c:manualLayout>
                  <c:x val="-5.727023319616038E-3"/>
                  <c:y val="4.431159068079345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86-4D79-95C7-DB5616E780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'Nº reclamaciones'!$B$6:$M$6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'Nº reclamaciones'!$B$7:$M$7</c:f>
              <c:numCache>
                <c:formatCode>#,##0</c:formatCode>
                <c:ptCount val="12"/>
                <c:pt idx="0">
                  <c:v>1186</c:v>
                </c:pt>
                <c:pt idx="1">
                  <c:v>1476</c:v>
                </c:pt>
                <c:pt idx="2">
                  <c:v>1401</c:v>
                </c:pt>
                <c:pt idx="3">
                  <c:v>1543</c:v>
                </c:pt>
                <c:pt idx="4">
                  <c:v>1104</c:v>
                </c:pt>
                <c:pt idx="5">
                  <c:v>1436</c:v>
                </c:pt>
                <c:pt idx="6">
                  <c:v>3901</c:v>
                </c:pt>
                <c:pt idx="7">
                  <c:v>2630</c:v>
                </c:pt>
                <c:pt idx="8">
                  <c:v>2489</c:v>
                </c:pt>
                <c:pt idx="9">
                  <c:v>1737</c:v>
                </c:pt>
                <c:pt idx="10">
                  <c:v>1471</c:v>
                </c:pt>
                <c:pt idx="11">
                  <c:v>922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C2C-4FDB-988A-B5459E487D24}"/>
            </c:ext>
          </c:extLst>
        </c:ser>
        <c:ser>
          <c:idx val="0"/>
          <c:order val="1"/>
          <c:tx>
            <c:strRef>
              <c:f>'Nº reclamaciones'!$A$8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4565362971603859E-2"/>
                  <c:y val="-1.002420993672195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85-4753-BB83-7ABDEE0F1A98}"/>
                </c:ext>
              </c:extLst>
            </c:dLbl>
            <c:dLbl>
              <c:idx val="1"/>
              <c:layout>
                <c:manualLayout>
                  <c:x val="-1.8557132518928977E-2"/>
                  <c:y val="-2.3871553092900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85-4753-BB83-7ABDEE0F1A98}"/>
                </c:ext>
              </c:extLst>
            </c:dLbl>
            <c:dLbl>
              <c:idx val="2"/>
              <c:layout>
                <c:manualLayout>
                  <c:x val="-2.2976680384088105E-3"/>
                  <c:y val="-2.53873358422789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85-4753-BB83-7ABDEE0F1A98}"/>
                </c:ext>
              </c:extLst>
            </c:dLbl>
            <c:dLbl>
              <c:idx val="3"/>
              <c:layout>
                <c:manualLayout>
                  <c:x val="-2.630315500685871E-2"/>
                  <c:y val="2.83921479710324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21-4BF1-9BBD-A0CEB539EEED}"/>
                </c:ext>
              </c:extLst>
            </c:dLbl>
            <c:dLbl>
              <c:idx val="4"/>
              <c:layout>
                <c:manualLayout>
                  <c:x val="-4.173525377229087E-2"/>
                  <c:y val="-8.989617038610807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221-4BF1-9BBD-A0CEB539EEED}"/>
                </c:ext>
              </c:extLst>
            </c:dLbl>
            <c:dLbl>
              <c:idx val="5"/>
              <c:layout>
                <c:manualLayout>
                  <c:x val="-2.4588477366255145E-2"/>
                  <c:y val="1.61889486036467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E3-46CB-9F72-4974EDA389D0}"/>
                </c:ext>
              </c:extLst>
            </c:dLbl>
            <c:dLbl>
              <c:idx val="6"/>
              <c:layout>
                <c:manualLayout>
                  <c:x val="-2.3701165440739722E-2"/>
                  <c:y val="2.50072907553221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86-4D79-95C7-DB5616E78078}"/>
                </c:ext>
              </c:extLst>
            </c:dLbl>
            <c:dLbl>
              <c:idx val="7"/>
              <c:layout>
                <c:manualLayout>
                  <c:x val="-3.2274553643757621E-2"/>
                  <c:y val="-2.4963314770838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86-4D79-95C7-DB5616E78078}"/>
                </c:ext>
              </c:extLst>
            </c:dLbl>
            <c:dLbl>
              <c:idx val="8"/>
              <c:layout>
                <c:manualLayout>
                  <c:x val="-5.1136007690396723E-2"/>
                  <c:y val="-2.790276215473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86-4D79-95C7-DB5616E78078}"/>
                </c:ext>
              </c:extLst>
            </c:dLbl>
            <c:dLbl>
              <c:idx val="9"/>
              <c:layout>
                <c:manualLayout>
                  <c:x val="-2.1159122085048138E-2"/>
                  <c:y val="-1.61449726191633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86-4D79-95C7-DB5616E78078}"/>
                </c:ext>
              </c:extLst>
            </c:dLbl>
            <c:dLbl>
              <c:idx val="10"/>
              <c:layout>
                <c:manualLayout>
                  <c:x val="-2.4588477366255145E-2"/>
                  <c:y val="-2.2023867386947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E3-46CB-9F72-4974EDA389D0}"/>
                </c:ext>
              </c:extLst>
            </c:dLbl>
            <c:dLbl>
              <c:idx val="11"/>
              <c:layout>
                <c:manualLayout>
                  <c:x val="-7.4417009602196042E-3"/>
                  <c:y val="1.0663018974480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21-4BF1-9BBD-A0CEB539E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'Nº reclamaciones'!$B$8:$M$8</c:f>
              <c:numCache>
                <c:formatCode>#,##0</c:formatCode>
                <c:ptCount val="12"/>
                <c:pt idx="0">
                  <c:v>1109</c:v>
                </c:pt>
                <c:pt idx="1">
                  <c:v>1025</c:v>
                </c:pt>
                <c:pt idx="2">
                  <c:v>923</c:v>
                </c:pt>
                <c:pt idx="3">
                  <c:v>402</c:v>
                </c:pt>
                <c:pt idx="4">
                  <c:v>540</c:v>
                </c:pt>
                <c:pt idx="5">
                  <c:v>720</c:v>
                </c:pt>
                <c:pt idx="6">
                  <c:v>1088</c:v>
                </c:pt>
                <c:pt idx="7">
                  <c:v>1116</c:v>
                </c:pt>
                <c:pt idx="8">
                  <c:v>1042</c:v>
                </c:pt>
                <c:pt idx="9">
                  <c:v>720</c:v>
                </c:pt>
                <c:pt idx="10">
                  <c:v>638</c:v>
                </c:pt>
                <c:pt idx="11">
                  <c:v>597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85-4753-BB83-7ABDEE0F1A98}"/>
            </c:ext>
          </c:extLst>
        </c:ser>
        <c:ser>
          <c:idx val="1"/>
          <c:order val="2"/>
          <c:tx>
            <c:strRef>
              <c:f>'Nº reclamaciones'!$A$9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5164609053497944E-2"/>
                  <c:y val="1.03100538358632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21-4BF1-9BBD-A0CEB539EEED}"/>
                </c:ext>
              </c:extLst>
            </c:dLbl>
            <c:dLbl>
              <c:idx val="1"/>
              <c:layout>
                <c:manualLayout>
                  <c:x val="-2.6303155006858727E-2"/>
                  <c:y val="2.50072907553221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21-4BF1-9BBD-A0CEB539EEED}"/>
                </c:ext>
              </c:extLst>
            </c:dLbl>
            <c:dLbl>
              <c:idx val="2"/>
              <c:layout>
                <c:manualLayout>
                  <c:x val="-2.630315500685871E-2"/>
                  <c:y val="1.91283959875385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21-4BF1-9BBD-A0CEB539EEED}"/>
                </c:ext>
              </c:extLst>
            </c:dLbl>
            <c:dLbl>
              <c:idx val="3"/>
              <c:layout>
                <c:manualLayout>
                  <c:x val="-5.8299039780521263E-4"/>
                  <c:y val="-1.02660778513796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21-4BF1-9BBD-A0CEB539EEED}"/>
                </c:ext>
              </c:extLst>
            </c:dLbl>
            <c:dLbl>
              <c:idx val="4"/>
              <c:layout>
                <c:manualLayout>
                  <c:x val="-2.801783264746234E-2"/>
                  <c:y val="1.9128395987538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21-4BF1-9BBD-A0CEB539EEED}"/>
                </c:ext>
              </c:extLst>
            </c:dLbl>
            <c:dLbl>
              <c:idx val="5"/>
              <c:layout>
                <c:manualLayout>
                  <c:x val="-2.6303155006858772E-2"/>
                  <c:y val="2.50072907553222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21-4BF1-9BBD-A0CEB539EEED}"/>
                </c:ext>
              </c:extLst>
            </c:dLbl>
            <c:dLbl>
              <c:idx val="6"/>
              <c:layout>
                <c:manualLayout>
                  <c:x val="-2.801783264746234E-2"/>
                  <c:y val="2.50072907553222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86-4D79-95C7-DB5616E78078}"/>
                </c:ext>
              </c:extLst>
            </c:dLbl>
            <c:dLbl>
              <c:idx val="7"/>
              <c:layout>
                <c:manualLayout>
                  <c:x val="-2.6303155006858835E-2"/>
                  <c:y val="2.20678433714304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CA-4AFB-A98E-27DE15B80842}"/>
                </c:ext>
              </c:extLst>
            </c:dLbl>
            <c:dLbl>
              <c:idx val="8"/>
              <c:layout>
                <c:manualLayout>
                  <c:x val="-2.8017832647462278E-2"/>
                  <c:y val="2.7946738139214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CA-4AFB-A98E-27DE15B80842}"/>
                </c:ext>
              </c:extLst>
            </c:dLbl>
            <c:dLbl>
              <c:idx val="9"/>
              <c:layout>
                <c:manualLayout>
                  <c:x val="-2.8017832647462403E-2"/>
                  <c:y val="2.50072907553222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92-4862-890E-40E390D30B6E}"/>
                </c:ext>
              </c:extLst>
            </c:dLbl>
            <c:dLbl>
              <c:idx val="10"/>
              <c:layout>
                <c:manualLayout>
                  <c:x val="-2.630315500685871E-2"/>
                  <c:y val="1.91283959875385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92-4862-890E-40E390D30B6E}"/>
                </c:ext>
              </c:extLst>
            </c:dLbl>
            <c:dLbl>
              <c:idx val="11"/>
              <c:layout>
                <c:manualLayout>
                  <c:x val="-7.4417009602196042E-3"/>
                  <c:y val="-1.3205525235271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92-4862-890E-40E390D30B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'Nº reclamaciones'!$B$9:$M$9</c:f>
              <c:numCache>
                <c:formatCode>#,##0</c:formatCode>
                <c:ptCount val="12"/>
                <c:pt idx="0">
                  <c:v>707</c:v>
                </c:pt>
                <c:pt idx="1">
                  <c:v>475</c:v>
                </c:pt>
                <c:pt idx="2">
                  <c:v>464</c:v>
                </c:pt>
                <c:pt idx="3">
                  <c:v>506</c:v>
                </c:pt>
                <c:pt idx="4">
                  <c:v>413</c:v>
                </c:pt>
                <c:pt idx="5">
                  <c:v>544</c:v>
                </c:pt>
                <c:pt idx="6">
                  <c:v>719</c:v>
                </c:pt>
                <c:pt idx="7">
                  <c:v>492</c:v>
                </c:pt>
                <c:pt idx="8">
                  <c:v>526</c:v>
                </c:pt>
                <c:pt idx="9">
                  <c:v>554</c:v>
                </c:pt>
                <c:pt idx="10">
                  <c:v>617</c:v>
                </c:pt>
                <c:pt idx="11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1-4BF1-9BBD-A0CEB539EEED}"/>
            </c:ext>
          </c:extLst>
        </c:ser>
        <c:ser>
          <c:idx val="4"/>
          <c:order val="3"/>
          <c:tx>
            <c:strRef>
              <c:f>'Nº reclamaciones'!$A$10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4565362971603859E-2"/>
                  <c:y val="-1.3205525235271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52-41D7-9DF2-F6905EE267C7}"/>
                </c:ext>
              </c:extLst>
            </c:dLbl>
            <c:dLbl>
              <c:idx val="1"/>
              <c:layout>
                <c:manualLayout>
                  <c:x val="-1.9444444444444459E-2"/>
                  <c:y val="-2.2023867386947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3E-4573-89E3-D50A4BE17C11}"/>
                </c:ext>
              </c:extLst>
            </c:dLbl>
            <c:dLbl>
              <c:idx val="2"/>
              <c:layout>
                <c:manualLayout>
                  <c:x val="-2.9732510288065842E-2"/>
                  <c:y val="1.32495012197549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3E-4573-89E3-D50A4BE17C11}"/>
                </c:ext>
              </c:extLst>
            </c:dLbl>
            <c:dLbl>
              <c:idx val="3"/>
              <c:layout>
                <c:manualLayout>
                  <c:x val="-2.8017832647462278E-2"/>
                  <c:y val="-1.6144972619163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CA-4AFB-A98E-27DE15B80842}"/>
                </c:ext>
              </c:extLst>
            </c:dLbl>
            <c:dLbl>
              <c:idx val="4"/>
              <c:layout>
                <c:manualLayout>
                  <c:x val="-4.8593964334705073E-2"/>
                  <c:y val="-4.387183083596139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CA-4AFB-A98E-27DE15B80842}"/>
                </c:ext>
              </c:extLst>
            </c:dLbl>
            <c:dLbl>
              <c:idx val="5"/>
              <c:layout>
                <c:manualLayout>
                  <c:x val="-3.0559876003153862E-2"/>
                  <c:y val="2.20678433714304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CA-4AFB-A98E-27DE15B80842}"/>
                </c:ext>
              </c:extLst>
            </c:dLbl>
            <c:dLbl>
              <c:idx val="6"/>
              <c:layout>
                <c:manualLayout>
                  <c:x val="-3.0559876003153928E-2"/>
                  <c:y val="-2.2023867386947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CA-4AFB-A98E-27DE15B80842}"/>
                </c:ext>
              </c:extLst>
            </c:dLbl>
            <c:dLbl>
              <c:idx val="7"/>
              <c:layout>
                <c:manualLayout>
                  <c:x val="-2.6303155006858835E-2"/>
                  <c:y val="1.61889486036467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3E-4573-89E3-D50A4BE17C11}"/>
                </c:ext>
              </c:extLst>
            </c:dLbl>
            <c:dLbl>
              <c:idx val="8"/>
              <c:layout>
                <c:manualLayout>
                  <c:x val="-2.630315500685871E-2"/>
                  <c:y val="2.50072907553221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3E-4573-89E3-D50A4BE17C11}"/>
                </c:ext>
              </c:extLst>
            </c:dLbl>
            <c:dLbl>
              <c:idx val="9"/>
              <c:layout>
                <c:manualLayout>
                  <c:x val="-3.2274553643757621E-2"/>
                  <c:y val="-2.2023867386947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352-41D7-9DF2-F6905EE267C7}"/>
                </c:ext>
              </c:extLst>
            </c:dLbl>
            <c:dLbl>
              <c:idx val="11"/>
              <c:layout>
                <c:manualLayout>
                  <c:x val="-8.2690666753075619E-3"/>
                  <c:y val="1.491711684187624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CA-4AFB-A98E-27DE15B808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'Nº reclamaciones'!$B$10:$M$10</c:f>
              <c:numCache>
                <c:formatCode>#,##0</c:formatCode>
                <c:ptCount val="12"/>
                <c:pt idx="0">
                  <c:v>1182</c:v>
                </c:pt>
                <c:pt idx="1">
                  <c:v>553</c:v>
                </c:pt>
                <c:pt idx="2">
                  <c:v>627</c:v>
                </c:pt>
                <c:pt idx="3">
                  <c:v>568</c:v>
                </c:pt>
                <c:pt idx="4">
                  <c:v>849</c:v>
                </c:pt>
                <c:pt idx="5">
                  <c:v>1073</c:v>
                </c:pt>
                <c:pt idx="6">
                  <c:v>1114</c:v>
                </c:pt>
                <c:pt idx="7">
                  <c:v>986</c:v>
                </c:pt>
                <c:pt idx="8">
                  <c:v>997</c:v>
                </c:pt>
                <c:pt idx="9">
                  <c:v>1139</c:v>
                </c:pt>
                <c:pt idx="10">
                  <c:v>934</c:v>
                </c:pt>
                <c:pt idx="11">
                  <c:v>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E-4573-89E3-D50A4BE17C11}"/>
            </c:ext>
          </c:extLst>
        </c:ser>
        <c:ser>
          <c:idx val="5"/>
          <c:order val="4"/>
          <c:tx>
            <c:strRef>
              <c:f>'Nº reclamaciones'!$A$11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3449931412894376E-2"/>
                  <c:y val="-7.32663046748786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52-41D7-9DF2-F6905EE267C7}"/>
                </c:ext>
              </c:extLst>
            </c:dLbl>
            <c:dLbl>
              <c:idx val="1"/>
              <c:layout>
                <c:manualLayout>
                  <c:x val="-2.2873799725651577E-2"/>
                  <c:y val="1.6188948603646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7C-4EEE-BC46-D4BE5C088719}"/>
                </c:ext>
              </c:extLst>
            </c:dLbl>
            <c:dLbl>
              <c:idx val="2"/>
              <c:layout>
                <c:manualLayout>
                  <c:x val="-2.8017832647462309E-2"/>
                  <c:y val="1.3249501219754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7C-4EEE-BC46-D4BE5C088719}"/>
                </c:ext>
              </c:extLst>
            </c:dLbl>
            <c:dLbl>
              <c:idx val="3"/>
              <c:layout>
                <c:manualLayout>
                  <c:x val="-2.4588477366255145E-2"/>
                  <c:y val="-2.2023867386947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52-41D7-9DF2-F6905EE267C7}"/>
                </c:ext>
              </c:extLst>
            </c:dLbl>
            <c:dLbl>
              <c:idx val="4"/>
              <c:layout>
                <c:manualLayout>
                  <c:x val="-7.4417009602195418E-3"/>
                  <c:y val="1.491711684187624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352-41D7-9DF2-F6905EE267C7}"/>
                </c:ext>
              </c:extLst>
            </c:dLbl>
            <c:dLbl>
              <c:idx val="5"/>
              <c:layout>
                <c:manualLayout>
                  <c:x val="-1.8557132518928959E-2"/>
                  <c:y val="-1.61449726191633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52-41D7-9DF2-F6905EE267C7}"/>
                </c:ext>
              </c:extLst>
            </c:dLbl>
            <c:dLbl>
              <c:idx val="6"/>
              <c:layout>
                <c:manualLayout>
                  <c:x val="-4.0123456790124084E-3"/>
                  <c:y val="1.61889486036467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352-41D7-9DF2-F6905EE267C7}"/>
                </c:ext>
              </c:extLst>
            </c:dLbl>
            <c:dLbl>
              <c:idx val="7"/>
              <c:layout>
                <c:manualLayout>
                  <c:x val="-2.4588477366255145E-2"/>
                  <c:y val="2.20678433714304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352-41D7-9DF2-F6905EE267C7}"/>
                </c:ext>
              </c:extLst>
            </c:dLbl>
            <c:dLbl>
              <c:idx val="8"/>
              <c:layout>
                <c:manualLayout>
                  <c:x val="-1.1698421956514694E-2"/>
                  <c:y val="-2.49633147708389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352-41D7-9DF2-F6905EE267C7}"/>
                </c:ext>
              </c:extLst>
            </c:dLbl>
            <c:dLbl>
              <c:idx val="9"/>
              <c:layout>
                <c:manualLayout>
                  <c:x val="-3.3989231284361057E-2"/>
                  <c:y val="1.91283959875385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7C-4EEE-BC46-D4BE5C088719}"/>
                </c:ext>
              </c:extLst>
            </c:dLbl>
            <c:dLbl>
              <c:idx val="10"/>
              <c:layout>
                <c:manualLayout>
                  <c:x val="-3.2274553643757496E-2"/>
                  <c:y val="-1.90844200030551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7C-4EEE-BC46-D4BE5C088719}"/>
                </c:ext>
              </c:extLst>
            </c:dLbl>
            <c:dLbl>
              <c:idx val="11"/>
              <c:layout>
                <c:manualLayout>
                  <c:x val="-6.5543890347039956E-3"/>
                  <c:y val="-1.90844200030552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352-41D7-9DF2-F6905EE267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'Nº reclamaciones'!$B$11:$M$11</c:f>
              <c:numCache>
                <c:formatCode>#,##0</c:formatCode>
                <c:ptCount val="12"/>
                <c:pt idx="0">
                  <c:v>761</c:v>
                </c:pt>
                <c:pt idx="1">
                  <c:v>889</c:v>
                </c:pt>
                <c:pt idx="2">
                  <c:v>842</c:v>
                </c:pt>
                <c:pt idx="3">
                  <c:v>728</c:v>
                </c:pt>
                <c:pt idx="4">
                  <c:v>686</c:v>
                </c:pt>
                <c:pt idx="5">
                  <c:v>1219</c:v>
                </c:pt>
                <c:pt idx="6">
                  <c:v>843</c:v>
                </c:pt>
                <c:pt idx="7">
                  <c:v>802</c:v>
                </c:pt>
                <c:pt idx="8">
                  <c:v>1071</c:v>
                </c:pt>
                <c:pt idx="9">
                  <c:v>1093</c:v>
                </c:pt>
                <c:pt idx="10">
                  <c:v>1251</c:v>
                </c:pt>
                <c:pt idx="11">
                  <c:v>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C-4EEE-BC46-D4BE5C088719}"/>
            </c:ext>
          </c:extLst>
        </c:ser>
        <c:ser>
          <c:idx val="2"/>
          <c:order val="5"/>
          <c:tx>
            <c:strRef>
              <c:f>'Nº reclamaciones'!$A$12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3449931412894376E-2"/>
                  <c:y val="-5.457651126942573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7A-49FE-A34C-E14D092A1C42}"/>
                </c:ext>
              </c:extLst>
            </c:dLbl>
            <c:dLbl>
              <c:idx val="1"/>
              <c:layout>
                <c:manualLayout>
                  <c:x val="-4.1735253772290808E-2"/>
                  <c:y val="-2.68110004767922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7A-49FE-A34C-E14D092A1C42}"/>
                </c:ext>
              </c:extLst>
            </c:dLbl>
            <c:dLbl>
              <c:idx val="2"/>
              <c:layout>
                <c:manualLayout>
                  <c:x val="-2.9732510288065842E-2"/>
                  <c:y val="-2.98427974280992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7A-49FE-A34C-E14D092A1C42}"/>
                </c:ext>
              </c:extLst>
            </c:dLbl>
            <c:dLbl>
              <c:idx val="3"/>
              <c:layout>
                <c:manualLayout>
                  <c:x val="-2.630315500685871E-2"/>
                  <c:y val="-2.083975614159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7A-49FE-A34C-E14D092A1C42}"/>
                </c:ext>
              </c:extLst>
            </c:dLbl>
            <c:dLbl>
              <c:idx val="4"/>
              <c:layout>
                <c:manualLayout>
                  <c:x val="-3.4876543209876543E-2"/>
                  <c:y val="-1.579200748054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7A-49FE-A34C-E14D092A1C42}"/>
                </c:ext>
              </c:extLst>
            </c:dLbl>
            <c:dLbl>
              <c:idx val="5"/>
              <c:layout>
                <c:manualLayout>
                  <c:x val="-3.4876543209876543E-2"/>
                  <c:y val="1.8057927944192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7A-49FE-A34C-E14D092A1C42}"/>
                </c:ext>
              </c:extLst>
            </c:dLbl>
            <c:dLbl>
              <c:idx val="6"/>
              <c:layout>
                <c:manualLayout>
                  <c:x val="-3.31618655692731E-2"/>
                  <c:y val="-3.85687900123595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7A-49FE-A34C-E14D092A1C42}"/>
                </c:ext>
              </c:extLst>
            </c:dLbl>
            <c:dLbl>
              <c:idx val="7"/>
              <c:layout>
                <c:manualLayout>
                  <c:x val="-2.4588477366255145E-2"/>
                  <c:y val="1.44336124651085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7A-49FE-A34C-E14D092A1C42}"/>
                </c:ext>
              </c:extLst>
            </c:dLbl>
            <c:dLbl>
              <c:idx val="8"/>
              <c:layout>
                <c:manualLayout>
                  <c:x val="-2.8017832647462278E-2"/>
                  <c:y val="-4.5871117962106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77A-49FE-A34C-E14D092A1C42}"/>
                </c:ext>
              </c:extLst>
            </c:dLbl>
            <c:dLbl>
              <c:idx val="9"/>
              <c:layout>
                <c:manualLayout>
                  <c:x val="-2.8017832647462403E-2"/>
                  <c:y val="-2.00625384789864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7A-49FE-A34C-E14D092A1C42}"/>
                </c:ext>
              </c:extLst>
            </c:dLbl>
            <c:dLbl>
              <c:idx val="10"/>
              <c:layout>
                <c:manualLayout>
                  <c:x val="-2.630315500685871E-2"/>
                  <c:y val="-2.45180000648067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77A-49FE-A34C-E14D092A1C42}"/>
                </c:ext>
              </c:extLst>
            </c:dLbl>
            <c:dLbl>
              <c:idx val="11"/>
              <c:layout>
                <c:manualLayout>
                  <c:x val="-9.1563786008231705E-3"/>
                  <c:y val="-3.12662306100627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7A-49FE-A34C-E14D092A1C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'Nº reclamaciones'!$B$12:$M$12</c:f>
              <c:numCache>
                <c:formatCode>#,##0</c:formatCode>
                <c:ptCount val="12"/>
                <c:pt idx="0">
                  <c:v>934</c:v>
                </c:pt>
                <c:pt idx="1">
                  <c:v>986</c:v>
                </c:pt>
                <c:pt idx="2">
                  <c:v>899</c:v>
                </c:pt>
                <c:pt idx="3">
                  <c:v>958</c:v>
                </c:pt>
                <c:pt idx="4">
                  <c:v>941</c:v>
                </c:pt>
                <c:pt idx="5">
                  <c:v>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3-46CB-9F72-4974EDA38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045696"/>
        <c:axId val="468042088"/>
      </c:lineChart>
      <c:catAx>
        <c:axId val="46804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042088"/>
        <c:crosses val="autoZero"/>
        <c:auto val="1"/>
        <c:lblAlgn val="ctr"/>
        <c:lblOffset val="100"/>
        <c:noMultiLvlLbl val="0"/>
      </c:catAx>
      <c:valAx>
        <c:axId val="46804208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680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311385459533619"/>
          <c:y val="5.1795840334772969E-2"/>
          <c:w val="0.12688614540466392"/>
          <c:h val="0.34942715493896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633593</xdr:colOff>
      <xdr:row>1</xdr:row>
      <xdr:rowOff>0</xdr:rowOff>
    </xdr:from>
    <xdr:to>
      <xdr:col>11</xdr:col>
      <xdr:colOff>396240</xdr:colOff>
      <xdr:row>4</xdr:row>
      <xdr:rowOff>35064</xdr:rowOff>
    </xdr:to>
    <xdr:sp macro="" textlink="">
      <xdr:nvSpPr>
        <xdr:cNvPr id="29" name="3 Marcador de texto">
          <a:extLst>
            <a:ext uri="{FF2B5EF4-FFF2-40B4-BE49-F238E27FC236}">
              <a16:creationId xmlns:a16="http://schemas.microsoft.com/office/drawing/2014/main" id="{71CD661A-3B67-4364-B554-8CCD9ED8AD70}"/>
            </a:ext>
          </a:extLst>
        </xdr:cNvPr>
        <xdr:cNvSpPr txBox="1">
          <a:spLocks/>
        </xdr:cNvSpPr>
      </xdr:nvSpPr>
      <xdr:spPr>
        <a:xfrm>
          <a:off x="1426073" y="182880"/>
          <a:ext cx="7687447" cy="583704"/>
        </a:xfrm>
        <a:prstGeom prst="rect">
          <a:avLst/>
        </a:prstGeom>
      </xdr:spPr>
      <xdr:txBody>
        <a:bodyPr wrap="square" anchor="t" anchorCtr="0"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1219170"/>
          <a:r>
            <a:rPr lang="es-ES" sz="2800">
              <a:solidFill>
                <a:schemeClr val="tx2"/>
              </a:solidFill>
              <a:latin typeface="Calibri"/>
            </a:rPr>
            <a:t>Procedimiento de presentación de</a:t>
          </a:r>
          <a:r>
            <a:rPr lang="es-ES" sz="2800" baseline="0">
              <a:solidFill>
                <a:schemeClr val="tx2"/>
              </a:solidFill>
              <a:latin typeface="Calibri"/>
            </a:rPr>
            <a:t> </a:t>
          </a:r>
          <a:r>
            <a:rPr lang="es-ES" sz="2800">
              <a:solidFill>
                <a:schemeClr val="tx2"/>
              </a:solidFill>
              <a:latin typeface="Calibri"/>
            </a:rPr>
            <a:t>reclamaciones</a:t>
          </a:r>
          <a:endParaRPr lang="es-ES" sz="2400">
            <a:solidFill>
              <a:schemeClr val="tx2"/>
            </a:solidFill>
            <a:latin typeface="Calibri"/>
          </a:endParaRPr>
        </a:p>
      </xdr:txBody>
    </xdr:sp>
    <xdr:clientData/>
  </xdr:twoCellAnchor>
  <xdr:twoCellAnchor>
    <xdr:from>
      <xdr:col>0</xdr:col>
      <xdr:colOff>114300</xdr:colOff>
      <xdr:row>13</xdr:row>
      <xdr:rowOff>95086</xdr:rowOff>
    </xdr:from>
    <xdr:to>
      <xdr:col>0</xdr:col>
      <xdr:colOff>594784</xdr:colOff>
      <xdr:row>16</xdr:row>
      <xdr:rowOff>26930</xdr:rowOff>
    </xdr:to>
    <xdr:sp macro="" textlink="">
      <xdr:nvSpPr>
        <xdr:cNvPr id="30" name="35 Elipse">
          <a:extLst>
            <a:ext uri="{FF2B5EF4-FFF2-40B4-BE49-F238E27FC236}">
              <a16:creationId xmlns:a16="http://schemas.microsoft.com/office/drawing/2014/main" id="{81894C57-BA25-4450-8B6B-1C774A37128B}"/>
            </a:ext>
          </a:extLst>
        </xdr:cNvPr>
        <xdr:cNvSpPr/>
      </xdr:nvSpPr>
      <xdr:spPr>
        <a:xfrm>
          <a:off x="114300" y="2472526"/>
          <a:ext cx="480484" cy="480484"/>
        </a:xfrm>
        <a:prstGeom prst="ellipse">
          <a:avLst/>
        </a:prstGeom>
        <a:ln>
          <a:solidFill>
            <a:schemeClr val="tx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defTabSz="1219170">
            <a:defRPr/>
          </a:pPr>
          <a:r>
            <a:rPr lang="es-ES" sz="2400">
              <a:solidFill>
                <a:prstClr val="black"/>
              </a:solidFill>
              <a:latin typeface="Calibri"/>
            </a:rPr>
            <a:t>1</a:t>
          </a:r>
        </a:p>
      </xdr:txBody>
    </xdr:sp>
    <xdr:clientData/>
  </xdr:twoCellAnchor>
  <xdr:twoCellAnchor>
    <xdr:from>
      <xdr:col>0</xdr:col>
      <xdr:colOff>114300</xdr:colOff>
      <xdr:row>17</xdr:row>
      <xdr:rowOff>117176</xdr:rowOff>
    </xdr:from>
    <xdr:to>
      <xdr:col>0</xdr:col>
      <xdr:colOff>594784</xdr:colOff>
      <xdr:row>20</xdr:row>
      <xdr:rowOff>46903</xdr:rowOff>
    </xdr:to>
    <xdr:sp macro="" textlink="">
      <xdr:nvSpPr>
        <xdr:cNvPr id="31" name="36 Elipse">
          <a:extLst>
            <a:ext uri="{FF2B5EF4-FFF2-40B4-BE49-F238E27FC236}">
              <a16:creationId xmlns:a16="http://schemas.microsoft.com/office/drawing/2014/main" id="{AD0DA2B5-1F9D-4E2C-9A2C-37DDAD36957A}"/>
            </a:ext>
          </a:extLst>
        </xdr:cNvPr>
        <xdr:cNvSpPr/>
      </xdr:nvSpPr>
      <xdr:spPr>
        <a:xfrm>
          <a:off x="114300" y="3226136"/>
          <a:ext cx="480484" cy="478367"/>
        </a:xfrm>
        <a:prstGeom prst="ellipse">
          <a:avLst/>
        </a:prstGeom>
        <a:ln>
          <a:solidFill>
            <a:schemeClr val="tx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defTabSz="1219170">
            <a:defRPr/>
          </a:pPr>
          <a:r>
            <a:rPr lang="es-ES" sz="2400">
              <a:solidFill>
                <a:prstClr val="black"/>
              </a:solidFill>
              <a:latin typeface="Calibri"/>
            </a:rPr>
            <a:t>2</a:t>
          </a:r>
        </a:p>
      </xdr:txBody>
    </xdr:sp>
    <xdr:clientData/>
  </xdr:twoCellAnchor>
  <xdr:twoCellAnchor>
    <xdr:from>
      <xdr:col>0</xdr:col>
      <xdr:colOff>664885</xdr:colOff>
      <xdr:row>21</xdr:row>
      <xdr:rowOff>139218</xdr:rowOff>
    </xdr:from>
    <xdr:to>
      <xdr:col>5</xdr:col>
      <xdr:colOff>139253</xdr:colOff>
      <xdr:row>24</xdr:row>
      <xdr:rowOff>67648</xdr:rowOff>
    </xdr:to>
    <xdr:grpSp>
      <xdr:nvGrpSpPr>
        <xdr:cNvPr id="32" name="49 Grupo" descr="Centro interactivo Atención al Cliente&#10;">
          <a:extLst>
            <a:ext uri="{FF2B5EF4-FFF2-40B4-BE49-F238E27FC236}">
              <a16:creationId xmlns:a16="http://schemas.microsoft.com/office/drawing/2014/main" id="{33EB5B2B-567A-4071-BAB1-138611843FF3}"/>
            </a:ext>
          </a:extLst>
        </xdr:cNvPr>
        <xdr:cNvGrpSpPr>
          <a:grpSpLocks/>
        </xdr:cNvGrpSpPr>
      </xdr:nvGrpSpPr>
      <xdr:grpSpPr bwMode="auto">
        <a:xfrm>
          <a:off x="664885" y="3979698"/>
          <a:ext cx="3436768" cy="477070"/>
          <a:chOff x="6072535" y="27317"/>
          <a:chExt cx="1743861" cy="585580"/>
        </a:xfrm>
      </xdr:grpSpPr>
      <xdr:sp macro="" textlink="">
        <xdr:nvSpPr>
          <xdr:cNvPr id="54" name="30 Rectángulo redondeado">
            <a:extLst>
              <a:ext uri="{FF2B5EF4-FFF2-40B4-BE49-F238E27FC236}">
                <a16:creationId xmlns:a16="http://schemas.microsoft.com/office/drawing/2014/main" id="{AC3EA0F1-5005-4176-8862-EBCEF0A2AF3F}"/>
              </a:ext>
            </a:extLst>
          </xdr:cNvPr>
          <xdr:cNvSpPr/>
        </xdr:nvSpPr>
        <xdr:spPr>
          <a:xfrm>
            <a:off x="6072536" y="27317"/>
            <a:ext cx="1743860" cy="585580"/>
          </a:xfrm>
          <a:prstGeom prst="roundRect">
            <a:avLst>
              <a:gd name="adj" fmla="val 10000"/>
            </a:avLst>
          </a:prstGeom>
          <a:solidFill>
            <a:schemeClr val="accent1">
              <a:lumMod val="50000"/>
            </a:schemeClr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55" name="31 Rectángulo">
            <a:extLst>
              <a:ext uri="{FF2B5EF4-FFF2-40B4-BE49-F238E27FC236}">
                <a16:creationId xmlns:a16="http://schemas.microsoft.com/office/drawing/2014/main" id="{D6A794BE-2837-4324-A62A-54D0B386371F}"/>
              </a:ext>
            </a:extLst>
          </xdr:cNvPr>
          <xdr:cNvSpPr/>
        </xdr:nvSpPr>
        <xdr:spPr>
          <a:xfrm>
            <a:off x="6072535" y="27317"/>
            <a:ext cx="1743860" cy="58558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wrap="square" lIns="96000" tIns="0" rIns="94827" bIns="0" spcCol="127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defTabSz="592652">
              <a:lnSpc>
                <a:spcPct val="90000"/>
              </a:lnSpc>
              <a:defRPr/>
            </a:pPr>
            <a:r>
              <a:rPr lang="es-ES_tradnl" sz="1400" b="1"/>
              <a:t>Centro Interactivo de Atención al Cliente</a:t>
            </a:r>
            <a:endParaRPr lang="es-ES" sz="1200">
              <a:solidFill>
                <a:prstClr val="white"/>
              </a:solidFill>
              <a:latin typeface="Calibri"/>
            </a:endParaRPr>
          </a:p>
        </xdr:txBody>
      </xdr:sp>
    </xdr:grpSp>
    <xdr:clientData/>
  </xdr:twoCellAnchor>
  <xdr:twoCellAnchor>
    <xdr:from>
      <xdr:col>0</xdr:col>
      <xdr:colOff>187498</xdr:colOff>
      <xdr:row>5</xdr:row>
      <xdr:rowOff>156533</xdr:rowOff>
    </xdr:from>
    <xdr:to>
      <xdr:col>12</xdr:col>
      <xdr:colOff>14350</xdr:colOff>
      <xdr:row>9</xdr:row>
      <xdr:rowOff>97088</xdr:rowOff>
    </xdr:to>
    <xdr:sp macro="" textlink="">
      <xdr:nvSpPr>
        <xdr:cNvPr id="33" name="Marcador de texto 13">
          <a:extLst>
            <a:ext uri="{FF2B5EF4-FFF2-40B4-BE49-F238E27FC236}">
              <a16:creationId xmlns:a16="http://schemas.microsoft.com/office/drawing/2014/main" id="{A734D147-A16F-4046-BD02-46EEE05786D7}"/>
            </a:ext>
          </a:extLst>
        </xdr:cNvPr>
        <xdr:cNvSpPr>
          <a:spLocks noGrp="1"/>
        </xdr:cNvSpPr>
      </xdr:nvSpPr>
      <xdr:spPr>
        <a:xfrm>
          <a:off x="187498" y="1070933"/>
          <a:ext cx="9336612" cy="672075"/>
        </a:xfrm>
        <a:prstGeom prst="rect">
          <a:avLst/>
        </a:prstGeom>
      </xdr:spPr>
      <xdr:txBody>
        <a:bodyPr wrap="square">
          <a:normAutofit lnSpcReduction="10000"/>
        </a:bodyPr>
        <a:lstStyle>
          <a:lvl1pPr marL="0" indent="0" algn="l" defTabSz="1219170" rtl="0" eaLnBrk="1" latinLnBrk="0" hangingPunct="1">
            <a:spcBef>
              <a:spcPct val="20000"/>
            </a:spcBef>
            <a:buFont typeface="Arial" panose="020B0604020202020204" pitchFamily="34" charset="0"/>
            <a:buNone/>
            <a:defRPr lang="es-ES" sz="2667" kern="1200" dirty="0">
              <a:solidFill>
                <a:schemeClr val="bg1">
                  <a:lumMod val="50000"/>
                </a:schemeClr>
              </a:solidFill>
              <a:latin typeface="+mj-lt"/>
              <a:ea typeface="+mj-ea"/>
              <a:cs typeface="Arial" panose="020B0604020202020204" pitchFamily="34" charset="0"/>
            </a:defRPr>
          </a:lvl1pPr>
          <a:lvl2pPr marL="990575" indent="-380990" algn="l" defTabSz="1219170" rtl="0" eaLnBrk="1" latinLnBrk="0" hangingPunct="1">
            <a:spcBef>
              <a:spcPct val="20000"/>
            </a:spcBef>
            <a:buFont typeface="Arial" panose="020B0604020202020204" pitchFamily="34" charset="0"/>
            <a:buChar char="–"/>
            <a:defRPr sz="3733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523962" indent="-304792" algn="l" defTabSz="121917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32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2133547" indent="-304792" algn="l" defTabSz="1219170" rtl="0" eaLnBrk="1" latinLnBrk="0" hangingPunct="1">
            <a:spcBef>
              <a:spcPct val="20000"/>
            </a:spcBef>
            <a:buFont typeface="Arial" panose="020B0604020202020204" pitchFamily="34" charset="0"/>
            <a:buChar char="–"/>
            <a:defRPr sz="2667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743131" indent="-304792" algn="l" defTabSz="1219170" rtl="0" eaLnBrk="1" latinLnBrk="0" hangingPunct="1">
            <a:spcBef>
              <a:spcPct val="20000"/>
            </a:spcBef>
            <a:buFont typeface="Arial" panose="020B0604020202020204" pitchFamily="34" charset="0"/>
            <a:buChar char="»"/>
            <a:defRPr sz="2667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352716" indent="-304792" algn="l" defTabSz="121917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667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62301" indent="-304792" algn="l" defTabSz="121917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667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1886" indent="-304792" algn="l" defTabSz="121917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667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81470" indent="-304792" algn="l" defTabSz="121917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667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_tradnl" sz="2000"/>
            <a:t>Metro de Madrid pone a disposición de los clientes los siguientes canales para poder comunicar sus quejas por algún aspecto del servicio prestado:</a:t>
          </a:r>
          <a:endParaRPr lang="es-ES" sz="2000"/>
        </a:p>
        <a:p>
          <a:endParaRPr lang="es-ES" sz="2000"/>
        </a:p>
      </xdr:txBody>
    </xdr:sp>
    <xdr:clientData/>
  </xdr:twoCellAnchor>
  <xdr:twoCellAnchor>
    <xdr:from>
      <xdr:col>0</xdr:col>
      <xdr:colOff>664885</xdr:colOff>
      <xdr:row>25</xdr:row>
      <xdr:rowOff>161284</xdr:rowOff>
    </xdr:from>
    <xdr:to>
      <xdr:col>5</xdr:col>
      <xdr:colOff>139253</xdr:colOff>
      <xdr:row>28</xdr:row>
      <xdr:rowOff>89714</xdr:rowOff>
    </xdr:to>
    <xdr:grpSp>
      <xdr:nvGrpSpPr>
        <xdr:cNvPr id="34" name="49 Grupo" descr="Centro Atención al Cliente Presenciales">
          <a:extLst>
            <a:ext uri="{FF2B5EF4-FFF2-40B4-BE49-F238E27FC236}">
              <a16:creationId xmlns:a16="http://schemas.microsoft.com/office/drawing/2014/main" id="{C5145E1E-17FD-4CED-AC1F-73A0E3F09C38}"/>
            </a:ext>
          </a:extLst>
        </xdr:cNvPr>
        <xdr:cNvGrpSpPr>
          <a:grpSpLocks/>
        </xdr:cNvGrpSpPr>
      </xdr:nvGrpSpPr>
      <xdr:grpSpPr bwMode="auto">
        <a:xfrm>
          <a:off x="664885" y="4733284"/>
          <a:ext cx="3436768" cy="477070"/>
          <a:chOff x="6072535" y="27317"/>
          <a:chExt cx="1743861" cy="585580"/>
        </a:xfrm>
      </xdr:grpSpPr>
      <xdr:sp macro="" textlink="">
        <xdr:nvSpPr>
          <xdr:cNvPr id="52" name="30 Rectángulo redondeado">
            <a:extLst>
              <a:ext uri="{FF2B5EF4-FFF2-40B4-BE49-F238E27FC236}">
                <a16:creationId xmlns:a16="http://schemas.microsoft.com/office/drawing/2014/main" id="{F0B9519B-F361-4D68-8A90-8C4C7F67D5A7}"/>
              </a:ext>
            </a:extLst>
          </xdr:cNvPr>
          <xdr:cNvSpPr/>
        </xdr:nvSpPr>
        <xdr:spPr>
          <a:xfrm>
            <a:off x="6072536" y="27317"/>
            <a:ext cx="1743860" cy="585580"/>
          </a:xfrm>
          <a:prstGeom prst="roundRect">
            <a:avLst>
              <a:gd name="adj" fmla="val 10000"/>
            </a:avLst>
          </a:prstGeom>
          <a:solidFill>
            <a:schemeClr val="accent1">
              <a:lumMod val="50000"/>
            </a:schemeClr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53" name="31 Rectángulo">
            <a:extLst>
              <a:ext uri="{FF2B5EF4-FFF2-40B4-BE49-F238E27FC236}">
                <a16:creationId xmlns:a16="http://schemas.microsoft.com/office/drawing/2014/main" id="{1F49AB7A-DB07-4E6D-9E60-7A510365DF16}"/>
              </a:ext>
            </a:extLst>
          </xdr:cNvPr>
          <xdr:cNvSpPr/>
        </xdr:nvSpPr>
        <xdr:spPr>
          <a:xfrm>
            <a:off x="6072535" y="27317"/>
            <a:ext cx="1743860" cy="58558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wrap="square" lIns="96000" tIns="0" rIns="94827" bIns="0" spcCol="127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defTabSz="592652">
              <a:lnSpc>
                <a:spcPct val="90000"/>
              </a:lnSpc>
              <a:defRPr/>
            </a:pPr>
            <a:r>
              <a:rPr lang="es-ES_tradnl" sz="1400" b="1"/>
              <a:t>Centros de Atención al Cliente presenciales</a:t>
            </a:r>
            <a:endParaRPr lang="es-ES" sz="1200">
              <a:solidFill>
                <a:prstClr val="white"/>
              </a:solidFill>
              <a:latin typeface="Calibri"/>
            </a:endParaRPr>
          </a:p>
        </xdr:txBody>
      </xdr:sp>
    </xdr:grpSp>
    <xdr:clientData/>
  </xdr:twoCellAnchor>
  <xdr:twoCellAnchor>
    <xdr:from>
      <xdr:col>0</xdr:col>
      <xdr:colOff>664885</xdr:colOff>
      <xdr:row>30</xdr:row>
      <xdr:rowOff>470</xdr:rowOff>
    </xdr:from>
    <xdr:to>
      <xdr:col>5</xdr:col>
      <xdr:colOff>139253</xdr:colOff>
      <xdr:row>32</xdr:row>
      <xdr:rowOff>111780</xdr:rowOff>
    </xdr:to>
    <xdr:grpSp>
      <xdr:nvGrpSpPr>
        <xdr:cNvPr id="35" name="49 Grupo" descr="Correo Postal">
          <a:extLst>
            <a:ext uri="{FF2B5EF4-FFF2-40B4-BE49-F238E27FC236}">
              <a16:creationId xmlns:a16="http://schemas.microsoft.com/office/drawing/2014/main" id="{CE7934B4-D40D-48DB-BEC8-F2E9B0807FBE}"/>
            </a:ext>
          </a:extLst>
        </xdr:cNvPr>
        <xdr:cNvGrpSpPr>
          <a:grpSpLocks/>
        </xdr:cNvGrpSpPr>
      </xdr:nvGrpSpPr>
      <xdr:grpSpPr bwMode="auto">
        <a:xfrm>
          <a:off x="664885" y="5486870"/>
          <a:ext cx="3436768" cy="477070"/>
          <a:chOff x="6072535" y="27317"/>
          <a:chExt cx="1743861" cy="585580"/>
        </a:xfrm>
      </xdr:grpSpPr>
      <xdr:sp macro="" textlink="">
        <xdr:nvSpPr>
          <xdr:cNvPr id="50" name="30 Rectángulo redondeado">
            <a:extLst>
              <a:ext uri="{FF2B5EF4-FFF2-40B4-BE49-F238E27FC236}">
                <a16:creationId xmlns:a16="http://schemas.microsoft.com/office/drawing/2014/main" id="{1C3B0B16-E8AC-4377-B90A-699F62520F73}"/>
              </a:ext>
            </a:extLst>
          </xdr:cNvPr>
          <xdr:cNvSpPr/>
        </xdr:nvSpPr>
        <xdr:spPr>
          <a:xfrm>
            <a:off x="6072536" y="27317"/>
            <a:ext cx="1743860" cy="585580"/>
          </a:xfrm>
          <a:prstGeom prst="roundRect">
            <a:avLst>
              <a:gd name="adj" fmla="val 10000"/>
            </a:avLst>
          </a:prstGeom>
          <a:solidFill>
            <a:schemeClr val="accent1">
              <a:lumMod val="50000"/>
            </a:schemeClr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51" name="31 Rectángulo">
            <a:extLst>
              <a:ext uri="{FF2B5EF4-FFF2-40B4-BE49-F238E27FC236}">
                <a16:creationId xmlns:a16="http://schemas.microsoft.com/office/drawing/2014/main" id="{7A504E77-0E62-402D-B1A1-EDCA29EB3841}"/>
              </a:ext>
            </a:extLst>
          </xdr:cNvPr>
          <xdr:cNvSpPr/>
        </xdr:nvSpPr>
        <xdr:spPr>
          <a:xfrm>
            <a:off x="6072535" y="27317"/>
            <a:ext cx="1743860" cy="58558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wrap="square" lIns="96000" tIns="0" rIns="94827" bIns="0" spcCol="127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defTabSz="592652">
              <a:lnSpc>
                <a:spcPct val="90000"/>
              </a:lnSpc>
              <a:defRPr/>
            </a:pPr>
            <a:r>
              <a:rPr lang="es-ES_tradnl" sz="1400" b="1"/>
              <a:t>Correo postal</a:t>
            </a:r>
            <a:endParaRPr lang="es-ES" sz="1200">
              <a:solidFill>
                <a:prstClr val="white"/>
              </a:solidFill>
              <a:latin typeface="Calibri"/>
            </a:endParaRPr>
          </a:p>
        </xdr:txBody>
      </xdr:sp>
    </xdr:grpSp>
    <xdr:clientData/>
  </xdr:twoCellAnchor>
  <xdr:twoCellAnchor>
    <xdr:from>
      <xdr:col>0</xdr:col>
      <xdr:colOff>114300</xdr:colOff>
      <xdr:row>21</xdr:row>
      <xdr:rowOff>137149</xdr:rowOff>
    </xdr:from>
    <xdr:to>
      <xdr:col>0</xdr:col>
      <xdr:colOff>594784</xdr:colOff>
      <xdr:row>24</xdr:row>
      <xdr:rowOff>66876</xdr:rowOff>
    </xdr:to>
    <xdr:sp macro="" textlink="">
      <xdr:nvSpPr>
        <xdr:cNvPr id="36" name="36 Elipse">
          <a:extLst>
            <a:ext uri="{FF2B5EF4-FFF2-40B4-BE49-F238E27FC236}">
              <a16:creationId xmlns:a16="http://schemas.microsoft.com/office/drawing/2014/main" id="{62202DC6-85E7-4DA8-AC57-C43C5DC347E9}"/>
            </a:ext>
          </a:extLst>
        </xdr:cNvPr>
        <xdr:cNvSpPr/>
      </xdr:nvSpPr>
      <xdr:spPr>
        <a:xfrm>
          <a:off x="114300" y="3977629"/>
          <a:ext cx="480484" cy="478367"/>
        </a:xfrm>
        <a:prstGeom prst="ellipse">
          <a:avLst/>
        </a:prstGeom>
        <a:ln>
          <a:solidFill>
            <a:schemeClr val="tx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defTabSz="1219170">
            <a:defRPr/>
          </a:pPr>
          <a:r>
            <a:rPr lang="es-ES" sz="2400">
              <a:solidFill>
                <a:prstClr val="black"/>
              </a:solidFill>
              <a:latin typeface="Calibri"/>
            </a:rPr>
            <a:t>3</a:t>
          </a:r>
        </a:p>
      </xdr:txBody>
    </xdr:sp>
    <xdr:clientData/>
  </xdr:twoCellAnchor>
  <xdr:twoCellAnchor>
    <xdr:from>
      <xdr:col>0</xdr:col>
      <xdr:colOff>114300</xdr:colOff>
      <xdr:row>25</xdr:row>
      <xdr:rowOff>157122</xdr:rowOff>
    </xdr:from>
    <xdr:to>
      <xdr:col>0</xdr:col>
      <xdr:colOff>594784</xdr:colOff>
      <xdr:row>28</xdr:row>
      <xdr:rowOff>86849</xdr:rowOff>
    </xdr:to>
    <xdr:sp macro="" textlink="">
      <xdr:nvSpPr>
        <xdr:cNvPr id="37" name="36 Elipse">
          <a:extLst>
            <a:ext uri="{FF2B5EF4-FFF2-40B4-BE49-F238E27FC236}">
              <a16:creationId xmlns:a16="http://schemas.microsoft.com/office/drawing/2014/main" id="{DADA7B99-12B5-4623-8471-6E69CA91955C}"/>
            </a:ext>
          </a:extLst>
        </xdr:cNvPr>
        <xdr:cNvSpPr/>
      </xdr:nvSpPr>
      <xdr:spPr>
        <a:xfrm>
          <a:off x="114300" y="4729122"/>
          <a:ext cx="480484" cy="478367"/>
        </a:xfrm>
        <a:prstGeom prst="ellipse">
          <a:avLst/>
        </a:prstGeom>
        <a:ln>
          <a:solidFill>
            <a:schemeClr val="tx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defTabSz="1219170">
            <a:defRPr/>
          </a:pPr>
          <a:r>
            <a:rPr lang="es-ES" sz="2400">
              <a:solidFill>
                <a:prstClr val="black"/>
              </a:solidFill>
              <a:latin typeface="Calibri"/>
            </a:rPr>
            <a:t>4</a:t>
          </a:r>
        </a:p>
      </xdr:txBody>
    </xdr:sp>
    <xdr:clientData/>
  </xdr:twoCellAnchor>
  <xdr:twoCellAnchor>
    <xdr:from>
      <xdr:col>0</xdr:col>
      <xdr:colOff>114300</xdr:colOff>
      <xdr:row>29</xdr:row>
      <xdr:rowOff>177093</xdr:rowOff>
    </xdr:from>
    <xdr:to>
      <xdr:col>0</xdr:col>
      <xdr:colOff>594784</xdr:colOff>
      <xdr:row>32</xdr:row>
      <xdr:rowOff>106820</xdr:rowOff>
    </xdr:to>
    <xdr:sp macro="" textlink="">
      <xdr:nvSpPr>
        <xdr:cNvPr id="38" name="36 Elipse">
          <a:extLst>
            <a:ext uri="{FF2B5EF4-FFF2-40B4-BE49-F238E27FC236}">
              <a16:creationId xmlns:a16="http://schemas.microsoft.com/office/drawing/2014/main" id="{A2AEF905-654F-40C3-9586-D1F2948B5C9B}"/>
            </a:ext>
          </a:extLst>
        </xdr:cNvPr>
        <xdr:cNvSpPr/>
      </xdr:nvSpPr>
      <xdr:spPr>
        <a:xfrm>
          <a:off x="114300" y="5480613"/>
          <a:ext cx="480484" cy="478367"/>
        </a:xfrm>
        <a:prstGeom prst="ellipse">
          <a:avLst/>
        </a:prstGeom>
        <a:ln>
          <a:solidFill>
            <a:schemeClr val="tx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defTabSz="1219170">
            <a:defRPr/>
          </a:pPr>
          <a:r>
            <a:rPr lang="es-ES" sz="2400">
              <a:solidFill>
                <a:prstClr val="black"/>
              </a:solidFill>
              <a:latin typeface="Calibri"/>
            </a:rPr>
            <a:t>5</a:t>
          </a:r>
        </a:p>
      </xdr:txBody>
    </xdr:sp>
    <xdr:clientData/>
  </xdr:twoCellAnchor>
  <xdr:twoCellAnchor>
    <xdr:from>
      <xdr:col>5</xdr:col>
      <xdr:colOff>222390</xdr:colOff>
      <xdr:row>13</xdr:row>
      <xdr:rowOff>155328</xdr:rowOff>
    </xdr:from>
    <xdr:to>
      <xdr:col>11</xdr:col>
      <xdr:colOff>701040</xdr:colOff>
      <xdr:row>15</xdr:row>
      <xdr:rowOff>149568</xdr:rowOff>
    </xdr:to>
    <xdr:sp macro="" textlink="">
      <xdr:nvSpPr>
        <xdr:cNvPr id="39" name="Rectángulo 38">
          <a:extLst>
            <a:ext uri="{FF2B5EF4-FFF2-40B4-BE49-F238E27FC236}">
              <a16:creationId xmlns:a16="http://schemas.microsoft.com/office/drawing/2014/main" id="{7AF70C2B-CBE6-4377-8B0F-7532476E485F}"/>
            </a:ext>
          </a:extLst>
        </xdr:cNvPr>
        <xdr:cNvSpPr/>
      </xdr:nvSpPr>
      <xdr:spPr>
        <a:xfrm>
          <a:off x="4184790" y="2532768"/>
          <a:ext cx="5233530" cy="360000"/>
        </a:xfrm>
        <a:prstGeom prst="rect">
          <a:avLst/>
        </a:prstGeom>
      </xdr:spPr>
      <xdr:txBody>
        <a:bodyPr wrap="square">
          <a:norm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1219170">
            <a:spcBef>
              <a:spcPct val="20000"/>
            </a:spcBef>
          </a:pPr>
          <a:r>
            <a:rPr lang="es-ES_tradnl" sz="1400" b="1">
              <a:solidFill>
                <a:schemeClr val="bg1">
                  <a:lumMod val="50000"/>
                </a:schemeClr>
              </a:solidFill>
              <a:latin typeface="+mj-lt"/>
              <a:ea typeface="+mj-ea"/>
              <a:cs typeface="Arial" panose="020B0604020202020204" pitchFamily="34" charset="0"/>
            </a:rPr>
            <a:t>Disponibles en los vestíbulos principales de las estaciones de Metro</a:t>
          </a:r>
          <a:endParaRPr lang="es-ES" sz="1400" b="1">
            <a:solidFill>
              <a:schemeClr val="bg1">
                <a:lumMod val="50000"/>
              </a:schemeClr>
            </a:solidFill>
            <a:latin typeface="+mj-lt"/>
            <a:ea typeface="+mj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222390</xdr:colOff>
      <xdr:row>22</xdr:row>
      <xdr:rowOff>14412</xdr:rowOff>
    </xdr:from>
    <xdr:to>
      <xdr:col>9</xdr:col>
      <xdr:colOff>701040</xdr:colOff>
      <xdr:row>24</xdr:row>
      <xdr:rowOff>8652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46A426E5-EA39-4872-BD4F-738B1A7681B3}"/>
            </a:ext>
          </a:extLst>
        </xdr:cNvPr>
        <xdr:cNvSpPr/>
      </xdr:nvSpPr>
      <xdr:spPr>
        <a:xfrm>
          <a:off x="4184790" y="4037772"/>
          <a:ext cx="3648570" cy="360000"/>
        </a:xfrm>
        <a:prstGeom prst="rect">
          <a:avLst/>
        </a:prstGeom>
      </xdr:spPr>
      <xdr:txBody>
        <a:bodyPr wrap="square">
          <a:norm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1219170">
            <a:spcBef>
              <a:spcPct val="20000"/>
            </a:spcBef>
          </a:pPr>
          <a:r>
            <a:rPr lang="es-ES_tradnl" sz="1400" b="1">
              <a:solidFill>
                <a:schemeClr val="bg1">
                  <a:lumMod val="50000"/>
                </a:schemeClr>
              </a:solidFill>
              <a:latin typeface="+mj-lt"/>
              <a:ea typeface="+mj-ea"/>
              <a:cs typeface="Arial" panose="020B0604020202020204" pitchFamily="34" charset="0"/>
            </a:rPr>
            <a:t>Teléfono 900 444 404 / 917 796 399</a:t>
          </a:r>
          <a:endParaRPr lang="es-ES" sz="1400" b="1">
            <a:solidFill>
              <a:schemeClr val="bg1">
                <a:lumMod val="50000"/>
              </a:schemeClr>
            </a:solidFill>
            <a:latin typeface="+mj-lt"/>
            <a:ea typeface="+mj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222390</xdr:colOff>
      <xdr:row>17</xdr:row>
      <xdr:rowOff>176310</xdr:rowOff>
    </xdr:from>
    <xdr:to>
      <xdr:col>10</xdr:col>
      <xdr:colOff>160020</xdr:colOff>
      <xdr:row>19</xdr:row>
      <xdr:rowOff>170550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1B2787FD-A774-45D0-988D-7A42C0EA9A82}"/>
            </a:ext>
          </a:extLst>
        </xdr:cNvPr>
        <xdr:cNvSpPr/>
      </xdr:nvSpPr>
      <xdr:spPr>
        <a:xfrm>
          <a:off x="4184790" y="3285270"/>
          <a:ext cx="3900030" cy="360000"/>
        </a:xfrm>
        <a:prstGeom prst="rect">
          <a:avLst/>
        </a:prstGeom>
      </xdr:spPr>
      <xdr:txBody>
        <a:bodyPr wrap="square">
          <a:norm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1219170">
            <a:spcBef>
              <a:spcPct val="20000"/>
            </a:spcBef>
          </a:pPr>
          <a:r>
            <a:rPr lang="es-ES_tradnl" sz="1400" b="1">
              <a:solidFill>
                <a:schemeClr val="bg1">
                  <a:lumMod val="50000"/>
                </a:schemeClr>
              </a:solidFill>
              <a:latin typeface="+mj-lt"/>
              <a:ea typeface="+mj-ea"/>
              <a:cs typeface="Arial" panose="020B0604020202020204" pitchFamily="34" charset="0"/>
            </a:rPr>
            <a:t>www.metromadrid.es/es/atencion-al-cliente  </a:t>
          </a:r>
          <a:endParaRPr lang="es-ES" sz="1400" b="1">
            <a:solidFill>
              <a:schemeClr val="bg1">
                <a:lumMod val="50000"/>
              </a:schemeClr>
            </a:solidFill>
            <a:latin typeface="+mj-lt"/>
            <a:ea typeface="+mj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222390</xdr:colOff>
      <xdr:row>26</xdr:row>
      <xdr:rowOff>35394</xdr:rowOff>
    </xdr:from>
    <xdr:to>
      <xdr:col>9</xdr:col>
      <xdr:colOff>762000</xdr:colOff>
      <xdr:row>28</xdr:row>
      <xdr:rowOff>29634</xdr:rowOff>
    </xdr:to>
    <xdr:sp macro="" textlink="">
      <xdr:nvSpPr>
        <xdr:cNvPr id="42" name="Rectángulo 41">
          <a:extLst>
            <a:ext uri="{FF2B5EF4-FFF2-40B4-BE49-F238E27FC236}">
              <a16:creationId xmlns:a16="http://schemas.microsoft.com/office/drawing/2014/main" id="{A5DF63B5-BB64-4A17-8A08-1C05CC8EF3C0}"/>
            </a:ext>
          </a:extLst>
        </xdr:cNvPr>
        <xdr:cNvSpPr/>
      </xdr:nvSpPr>
      <xdr:spPr>
        <a:xfrm>
          <a:off x="4184790" y="4790274"/>
          <a:ext cx="3709530" cy="360000"/>
        </a:xfrm>
        <a:prstGeom prst="rect">
          <a:avLst/>
        </a:prstGeom>
      </xdr:spPr>
      <xdr:txBody>
        <a:bodyPr wrap="square">
          <a:norm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1219170">
            <a:spcBef>
              <a:spcPct val="20000"/>
            </a:spcBef>
          </a:pPr>
          <a:r>
            <a:rPr lang="es-ES_tradnl" sz="1400" b="1">
              <a:solidFill>
                <a:schemeClr val="bg1">
                  <a:lumMod val="50000"/>
                </a:schemeClr>
              </a:solidFill>
              <a:latin typeface="+mj-lt"/>
              <a:ea typeface="+mj-ea"/>
              <a:cs typeface="Arial" panose="020B0604020202020204" pitchFamily="34" charset="0"/>
            </a:rPr>
            <a:t>Estaciones de Sol y Plaza de Castilla</a:t>
          </a:r>
          <a:endParaRPr lang="es-ES" sz="1400" b="1">
            <a:solidFill>
              <a:schemeClr val="bg1">
                <a:lumMod val="50000"/>
              </a:schemeClr>
            </a:solidFill>
            <a:latin typeface="+mj-lt"/>
            <a:ea typeface="+mj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222390</xdr:colOff>
      <xdr:row>30</xdr:row>
      <xdr:rowOff>56377</xdr:rowOff>
    </xdr:from>
    <xdr:to>
      <xdr:col>11</xdr:col>
      <xdr:colOff>76200</xdr:colOff>
      <xdr:row>32</xdr:row>
      <xdr:rowOff>50617</xdr:rowOff>
    </xdr:to>
    <xdr:sp macro="" textlink="">
      <xdr:nvSpPr>
        <xdr:cNvPr id="43" name="Rectángulo 42">
          <a:extLst>
            <a:ext uri="{FF2B5EF4-FFF2-40B4-BE49-F238E27FC236}">
              <a16:creationId xmlns:a16="http://schemas.microsoft.com/office/drawing/2014/main" id="{52D7C641-C7AF-4923-83FC-CE9EB891E518}"/>
            </a:ext>
          </a:extLst>
        </xdr:cNvPr>
        <xdr:cNvSpPr/>
      </xdr:nvSpPr>
      <xdr:spPr>
        <a:xfrm>
          <a:off x="4184790" y="5542777"/>
          <a:ext cx="4608690" cy="360000"/>
        </a:xfrm>
        <a:prstGeom prst="rect">
          <a:avLst/>
        </a:prstGeom>
      </xdr:spPr>
      <xdr:txBody>
        <a:bodyPr wrap="square">
          <a:norm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1219170">
            <a:spcBef>
              <a:spcPct val="20000"/>
            </a:spcBef>
          </a:pPr>
          <a:r>
            <a:rPr lang="es-ES_tradnl" sz="1400" b="1">
              <a:solidFill>
                <a:schemeClr val="bg1">
                  <a:lumMod val="50000"/>
                </a:schemeClr>
              </a:solidFill>
              <a:latin typeface="+mj-lt"/>
              <a:ea typeface="+mj-ea"/>
              <a:cs typeface="Arial" panose="020B0604020202020204" pitchFamily="34" charset="0"/>
            </a:rPr>
            <a:t>Avda. Asturias, 4. 28029 Madrid</a:t>
          </a:r>
          <a:endParaRPr lang="es-ES" sz="1400" b="1">
            <a:solidFill>
              <a:schemeClr val="bg1">
                <a:lumMod val="50000"/>
              </a:schemeClr>
            </a:solidFill>
            <a:latin typeface="+mj-lt"/>
            <a:ea typeface="+mj-ea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664881</xdr:colOff>
      <xdr:row>13</xdr:row>
      <xdr:rowOff>96793</xdr:rowOff>
    </xdr:from>
    <xdr:to>
      <xdr:col>5</xdr:col>
      <xdr:colOff>139249</xdr:colOff>
      <xdr:row>16</xdr:row>
      <xdr:rowOff>25223</xdr:rowOff>
    </xdr:to>
    <xdr:grpSp>
      <xdr:nvGrpSpPr>
        <xdr:cNvPr id="44" name="49 Grupo" descr="Hojas de reclamación Oficiales">
          <a:extLst>
            <a:ext uri="{FF2B5EF4-FFF2-40B4-BE49-F238E27FC236}">
              <a16:creationId xmlns:a16="http://schemas.microsoft.com/office/drawing/2014/main" id="{1BD113EF-7886-4D7E-AB25-FBB1138F3146}"/>
            </a:ext>
          </a:extLst>
        </xdr:cNvPr>
        <xdr:cNvGrpSpPr>
          <a:grpSpLocks/>
        </xdr:cNvGrpSpPr>
      </xdr:nvGrpSpPr>
      <xdr:grpSpPr bwMode="auto">
        <a:xfrm>
          <a:off x="664881" y="2474233"/>
          <a:ext cx="3436768" cy="477070"/>
          <a:chOff x="6072535" y="27317"/>
          <a:chExt cx="1743861" cy="585580"/>
        </a:xfrm>
      </xdr:grpSpPr>
      <xdr:sp macro="" textlink="">
        <xdr:nvSpPr>
          <xdr:cNvPr id="48" name="30 Rectángulo redondeado">
            <a:extLst>
              <a:ext uri="{FF2B5EF4-FFF2-40B4-BE49-F238E27FC236}">
                <a16:creationId xmlns:a16="http://schemas.microsoft.com/office/drawing/2014/main" id="{56786908-68CD-4992-82CD-D2B93508133A}"/>
              </a:ext>
            </a:extLst>
          </xdr:cNvPr>
          <xdr:cNvSpPr/>
        </xdr:nvSpPr>
        <xdr:spPr>
          <a:xfrm>
            <a:off x="6072536" y="27317"/>
            <a:ext cx="1743860" cy="585580"/>
          </a:xfrm>
          <a:prstGeom prst="roundRect">
            <a:avLst>
              <a:gd name="adj" fmla="val 10000"/>
            </a:avLst>
          </a:prstGeom>
          <a:solidFill>
            <a:schemeClr val="accent1">
              <a:lumMod val="50000"/>
            </a:schemeClr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49" name="31 Rectángulo">
            <a:extLst>
              <a:ext uri="{FF2B5EF4-FFF2-40B4-BE49-F238E27FC236}">
                <a16:creationId xmlns:a16="http://schemas.microsoft.com/office/drawing/2014/main" id="{1FE31F89-4F4A-462A-9DEF-D99D7AE6274C}"/>
              </a:ext>
            </a:extLst>
          </xdr:cNvPr>
          <xdr:cNvSpPr/>
        </xdr:nvSpPr>
        <xdr:spPr>
          <a:xfrm>
            <a:off x="6072535" y="27317"/>
            <a:ext cx="1743860" cy="58558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wrap="square" lIns="96000" tIns="0" rIns="94827" bIns="0" spcCol="127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defTabSz="592652">
              <a:lnSpc>
                <a:spcPct val="90000"/>
              </a:lnSpc>
              <a:spcAft>
                <a:spcPct val="35000"/>
              </a:spcAft>
              <a:defRPr/>
            </a:pPr>
            <a:r>
              <a:rPr lang="es-ES_tradnl" sz="1400" b="1"/>
              <a:t>Hojas de Reclamaciones Oficiales</a:t>
            </a:r>
            <a:endParaRPr lang="es-ES" sz="1200">
              <a:solidFill>
                <a:prstClr val="white"/>
              </a:solidFill>
            </a:endParaRPr>
          </a:p>
        </xdr:txBody>
      </xdr:sp>
    </xdr:grpSp>
    <xdr:clientData/>
  </xdr:twoCellAnchor>
  <xdr:twoCellAnchor>
    <xdr:from>
      <xdr:col>0</xdr:col>
      <xdr:colOff>664883</xdr:colOff>
      <xdr:row>17</xdr:row>
      <xdr:rowOff>117152</xdr:rowOff>
    </xdr:from>
    <xdr:to>
      <xdr:col>5</xdr:col>
      <xdr:colOff>139251</xdr:colOff>
      <xdr:row>20</xdr:row>
      <xdr:rowOff>45582</xdr:rowOff>
    </xdr:to>
    <xdr:grpSp>
      <xdr:nvGrpSpPr>
        <xdr:cNvPr id="45" name="49 Grupo" descr="Web Metro de Madrid">
          <a:extLst>
            <a:ext uri="{FF2B5EF4-FFF2-40B4-BE49-F238E27FC236}">
              <a16:creationId xmlns:a16="http://schemas.microsoft.com/office/drawing/2014/main" id="{0BE2438A-9DB7-4BD0-AEE0-D821938D926D}"/>
            </a:ext>
          </a:extLst>
        </xdr:cNvPr>
        <xdr:cNvGrpSpPr>
          <a:grpSpLocks/>
        </xdr:cNvGrpSpPr>
      </xdr:nvGrpSpPr>
      <xdr:grpSpPr bwMode="auto">
        <a:xfrm>
          <a:off x="664883" y="3226112"/>
          <a:ext cx="3436768" cy="477070"/>
          <a:chOff x="6072535" y="27317"/>
          <a:chExt cx="1743861" cy="585580"/>
        </a:xfrm>
      </xdr:grpSpPr>
      <xdr:sp macro="" textlink="">
        <xdr:nvSpPr>
          <xdr:cNvPr id="46" name="30 Rectángulo redondeado">
            <a:extLst>
              <a:ext uri="{FF2B5EF4-FFF2-40B4-BE49-F238E27FC236}">
                <a16:creationId xmlns:a16="http://schemas.microsoft.com/office/drawing/2014/main" id="{3C5811D3-57EA-43AB-B6F3-B9B4BE2C5DEB}"/>
              </a:ext>
            </a:extLst>
          </xdr:cNvPr>
          <xdr:cNvSpPr/>
        </xdr:nvSpPr>
        <xdr:spPr>
          <a:xfrm>
            <a:off x="6072536" y="27317"/>
            <a:ext cx="1743860" cy="585580"/>
          </a:xfrm>
          <a:prstGeom prst="roundRect">
            <a:avLst>
              <a:gd name="adj" fmla="val 10000"/>
            </a:avLst>
          </a:prstGeom>
          <a:solidFill>
            <a:schemeClr val="accent1">
              <a:lumMod val="50000"/>
            </a:schemeClr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47" name="31 Rectángulo">
            <a:extLst>
              <a:ext uri="{FF2B5EF4-FFF2-40B4-BE49-F238E27FC236}">
                <a16:creationId xmlns:a16="http://schemas.microsoft.com/office/drawing/2014/main" id="{7CEE5886-EC3C-4256-BD10-5679023ED6BC}"/>
              </a:ext>
            </a:extLst>
          </xdr:cNvPr>
          <xdr:cNvSpPr/>
        </xdr:nvSpPr>
        <xdr:spPr>
          <a:xfrm>
            <a:off x="6072535" y="27317"/>
            <a:ext cx="1743860" cy="58558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wrap="square" lIns="96000" tIns="0" rIns="94827" bIns="0" spcCol="127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defTabSz="592652">
              <a:lnSpc>
                <a:spcPct val="90000"/>
              </a:lnSpc>
              <a:spcAft>
                <a:spcPct val="35000"/>
              </a:spcAft>
              <a:defRPr/>
            </a:pPr>
            <a:r>
              <a:rPr lang="es-ES_tradnl" sz="1400" b="1"/>
              <a:t>Web de Metro de Madrid</a:t>
            </a:r>
            <a:endParaRPr lang="es-ES" sz="1200">
              <a:solidFill>
                <a:prstClr val="white"/>
              </a:solidFill>
            </a:endParaRPr>
          </a:p>
        </xdr:txBody>
      </xdr:sp>
    </xdr:grpSp>
    <xdr:clientData/>
  </xdr:twoCellAnchor>
  <xdr:twoCellAnchor editAs="oneCell">
    <xdr:from>
      <xdr:col>0</xdr:col>
      <xdr:colOff>15240</xdr:colOff>
      <xdr:row>0</xdr:row>
      <xdr:rowOff>22861</xdr:rowOff>
    </xdr:from>
    <xdr:to>
      <xdr:col>1</xdr:col>
      <xdr:colOff>698913</xdr:colOff>
      <xdr:row>4</xdr:row>
      <xdr:rowOff>144781</xdr:rowOff>
    </xdr:to>
    <xdr:pic>
      <xdr:nvPicPr>
        <xdr:cNvPr id="56" name="Picture 3" descr="Logo Metro">
          <a:extLst>
            <a:ext uri="{FF2B5EF4-FFF2-40B4-BE49-F238E27FC236}">
              <a16:creationId xmlns:a16="http://schemas.microsoft.com/office/drawing/2014/main" id="{A4FD2A25-C1B4-42AC-B328-21CABF730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22861"/>
          <a:ext cx="1476153" cy="853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22861</xdr:colOff>
      <xdr:row>0</xdr:row>
      <xdr:rowOff>137160</xdr:rowOff>
    </xdr:from>
    <xdr:to>
      <xdr:col>8</xdr:col>
      <xdr:colOff>632460</xdr:colOff>
      <xdr:row>3</xdr:row>
      <xdr:rowOff>141744</xdr:rowOff>
    </xdr:to>
    <xdr:sp macro="" textlink="">
      <xdr:nvSpPr>
        <xdr:cNvPr id="2" name="3 Marcador de texto">
          <a:extLst>
            <a:ext uri="{FF2B5EF4-FFF2-40B4-BE49-F238E27FC236}">
              <a16:creationId xmlns:a16="http://schemas.microsoft.com/office/drawing/2014/main" id="{C9B000BA-55D3-4225-BC7E-A9A6DF537D58}"/>
            </a:ext>
          </a:extLst>
        </xdr:cNvPr>
        <xdr:cNvSpPr txBox="1">
          <a:spLocks/>
        </xdr:cNvSpPr>
      </xdr:nvSpPr>
      <xdr:spPr>
        <a:xfrm>
          <a:off x="1409701" y="137160"/>
          <a:ext cx="4770119" cy="553224"/>
        </a:xfrm>
        <a:prstGeom prst="rect">
          <a:avLst/>
        </a:prstGeom>
      </xdr:spPr>
      <xdr:txBody>
        <a:bodyPr wrap="square" anchor="t" anchorCtr="0"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1219170"/>
          <a:r>
            <a:rPr lang="es-ES" sz="2800">
              <a:solidFill>
                <a:schemeClr val="tx2"/>
              </a:solidFill>
              <a:latin typeface="Calibri"/>
            </a:rPr>
            <a:t>Nº de reclamaciones</a:t>
          </a:r>
          <a:endParaRPr lang="es-ES" sz="2400">
            <a:solidFill>
              <a:schemeClr val="tx2"/>
            </a:solidFill>
            <a:latin typeface="Calibri"/>
          </a:endParaRPr>
        </a:p>
      </xdr:txBody>
    </xdr:sp>
    <xdr:clientData/>
  </xdr:twoCellAnchor>
  <xdr:twoCellAnchor>
    <xdr:from>
      <xdr:col>0</xdr:col>
      <xdr:colOff>464820</xdr:colOff>
      <xdr:row>13</xdr:row>
      <xdr:rowOff>30480</xdr:rowOff>
    </xdr:from>
    <xdr:to>
      <xdr:col>11</xdr:col>
      <xdr:colOff>243840</xdr:colOff>
      <xdr:row>36</xdr:row>
      <xdr:rowOff>144780</xdr:rowOff>
    </xdr:to>
    <xdr:graphicFrame macro="">
      <xdr:nvGraphicFramePr>
        <xdr:cNvPr id="3" name="Gráfico 2" descr="Gráfico evolución mensual reclamaciones">
          <a:extLst>
            <a:ext uri="{FF2B5EF4-FFF2-40B4-BE49-F238E27FC236}">
              <a16:creationId xmlns:a16="http://schemas.microsoft.com/office/drawing/2014/main" id="{BD0F1AB0-5E99-4FB1-A300-4090D4133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0</xdr:rowOff>
    </xdr:from>
    <xdr:to>
      <xdr:col>2</xdr:col>
      <xdr:colOff>89314</xdr:colOff>
      <xdr:row>4</xdr:row>
      <xdr:rowOff>121920</xdr:rowOff>
    </xdr:to>
    <xdr:pic>
      <xdr:nvPicPr>
        <xdr:cNvPr id="5" name="Picture 3" descr="Número de reclamaciones&#10;">
          <a:extLst>
            <a:ext uri="{FF2B5EF4-FFF2-40B4-BE49-F238E27FC236}">
              <a16:creationId xmlns:a16="http://schemas.microsoft.com/office/drawing/2014/main" id="{8393293D-7B67-4607-A54F-A0AEA0E81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476153" cy="853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1493520</xdr:colOff>
      <xdr:row>0</xdr:row>
      <xdr:rowOff>152400</xdr:rowOff>
    </xdr:from>
    <xdr:to>
      <xdr:col>9</xdr:col>
      <xdr:colOff>335280</xdr:colOff>
      <xdr:row>3</xdr:row>
      <xdr:rowOff>156984</xdr:rowOff>
    </xdr:to>
    <xdr:sp macro="" textlink="">
      <xdr:nvSpPr>
        <xdr:cNvPr id="2" name="3 Marcador de texto">
          <a:extLst>
            <a:ext uri="{FF2B5EF4-FFF2-40B4-BE49-F238E27FC236}">
              <a16:creationId xmlns:a16="http://schemas.microsoft.com/office/drawing/2014/main" id="{BD89E95D-3D11-4A58-AFC4-5161ADDE366C}"/>
            </a:ext>
          </a:extLst>
        </xdr:cNvPr>
        <xdr:cNvSpPr txBox="1">
          <a:spLocks/>
        </xdr:cNvSpPr>
      </xdr:nvSpPr>
      <xdr:spPr>
        <a:xfrm>
          <a:off x="1493520" y="152400"/>
          <a:ext cx="4754880" cy="553224"/>
        </a:xfrm>
        <a:prstGeom prst="rect">
          <a:avLst/>
        </a:prstGeom>
      </xdr:spPr>
      <xdr:txBody>
        <a:bodyPr wrap="square" anchor="t" anchorCtr="0"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1219170"/>
          <a:r>
            <a:rPr lang="es-ES" sz="2800">
              <a:solidFill>
                <a:schemeClr val="tx2"/>
              </a:solidFill>
              <a:latin typeface="Calibri"/>
            </a:rPr>
            <a:t>Causas</a:t>
          </a:r>
          <a:r>
            <a:rPr lang="es-ES" sz="2800" baseline="0">
              <a:solidFill>
                <a:schemeClr val="tx2"/>
              </a:solidFill>
              <a:latin typeface="Calibri"/>
            </a:rPr>
            <a:t> de</a:t>
          </a:r>
          <a:r>
            <a:rPr lang="es-ES" sz="2800">
              <a:solidFill>
                <a:schemeClr val="tx2"/>
              </a:solidFill>
              <a:latin typeface="Calibri"/>
            </a:rPr>
            <a:t> reclamación 2019</a:t>
          </a:r>
          <a:endParaRPr lang="es-ES" sz="2400">
            <a:solidFill>
              <a:schemeClr val="tx2"/>
            </a:solidFill>
            <a:latin typeface="Calibri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22860</xdr:rowOff>
    </xdr:from>
    <xdr:to>
      <xdr:col>1</xdr:col>
      <xdr:colOff>1476153</xdr:colOff>
      <xdr:row>4</xdr:row>
      <xdr:rowOff>144780</xdr:rowOff>
    </xdr:to>
    <xdr:pic>
      <xdr:nvPicPr>
        <xdr:cNvPr id="3" name="Picture 3" descr="Logo Metro">
          <a:extLst>
            <a:ext uri="{FF2B5EF4-FFF2-40B4-BE49-F238E27FC236}">
              <a16:creationId xmlns:a16="http://schemas.microsoft.com/office/drawing/2014/main" id="{F8881BCE-65DA-4F32-BA49-4CEAD733A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"/>
          <a:ext cx="1476153" cy="853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1493520</xdr:colOff>
      <xdr:row>0</xdr:row>
      <xdr:rowOff>152400</xdr:rowOff>
    </xdr:from>
    <xdr:to>
      <xdr:col>9</xdr:col>
      <xdr:colOff>342900</xdr:colOff>
      <xdr:row>3</xdr:row>
      <xdr:rowOff>156984</xdr:rowOff>
    </xdr:to>
    <xdr:sp macro="" textlink="">
      <xdr:nvSpPr>
        <xdr:cNvPr id="2" name="3 Marcador de texto">
          <a:extLst>
            <a:ext uri="{FF2B5EF4-FFF2-40B4-BE49-F238E27FC236}">
              <a16:creationId xmlns:a16="http://schemas.microsoft.com/office/drawing/2014/main" id="{2E6A477A-4E9D-4550-B066-61F9E4AFB607}"/>
            </a:ext>
          </a:extLst>
        </xdr:cNvPr>
        <xdr:cNvSpPr txBox="1">
          <a:spLocks/>
        </xdr:cNvSpPr>
      </xdr:nvSpPr>
      <xdr:spPr>
        <a:xfrm>
          <a:off x="1493520" y="152400"/>
          <a:ext cx="4762500" cy="553224"/>
        </a:xfrm>
        <a:prstGeom prst="rect">
          <a:avLst/>
        </a:prstGeom>
      </xdr:spPr>
      <xdr:txBody>
        <a:bodyPr wrap="square" anchor="t" anchorCtr="0"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1219170"/>
          <a:r>
            <a:rPr lang="es-ES" sz="2800">
              <a:solidFill>
                <a:schemeClr val="tx2"/>
              </a:solidFill>
              <a:latin typeface="Calibri"/>
            </a:rPr>
            <a:t>Causas</a:t>
          </a:r>
          <a:r>
            <a:rPr lang="es-ES" sz="2800" baseline="0">
              <a:solidFill>
                <a:schemeClr val="tx2"/>
              </a:solidFill>
              <a:latin typeface="Calibri"/>
            </a:rPr>
            <a:t> de</a:t>
          </a:r>
          <a:r>
            <a:rPr lang="es-ES" sz="2800">
              <a:solidFill>
                <a:schemeClr val="tx2"/>
              </a:solidFill>
              <a:latin typeface="Calibri"/>
            </a:rPr>
            <a:t> reclamación 2020</a:t>
          </a:r>
          <a:endParaRPr lang="es-ES" sz="2400">
            <a:solidFill>
              <a:schemeClr val="tx2"/>
            </a:solidFill>
            <a:latin typeface="Calibri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22860</xdr:rowOff>
    </xdr:from>
    <xdr:to>
      <xdr:col>1</xdr:col>
      <xdr:colOff>1476153</xdr:colOff>
      <xdr:row>4</xdr:row>
      <xdr:rowOff>144780</xdr:rowOff>
    </xdr:to>
    <xdr:pic>
      <xdr:nvPicPr>
        <xdr:cNvPr id="3" name="Picture 3" descr="Logo Metro">
          <a:extLst>
            <a:ext uri="{FF2B5EF4-FFF2-40B4-BE49-F238E27FC236}">
              <a16:creationId xmlns:a16="http://schemas.microsoft.com/office/drawing/2014/main" id="{6053A0F0-31A1-4605-996F-3C2C93C20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"/>
          <a:ext cx="1476153" cy="853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1493520</xdr:colOff>
      <xdr:row>0</xdr:row>
      <xdr:rowOff>152400</xdr:rowOff>
    </xdr:from>
    <xdr:to>
      <xdr:col>9</xdr:col>
      <xdr:colOff>342900</xdr:colOff>
      <xdr:row>3</xdr:row>
      <xdr:rowOff>156984</xdr:rowOff>
    </xdr:to>
    <xdr:sp macro="" textlink="">
      <xdr:nvSpPr>
        <xdr:cNvPr id="2" name="3 Marcador de texto">
          <a:extLst>
            <a:ext uri="{FF2B5EF4-FFF2-40B4-BE49-F238E27FC236}">
              <a16:creationId xmlns:a16="http://schemas.microsoft.com/office/drawing/2014/main" id="{E376FF47-3868-4862-B995-A033D8879249}"/>
            </a:ext>
          </a:extLst>
        </xdr:cNvPr>
        <xdr:cNvSpPr txBox="1">
          <a:spLocks/>
        </xdr:cNvSpPr>
      </xdr:nvSpPr>
      <xdr:spPr>
        <a:xfrm>
          <a:off x="1493520" y="152400"/>
          <a:ext cx="4762500" cy="553224"/>
        </a:xfrm>
        <a:prstGeom prst="rect">
          <a:avLst/>
        </a:prstGeom>
      </xdr:spPr>
      <xdr:txBody>
        <a:bodyPr wrap="square" anchor="t" anchorCtr="0"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1219170"/>
          <a:r>
            <a:rPr lang="es-ES" sz="2800">
              <a:solidFill>
                <a:schemeClr val="tx2"/>
              </a:solidFill>
              <a:latin typeface="Calibri"/>
            </a:rPr>
            <a:t>Causas</a:t>
          </a:r>
          <a:r>
            <a:rPr lang="es-ES" sz="2800" baseline="0">
              <a:solidFill>
                <a:schemeClr val="tx2"/>
              </a:solidFill>
              <a:latin typeface="Calibri"/>
            </a:rPr>
            <a:t> de</a:t>
          </a:r>
          <a:r>
            <a:rPr lang="es-ES" sz="2800">
              <a:solidFill>
                <a:schemeClr val="tx2"/>
              </a:solidFill>
              <a:latin typeface="Calibri"/>
            </a:rPr>
            <a:t> reclamación 2021</a:t>
          </a:r>
          <a:endParaRPr lang="es-ES" sz="2400">
            <a:solidFill>
              <a:schemeClr val="tx2"/>
            </a:solidFill>
            <a:latin typeface="Calibri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22860</xdr:rowOff>
    </xdr:from>
    <xdr:to>
      <xdr:col>1</xdr:col>
      <xdr:colOff>1476153</xdr:colOff>
      <xdr:row>4</xdr:row>
      <xdr:rowOff>144780</xdr:rowOff>
    </xdr:to>
    <xdr:pic>
      <xdr:nvPicPr>
        <xdr:cNvPr id="3" name="Picture 3" descr="Logo Metro">
          <a:extLst>
            <a:ext uri="{FF2B5EF4-FFF2-40B4-BE49-F238E27FC236}">
              <a16:creationId xmlns:a16="http://schemas.microsoft.com/office/drawing/2014/main" id="{80C2586C-E1C5-4BE8-A6F9-2E5646414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"/>
          <a:ext cx="1476153" cy="853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1493520</xdr:colOff>
      <xdr:row>0</xdr:row>
      <xdr:rowOff>152400</xdr:rowOff>
    </xdr:from>
    <xdr:to>
      <xdr:col>9</xdr:col>
      <xdr:colOff>342900</xdr:colOff>
      <xdr:row>3</xdr:row>
      <xdr:rowOff>156984</xdr:rowOff>
    </xdr:to>
    <xdr:sp macro="" textlink="">
      <xdr:nvSpPr>
        <xdr:cNvPr id="2" name="3 Marcador de texto">
          <a:extLst>
            <a:ext uri="{FF2B5EF4-FFF2-40B4-BE49-F238E27FC236}">
              <a16:creationId xmlns:a16="http://schemas.microsoft.com/office/drawing/2014/main" id="{D0D2449E-CF5D-4A0E-8358-7134055724F7}"/>
            </a:ext>
          </a:extLst>
        </xdr:cNvPr>
        <xdr:cNvSpPr txBox="1">
          <a:spLocks/>
        </xdr:cNvSpPr>
      </xdr:nvSpPr>
      <xdr:spPr>
        <a:xfrm>
          <a:off x="1493520" y="152400"/>
          <a:ext cx="4762500" cy="553224"/>
        </a:xfrm>
        <a:prstGeom prst="rect">
          <a:avLst/>
        </a:prstGeom>
      </xdr:spPr>
      <xdr:txBody>
        <a:bodyPr wrap="square" anchor="t" anchorCtr="0"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1219170"/>
          <a:r>
            <a:rPr lang="es-ES" sz="2800">
              <a:solidFill>
                <a:schemeClr val="tx2"/>
              </a:solidFill>
              <a:latin typeface="Calibri"/>
            </a:rPr>
            <a:t>Causas</a:t>
          </a:r>
          <a:r>
            <a:rPr lang="es-ES" sz="2800" baseline="0">
              <a:solidFill>
                <a:schemeClr val="tx2"/>
              </a:solidFill>
              <a:latin typeface="Calibri"/>
            </a:rPr>
            <a:t> de</a:t>
          </a:r>
          <a:r>
            <a:rPr lang="es-ES" sz="2800">
              <a:solidFill>
                <a:schemeClr val="tx2"/>
              </a:solidFill>
              <a:latin typeface="Calibri"/>
            </a:rPr>
            <a:t> reclamación 2022</a:t>
          </a:r>
          <a:endParaRPr lang="es-ES" sz="2400">
            <a:solidFill>
              <a:schemeClr val="tx2"/>
            </a:solidFill>
            <a:latin typeface="Calibri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22860</xdr:rowOff>
    </xdr:from>
    <xdr:to>
      <xdr:col>1</xdr:col>
      <xdr:colOff>1476153</xdr:colOff>
      <xdr:row>4</xdr:row>
      <xdr:rowOff>144780</xdr:rowOff>
    </xdr:to>
    <xdr:pic>
      <xdr:nvPicPr>
        <xdr:cNvPr id="3" name="Picture 3" descr="Logo Metro">
          <a:extLst>
            <a:ext uri="{FF2B5EF4-FFF2-40B4-BE49-F238E27FC236}">
              <a16:creationId xmlns:a16="http://schemas.microsoft.com/office/drawing/2014/main" id="{9D7AD38C-9124-4EC2-92DB-A8BF8E8DC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"/>
          <a:ext cx="1476153" cy="853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1493520</xdr:colOff>
      <xdr:row>0</xdr:row>
      <xdr:rowOff>152400</xdr:rowOff>
    </xdr:from>
    <xdr:to>
      <xdr:col>9</xdr:col>
      <xdr:colOff>342900</xdr:colOff>
      <xdr:row>3</xdr:row>
      <xdr:rowOff>156984</xdr:rowOff>
    </xdr:to>
    <xdr:sp macro="" textlink="">
      <xdr:nvSpPr>
        <xdr:cNvPr id="2" name="3 Marcador de texto">
          <a:extLst>
            <a:ext uri="{FF2B5EF4-FFF2-40B4-BE49-F238E27FC236}">
              <a16:creationId xmlns:a16="http://schemas.microsoft.com/office/drawing/2014/main" id="{0559756C-939B-44C8-92C4-26C2C08F6963}"/>
            </a:ext>
          </a:extLst>
        </xdr:cNvPr>
        <xdr:cNvSpPr txBox="1">
          <a:spLocks/>
        </xdr:cNvSpPr>
      </xdr:nvSpPr>
      <xdr:spPr>
        <a:xfrm>
          <a:off x="1493520" y="152400"/>
          <a:ext cx="4762500" cy="553224"/>
        </a:xfrm>
        <a:prstGeom prst="rect">
          <a:avLst/>
        </a:prstGeom>
      </xdr:spPr>
      <xdr:txBody>
        <a:bodyPr wrap="square" anchor="t" anchorCtr="0"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1219170"/>
          <a:r>
            <a:rPr lang="es-ES" sz="2800">
              <a:solidFill>
                <a:schemeClr val="tx2"/>
              </a:solidFill>
              <a:latin typeface="Calibri"/>
            </a:rPr>
            <a:t>Causas</a:t>
          </a:r>
          <a:r>
            <a:rPr lang="es-ES" sz="2800" baseline="0">
              <a:solidFill>
                <a:schemeClr val="tx2"/>
              </a:solidFill>
              <a:latin typeface="Calibri"/>
            </a:rPr>
            <a:t> de</a:t>
          </a:r>
          <a:r>
            <a:rPr lang="es-ES" sz="2800">
              <a:solidFill>
                <a:schemeClr val="tx2"/>
              </a:solidFill>
              <a:latin typeface="Calibri"/>
            </a:rPr>
            <a:t> reclamación 2023</a:t>
          </a:r>
          <a:endParaRPr lang="es-ES" sz="2400">
            <a:solidFill>
              <a:schemeClr val="tx2"/>
            </a:solidFill>
            <a:latin typeface="Calibri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22860</xdr:rowOff>
    </xdr:from>
    <xdr:to>
      <xdr:col>1</xdr:col>
      <xdr:colOff>1476153</xdr:colOff>
      <xdr:row>4</xdr:row>
      <xdr:rowOff>144780</xdr:rowOff>
    </xdr:to>
    <xdr:pic>
      <xdr:nvPicPr>
        <xdr:cNvPr id="3" name="Picture 3" descr="Logo Metro&#10;">
          <a:extLst>
            <a:ext uri="{FF2B5EF4-FFF2-40B4-BE49-F238E27FC236}">
              <a16:creationId xmlns:a16="http://schemas.microsoft.com/office/drawing/2014/main" id="{68861E3F-C110-470A-B2B3-02070DEB2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"/>
          <a:ext cx="1476153" cy="853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1493520</xdr:colOff>
      <xdr:row>0</xdr:row>
      <xdr:rowOff>152400</xdr:rowOff>
    </xdr:from>
    <xdr:to>
      <xdr:col>9</xdr:col>
      <xdr:colOff>342900</xdr:colOff>
      <xdr:row>3</xdr:row>
      <xdr:rowOff>156984</xdr:rowOff>
    </xdr:to>
    <xdr:sp macro="" textlink="">
      <xdr:nvSpPr>
        <xdr:cNvPr id="2" name="3 Marcador de texto">
          <a:extLst>
            <a:ext uri="{FF2B5EF4-FFF2-40B4-BE49-F238E27FC236}">
              <a16:creationId xmlns:a16="http://schemas.microsoft.com/office/drawing/2014/main" id="{7D518803-96DD-4994-831A-D6E1E7962BC8}"/>
            </a:ext>
          </a:extLst>
        </xdr:cNvPr>
        <xdr:cNvSpPr txBox="1">
          <a:spLocks/>
        </xdr:cNvSpPr>
      </xdr:nvSpPr>
      <xdr:spPr>
        <a:xfrm>
          <a:off x="1493520" y="152400"/>
          <a:ext cx="4762500" cy="553224"/>
        </a:xfrm>
        <a:prstGeom prst="rect">
          <a:avLst/>
        </a:prstGeom>
      </xdr:spPr>
      <xdr:txBody>
        <a:bodyPr wrap="square" anchor="t" anchorCtr="0"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1219170"/>
          <a:r>
            <a:rPr lang="es-ES" sz="2800">
              <a:solidFill>
                <a:schemeClr val="tx2"/>
              </a:solidFill>
              <a:latin typeface="Calibri"/>
            </a:rPr>
            <a:t>Causas</a:t>
          </a:r>
          <a:r>
            <a:rPr lang="es-ES" sz="2800" baseline="0">
              <a:solidFill>
                <a:schemeClr val="tx2"/>
              </a:solidFill>
              <a:latin typeface="Calibri"/>
            </a:rPr>
            <a:t> de</a:t>
          </a:r>
          <a:r>
            <a:rPr lang="es-ES" sz="2800">
              <a:solidFill>
                <a:schemeClr val="tx2"/>
              </a:solidFill>
              <a:latin typeface="Calibri"/>
            </a:rPr>
            <a:t> reclamación 2024</a:t>
          </a:r>
          <a:endParaRPr lang="es-ES" sz="2400">
            <a:solidFill>
              <a:schemeClr val="tx2"/>
            </a:solidFill>
            <a:latin typeface="Calibri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22860</xdr:rowOff>
    </xdr:from>
    <xdr:to>
      <xdr:col>1</xdr:col>
      <xdr:colOff>1476153</xdr:colOff>
      <xdr:row>4</xdr:row>
      <xdr:rowOff>144780</xdr:rowOff>
    </xdr:to>
    <xdr:pic>
      <xdr:nvPicPr>
        <xdr:cNvPr id="3" name="Picture 3" descr="Logo Metro">
          <a:extLst>
            <a:ext uri="{FF2B5EF4-FFF2-40B4-BE49-F238E27FC236}">
              <a16:creationId xmlns:a16="http://schemas.microsoft.com/office/drawing/2014/main" id="{A0C4B4C9-C2D4-4CAF-8884-0F21F72A1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"/>
          <a:ext cx="1476153" cy="853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C5789-32A8-499E-9624-48FB177B5998}" name="Tabla1" displayName="Tabla1" ref="A6:M12" totalsRowShown="0" headerRowDxfId="212" dataDxfId="211">
  <tableColumns count="13">
    <tableColumn id="1" xr3:uid="{1936BD31-1139-431E-B15B-35A52D9B8FED}" name=" " dataDxfId="210"/>
    <tableColumn id="2" xr3:uid="{CF677E98-1700-42E8-A8E3-4871A1D76B93}" name="ene" dataDxfId="209"/>
    <tableColumn id="3" xr3:uid="{710C1B5D-40BC-4136-837E-2566F067AF5F}" name="feb" dataDxfId="208"/>
    <tableColumn id="4" xr3:uid="{F1DB02F6-9D82-4A14-B5F8-FEC961257825}" name="mar" dataDxfId="207"/>
    <tableColumn id="5" xr3:uid="{81D608CD-201B-49F8-A6BA-402246CA80E4}" name="abr" dataDxfId="206"/>
    <tableColumn id="6" xr3:uid="{88335485-E4BC-4CA7-B9FD-7FAC3BB6ECDD}" name="may" dataDxfId="205"/>
    <tableColumn id="7" xr3:uid="{303F8EB1-FD61-4AB8-B3D5-EEB28CE343E0}" name="jun" dataDxfId="204"/>
    <tableColumn id="8" xr3:uid="{04D0BE94-C170-49D1-9493-652375A07B55}" name="jul" dataDxfId="203"/>
    <tableColumn id="9" xr3:uid="{1AFA7E05-4975-411C-9C6F-9B978496EC93}" name="ago" dataDxfId="202"/>
    <tableColumn id="10" xr3:uid="{31D4C81C-8022-424F-A5AD-F069A45371B4}" name="sep" dataDxfId="201"/>
    <tableColumn id="11" xr3:uid="{EE8BAEEF-98A8-44D6-83C4-FD6A2DE639E9}" name="oct" dataDxfId="200"/>
    <tableColumn id="12" xr3:uid="{B1D2AB01-BE08-45A3-BA8C-575C494E1C86}" name="nov" dataDxfId="199"/>
    <tableColumn id="13" xr3:uid="{343C1AE0-878D-4CDF-B282-EBF5A8FCD05E}" name="dic" dataDxfId="19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C0C5AD-1FE7-417F-80BF-A5DEC8F12866}" name="Tabla13" displayName="Tabla13" ref="A6:O78" totalsRowCount="1" headerRowDxfId="197" dataDxfId="196" totalsRowDxfId="195">
  <tableColumns count="15">
    <tableColumn id="1" xr3:uid="{2761448B-BE57-4D6A-A20E-4E4FF841FE37}" name="Cód" totalsRowLabel="Total" dataDxfId="194" totalsRowDxfId="193"/>
    <tableColumn id="15" xr3:uid="{FB0B141A-802D-4A38-9274-9F5CD7EBD0A7}" name="Causa" dataDxfId="192" totalsRowDxfId="191"/>
    <tableColumn id="2" xr3:uid="{FD9CFA0A-8D0F-4164-9C9E-1758FD37FF57}" name="ene" totalsRowFunction="sum" dataDxfId="190" totalsRowDxfId="189"/>
    <tableColumn id="3" xr3:uid="{964DE931-E5FA-4877-B362-D00AB20CC9CC}" name="feb" totalsRowFunction="sum" dataDxfId="188" totalsRowDxfId="187"/>
    <tableColumn id="4" xr3:uid="{C68157AF-4A3E-4E50-BE8C-0E7903B9E8E4}" name="mar" totalsRowFunction="sum" dataDxfId="186" totalsRowDxfId="185"/>
    <tableColumn id="5" xr3:uid="{D9841303-1565-4535-84A1-F8F4D8EF286B}" name="abr" totalsRowFunction="sum" dataDxfId="184" totalsRowDxfId="183"/>
    <tableColumn id="6" xr3:uid="{97F93A6E-8C12-4796-A057-17B840203292}" name="may" totalsRowFunction="sum" dataDxfId="182" totalsRowDxfId="181"/>
    <tableColumn id="7" xr3:uid="{D48D949E-1CFA-4D52-BD02-15ECD2A8DB3E}" name="jun" totalsRowFunction="sum" dataDxfId="180" totalsRowDxfId="179"/>
    <tableColumn id="8" xr3:uid="{2E9CB83D-951A-486F-ABC8-B66665AA7F8A}" name="jul" totalsRowFunction="sum" dataDxfId="178" totalsRowDxfId="177"/>
    <tableColumn id="9" xr3:uid="{8801C84C-50BA-40DD-9DFC-D70BD034B96F}" name="ago" totalsRowFunction="sum" dataDxfId="176" totalsRowDxfId="175"/>
    <tableColumn id="10" xr3:uid="{A4D20615-162C-4067-9B9C-D3EBF7ED8671}" name="sep" totalsRowFunction="sum" dataDxfId="174" totalsRowDxfId="173"/>
    <tableColumn id="11" xr3:uid="{94F3BEA0-876A-4B72-AE3E-FBE4E4DE47C0}" name="oct" totalsRowFunction="sum" dataDxfId="172" totalsRowDxfId="171"/>
    <tableColumn id="12" xr3:uid="{223A64F7-E86C-4412-A4BE-1C84D2325448}" name="nov" totalsRowFunction="sum" dataDxfId="170" totalsRowDxfId="169"/>
    <tableColumn id="13" xr3:uid="{AC3B9307-29FA-46DD-8FE0-C1958515A152}" name="dic" totalsRowFunction="sum" dataDxfId="168" totalsRowDxfId="167"/>
    <tableColumn id="14" xr3:uid="{1BD6DBB4-3FD9-498A-B8F2-1166DD7A9137}" name="Total" totalsRowFunction="sum" dataDxfId="166" totalsRowDxfId="165">
      <calculatedColumnFormula>SUM(Tabla13[[#This Row],[ene]:[dic]])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F29232-BC80-4FA3-B8B1-7EA90C11E041}" name="Tabla134" displayName="Tabla134" ref="A6:O78" totalsRowCount="1" headerRowDxfId="164" dataDxfId="163" totalsRowDxfId="162">
  <tableColumns count="15">
    <tableColumn id="1" xr3:uid="{51E63632-949C-40E1-89E4-616E17787457}" name="Cód" totalsRowLabel="Total" dataDxfId="161" totalsRowDxfId="160"/>
    <tableColumn id="15" xr3:uid="{913F10F7-3B20-41EB-8040-61866E965B50}" name="Causa" dataDxfId="159" totalsRowDxfId="158"/>
    <tableColumn id="2" xr3:uid="{D0088928-D999-4407-B8BA-D10F747E46EA}" name="ene" totalsRowFunction="sum" dataDxfId="157" totalsRowDxfId="156"/>
    <tableColumn id="3" xr3:uid="{C368238C-C38E-4BA7-BDF0-964176801D59}" name="feb" totalsRowFunction="sum" dataDxfId="155" totalsRowDxfId="154"/>
    <tableColumn id="4" xr3:uid="{85A8EE85-59D0-478A-A544-F973CD6E4F6A}" name="mar" totalsRowFunction="sum" dataDxfId="153" totalsRowDxfId="152"/>
    <tableColumn id="5" xr3:uid="{3A0324F8-F5FF-4AD1-9D31-E314AF418A19}" name="abr" totalsRowFunction="sum" dataDxfId="151" totalsRowDxfId="150"/>
    <tableColumn id="6" xr3:uid="{58213136-729B-4465-87DD-F7FAD21C9E28}" name="may" totalsRowFunction="sum" dataDxfId="149" totalsRowDxfId="148"/>
    <tableColumn id="7" xr3:uid="{1F07DF41-83A1-4EFF-BCA3-EAC8E2DAF9B6}" name="jun" totalsRowFunction="sum" dataDxfId="147" totalsRowDxfId="146"/>
    <tableColumn id="8" xr3:uid="{614B668A-2D0C-41FE-A870-9DD21107D867}" name="jul" totalsRowFunction="sum" dataDxfId="145" totalsRowDxfId="144"/>
    <tableColumn id="9" xr3:uid="{3BBAAD3B-9691-4666-A7F5-E4905F21DA07}" name="ago" totalsRowFunction="sum" dataDxfId="143" totalsRowDxfId="142"/>
    <tableColumn id="10" xr3:uid="{EBEB939D-A17B-4A69-90F6-91D77098D295}" name="sep" totalsRowFunction="sum" dataDxfId="141" totalsRowDxfId="140"/>
    <tableColumn id="11" xr3:uid="{D6F7A9C4-82BE-4480-AFC1-73A1FAC607E6}" name="oct" totalsRowFunction="sum" dataDxfId="139" totalsRowDxfId="138"/>
    <tableColumn id="12" xr3:uid="{08CE2D46-F7BB-4370-B7C5-86963742D0EB}" name="nov" totalsRowFunction="sum" dataDxfId="137" totalsRowDxfId="136"/>
    <tableColumn id="13" xr3:uid="{FE250BFE-0CBF-4E69-B825-1DF68268CD42}" name="dic" totalsRowFunction="sum" dataDxfId="135" totalsRowDxfId="134"/>
    <tableColumn id="14" xr3:uid="{7CED1E57-6D2C-4A0A-9587-16EA12765365}" name="Total" totalsRowFunction="sum" dataDxfId="133" totalsRowDxfId="132">
      <calculatedColumnFormula>SUM(Tabla134[[#This Row],[ene]:[dic]])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D82096-5B87-48EE-846D-CF916F70AA28}" name="Tabla1345" displayName="Tabla1345" ref="A6:O78" totalsRowCount="1" headerRowDxfId="131" dataDxfId="130" totalsRowDxfId="129">
  <tableColumns count="15">
    <tableColumn id="1" xr3:uid="{D92AC240-74CC-44C8-ACCD-1257224CBAA4}" name="Cód" totalsRowLabel="Total" dataDxfId="128" totalsRowDxfId="127"/>
    <tableColumn id="15" xr3:uid="{8C8B5527-A2B0-45B5-866A-E01A94CE480D}" name="Causa" dataDxfId="126" totalsRowDxfId="125"/>
    <tableColumn id="2" xr3:uid="{7C331729-522D-40AB-BF52-DBF3C62BA9B9}" name="ene" totalsRowFunction="sum" dataDxfId="124" totalsRowDxfId="123"/>
    <tableColumn id="3" xr3:uid="{B671C103-E3C7-4562-ACA3-5506E9DF300C}" name="feb" totalsRowFunction="sum" dataDxfId="122" totalsRowDxfId="121"/>
    <tableColumn id="4" xr3:uid="{9242E50F-B2A2-4878-966C-043EF099C35E}" name="mar" totalsRowFunction="sum" dataDxfId="120" totalsRowDxfId="119"/>
    <tableColumn id="5" xr3:uid="{EB9DC1B0-E74F-4F6A-9C81-DAB76744D83F}" name="abr" totalsRowFunction="sum" dataDxfId="118" totalsRowDxfId="117"/>
    <tableColumn id="6" xr3:uid="{6BF00BCB-3AFE-4D4D-8902-ED09FEF41E62}" name="may" totalsRowFunction="sum" dataDxfId="116" totalsRowDxfId="115"/>
    <tableColumn id="7" xr3:uid="{A821B6DC-BF7B-42B1-8B31-C27CBFAF4050}" name="jun" totalsRowFunction="sum" dataDxfId="114" totalsRowDxfId="113"/>
    <tableColumn id="8" xr3:uid="{ADFC89B4-801A-46DD-91BA-3A1A7A0FC2F7}" name="jul" totalsRowFunction="sum" dataDxfId="112" totalsRowDxfId="111"/>
    <tableColumn id="9" xr3:uid="{892C28C0-182D-45AA-AB1F-B552C0109392}" name="ago" totalsRowFunction="sum" dataDxfId="110" totalsRowDxfId="109"/>
    <tableColumn id="10" xr3:uid="{2BC781B4-BFE3-4201-9417-804B7C8FFB3C}" name="sep" totalsRowFunction="sum" dataDxfId="108" totalsRowDxfId="107"/>
    <tableColumn id="11" xr3:uid="{FCD427A0-3D29-4DBB-9DDF-3D2CCF819C2C}" name="oct" totalsRowFunction="sum" dataDxfId="106" totalsRowDxfId="105"/>
    <tableColumn id="12" xr3:uid="{30C15EA4-518A-426E-8DEA-A27007A0A571}" name="nov" totalsRowFunction="sum" dataDxfId="104" totalsRowDxfId="103"/>
    <tableColumn id="13" xr3:uid="{14E57858-FEA4-49B4-B3FA-0FCD93ABBE94}" name="dic" totalsRowFunction="sum" dataDxfId="102" totalsRowDxfId="101"/>
    <tableColumn id="14" xr3:uid="{88FC1298-7537-42E6-A3A4-35D038D142EF}" name="Total" totalsRowFunction="sum" dataDxfId="100" totalsRowDxfId="99">
      <calculatedColumnFormula>SUM(Tabla1345[[#This Row],[ene]:[dic]])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5AFD65-8919-4B1A-AAA5-2FAA508DCAEE}" name="Tabla13456" displayName="Tabla13456" ref="A6:O78" totalsRowCount="1" headerRowDxfId="98" dataDxfId="97" totalsRowDxfId="96">
  <tableColumns count="15">
    <tableColumn id="1" xr3:uid="{435BFDE6-70F4-431B-BC1D-28573BA512F0}" name="Cód" totalsRowLabel="Total" dataDxfId="95" totalsRowDxfId="94"/>
    <tableColumn id="15" xr3:uid="{C79C66D8-D89A-419A-A4DC-9E450FE8EE1E}" name="Causa" dataDxfId="93" totalsRowDxfId="92"/>
    <tableColumn id="2" xr3:uid="{EFCE0279-BC0F-41F3-B2B6-F62304F72971}" name="ene" totalsRowFunction="sum" dataDxfId="91" totalsRowDxfId="90"/>
    <tableColumn id="3" xr3:uid="{562A91CF-12FE-4A2D-98F3-17CD815BEF7E}" name="feb" totalsRowFunction="sum" dataDxfId="89" totalsRowDxfId="88"/>
    <tableColumn id="4" xr3:uid="{1EEBCA49-2B38-4B3B-9392-59BE57275554}" name="mar" totalsRowFunction="sum" dataDxfId="87" totalsRowDxfId="86"/>
    <tableColumn id="5" xr3:uid="{3729594F-B718-4FCA-AE9B-4E45D5D2A582}" name="abr" totalsRowFunction="sum" dataDxfId="85" totalsRowDxfId="84"/>
    <tableColumn id="6" xr3:uid="{8CC832F3-30BD-4648-803E-C2EC1FFA4910}" name="may" totalsRowFunction="sum" dataDxfId="83" totalsRowDxfId="82"/>
    <tableColumn id="7" xr3:uid="{DD72FFD3-04BE-4354-9596-DC499FF6ED75}" name="jun" totalsRowFunction="sum" dataDxfId="81" totalsRowDxfId="80"/>
    <tableColumn id="8" xr3:uid="{F6B35A4C-2168-4035-B5F2-D9801EECFF37}" name="jul" totalsRowFunction="sum" dataDxfId="79" totalsRowDxfId="78"/>
    <tableColumn id="9" xr3:uid="{A9CAA8D2-73B2-4698-AC69-E5F15C4DAFEA}" name="ago" totalsRowFunction="sum" dataDxfId="77" totalsRowDxfId="76"/>
    <tableColumn id="10" xr3:uid="{23EFEEEA-B209-44A0-805D-74E6314FD69C}" name="sep" totalsRowFunction="sum" dataDxfId="75" totalsRowDxfId="74"/>
    <tableColumn id="11" xr3:uid="{4D5440AF-ED00-47B1-A15A-520230D80463}" name="oct" totalsRowFunction="sum" dataDxfId="73" totalsRowDxfId="72"/>
    <tableColumn id="12" xr3:uid="{714C2E0C-DC2C-4CF0-9D65-EB0C642CCE7B}" name="nov" totalsRowFunction="sum" dataDxfId="71" totalsRowDxfId="70"/>
    <tableColumn id="13" xr3:uid="{3D12112A-5CBF-4B61-9F5A-A79E2EF08719}" name="dic" totalsRowFunction="sum" dataDxfId="69" totalsRowDxfId="68"/>
    <tableColumn id="14" xr3:uid="{37ADD445-ED5F-44C8-9E83-EE9049CD9597}" name="Total" totalsRowFunction="sum" dataDxfId="67" totalsRowDxfId="66">
      <calculatedColumnFormula>SUM(Tabla13456[[#This Row],[ene]:[dic]])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EE47C2-FD7F-4EAF-B2FC-EF05DF03FF7B}" name="Tabla134567" displayName="Tabla134567" ref="A6:O78" totalsRowCount="1" headerRowDxfId="65" dataDxfId="64" totalsRowDxfId="63">
  <tableColumns count="15">
    <tableColumn id="1" xr3:uid="{5697544D-6666-4AA0-8CBD-B0D8759167B7}" name="Cód" totalsRowLabel="Total" dataDxfId="62" totalsRowDxfId="61"/>
    <tableColumn id="15" xr3:uid="{395D6751-9EFC-4C84-92D7-4D919E3924C9}" name="Causa" dataDxfId="60" totalsRowDxfId="59"/>
    <tableColumn id="2" xr3:uid="{FD3A69BA-852F-4C0A-B643-197637B0A980}" name="ene" totalsRowFunction="sum" dataDxfId="58" totalsRowDxfId="57"/>
    <tableColumn id="3" xr3:uid="{66FA92BF-04F4-43D6-8D76-C6831EBEBC7A}" name="feb" totalsRowFunction="sum" dataDxfId="56" totalsRowDxfId="55"/>
    <tableColumn id="4" xr3:uid="{0DAEA246-6CE5-4F90-AC5F-7F673A8DE0A8}" name="mar" totalsRowFunction="sum" dataDxfId="54" totalsRowDxfId="53"/>
    <tableColumn id="5" xr3:uid="{7A6FFA24-0A55-4567-9EDB-3287B48F76E4}" name="abr" totalsRowFunction="sum" dataDxfId="52" totalsRowDxfId="51"/>
    <tableColumn id="6" xr3:uid="{6999B82D-D1C9-46A6-B368-8A4904882295}" name="may" totalsRowFunction="sum" dataDxfId="50" totalsRowDxfId="49"/>
    <tableColumn id="7" xr3:uid="{54C7066C-578A-4134-BC94-C20879C47E29}" name="jun" totalsRowFunction="sum" dataDxfId="48" totalsRowDxfId="47"/>
    <tableColumn id="8" xr3:uid="{1DFA0008-7BB9-490C-B2E8-68D55ACDC855}" name="jul" totalsRowFunction="sum" dataDxfId="46" totalsRowDxfId="45"/>
    <tableColumn id="9" xr3:uid="{44F21A43-558D-4EF7-B559-D54ED01A9300}" name="ago" totalsRowFunction="sum" dataDxfId="44" totalsRowDxfId="43"/>
    <tableColumn id="10" xr3:uid="{2E37DF43-ED30-4787-BD3C-ED855750DB57}" name="sep" totalsRowFunction="sum" dataDxfId="42" totalsRowDxfId="41"/>
    <tableColumn id="11" xr3:uid="{22FDE18C-9C6C-4C79-B3A6-625C3DD5A1FD}" name="oct" totalsRowFunction="sum" dataDxfId="40" totalsRowDxfId="39"/>
    <tableColumn id="12" xr3:uid="{FB34D8AF-950C-44E7-A143-25437ECB42BF}" name="nov" totalsRowFunction="sum" dataDxfId="38" totalsRowDxfId="37"/>
    <tableColumn id="13" xr3:uid="{0DF207E2-DC48-4E96-BAC3-DEAE42E9BCC9}" name="dic" totalsRowFunction="sum" dataDxfId="36" totalsRowDxfId="35"/>
    <tableColumn id="14" xr3:uid="{8F4DFD17-5CD0-471C-9992-6A6E7073B503}" name="Total" totalsRowFunction="sum" dataDxfId="34" totalsRowDxfId="33">
      <calculatedColumnFormula>SUM(Tabla134567[[#This Row],[ene]:[dic]])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51CAE9-0ACB-4C18-A831-575E7DA2DD3B}" name="Tabla1345678" displayName="Tabla1345678" ref="A6:O78" totalsRowCount="1" headerRowDxfId="32" dataDxfId="31" totalsRowDxfId="30">
  <tableColumns count="15">
    <tableColumn id="1" xr3:uid="{3347106B-6957-4CDD-A95F-31801136878F}" name="Cód" totalsRowLabel="Total" dataDxfId="29" totalsRowDxfId="28"/>
    <tableColumn id="15" xr3:uid="{74C416B6-F5A6-4F28-890E-E5BD0DA11D22}" name="Causa" dataDxfId="27" totalsRowDxfId="26"/>
    <tableColumn id="2" xr3:uid="{C7AD20D7-0916-4163-9D23-B47C98E95437}" name="ene" totalsRowFunction="sum" dataDxfId="25" totalsRowDxfId="24"/>
    <tableColumn id="3" xr3:uid="{8D85CA1D-9252-41F0-82FE-1800E9C1DE42}" name="feb" totalsRowFunction="sum" dataDxfId="23" totalsRowDxfId="22"/>
    <tableColumn id="4" xr3:uid="{A559F3BA-D4DA-48F5-8ACC-99240C32A4D6}" name="mar" totalsRowFunction="sum" dataDxfId="21" totalsRowDxfId="20"/>
    <tableColumn id="5" xr3:uid="{6FE73471-7EE9-4CD6-A00F-50466BF5E8BF}" name="abr" totalsRowFunction="sum" dataDxfId="19" totalsRowDxfId="18"/>
    <tableColumn id="6" xr3:uid="{D1C06033-F48E-4AFD-A3DD-BD10D2802BB1}" name="may" totalsRowFunction="sum" dataDxfId="17" totalsRowDxfId="16"/>
    <tableColumn id="7" xr3:uid="{B23F89CE-654B-4699-9B53-C3D3297F8190}" name="jun" totalsRowFunction="sum" dataDxfId="15" totalsRowDxfId="14"/>
    <tableColumn id="8" xr3:uid="{AB90AFDE-91B8-44C4-9ADF-675EE8D3BF33}" name="jul" totalsRowFunction="sum" dataDxfId="13" totalsRowDxfId="12"/>
    <tableColumn id="9" xr3:uid="{E8AC4CD0-9367-43C5-95D4-00CB6820ED33}" name="ago" totalsRowFunction="sum" dataDxfId="11" totalsRowDxfId="10"/>
    <tableColumn id="10" xr3:uid="{E57B81FF-6DC2-40B4-856C-03757757A303}" name="sep" totalsRowFunction="sum" dataDxfId="9" totalsRowDxfId="8"/>
    <tableColumn id="11" xr3:uid="{DB3DD1A2-B730-432D-8F6E-0A39C940643E}" name="oct" totalsRowFunction="sum" dataDxfId="7" totalsRowDxfId="6"/>
    <tableColumn id="12" xr3:uid="{EB9D2168-C964-4C30-B374-B01324C40B9A}" name="nov" totalsRowFunction="sum" dataDxfId="5" totalsRowDxfId="4"/>
    <tableColumn id="13" xr3:uid="{4F167F8F-A25E-4664-B1FB-82BF9B7E6A92}" name="dic" totalsRowFunction="sum" dataDxfId="3" totalsRowDxfId="2"/>
    <tableColumn id="14" xr3:uid="{B2668ABE-9D55-4706-9D39-899059D84210}" name="Total" totalsRowFunction="sum" dataDxfId="1" totalsRowDxfId="0">
      <calculatedColumnFormula>SUM(Tabla1345678[[#This Row],[ene]:[dic]])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A24B-0C2A-45ED-9806-454244EE3754}">
  <dimension ref="A1"/>
  <sheetViews>
    <sheetView showGridLines="0" zoomScaleNormal="100" workbookViewId="0">
      <selection activeCell="M32" sqref="M32"/>
    </sheetView>
  </sheetViews>
  <sheetFormatPr baseColWidth="10" defaultRowHeight="14.4" x14ac:dyDescent="0.3"/>
  <sheetData/>
  <pageMargins left="0.62992125984251968" right="3.937007874015748E-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C6F4-0F68-42E2-857B-27C732108A68}">
  <dimension ref="A6:O12"/>
  <sheetViews>
    <sheetView showGridLines="0" zoomScaleNormal="100" workbookViewId="0">
      <selection activeCell="R21" sqref="R21"/>
    </sheetView>
  </sheetViews>
  <sheetFormatPr baseColWidth="10" defaultRowHeight="14.4" x14ac:dyDescent="0.3"/>
  <cols>
    <col min="1" max="13" width="10.109375" style="2" customWidth="1"/>
    <col min="14" max="16384" width="11.5546875" style="2"/>
  </cols>
  <sheetData>
    <row r="6" spans="1:15" s="3" customFormat="1" ht="21" customHeight="1" x14ac:dyDescent="0.3">
      <c r="A6" s="3" t="s">
        <v>12</v>
      </c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3" t="s">
        <v>10</v>
      </c>
      <c r="M6" s="3" t="s">
        <v>11</v>
      </c>
    </row>
    <row r="7" spans="1:15" s="3" customFormat="1" ht="21" customHeight="1" x14ac:dyDescent="0.3">
      <c r="A7" s="4">
        <v>2019</v>
      </c>
      <c r="B7" s="1">
        <v>1186</v>
      </c>
      <c r="C7" s="1">
        <v>1476</v>
      </c>
      <c r="D7" s="1">
        <v>1401</v>
      </c>
      <c r="E7" s="1">
        <v>1543</v>
      </c>
      <c r="F7" s="1">
        <v>1104</v>
      </c>
      <c r="G7" s="1">
        <v>1436</v>
      </c>
      <c r="H7" s="1">
        <v>3901</v>
      </c>
      <c r="I7" s="1">
        <v>2630</v>
      </c>
      <c r="J7" s="1">
        <v>2489</v>
      </c>
      <c r="K7" s="1">
        <v>1737</v>
      </c>
      <c r="L7" s="1">
        <v>1471</v>
      </c>
      <c r="M7" s="1">
        <v>922</v>
      </c>
    </row>
    <row r="8" spans="1:15" s="3" customFormat="1" ht="21" customHeight="1" x14ac:dyDescent="0.3">
      <c r="A8" s="4">
        <v>2020</v>
      </c>
      <c r="B8" s="1">
        <v>1109</v>
      </c>
      <c r="C8" s="1">
        <v>1025</v>
      </c>
      <c r="D8" s="1">
        <v>923</v>
      </c>
      <c r="E8" s="1">
        <v>402</v>
      </c>
      <c r="F8" s="1">
        <v>540</v>
      </c>
      <c r="G8" s="1">
        <v>720</v>
      </c>
      <c r="H8" s="1">
        <v>1088</v>
      </c>
      <c r="I8" s="1">
        <v>1116</v>
      </c>
      <c r="J8" s="1">
        <v>1042</v>
      </c>
      <c r="K8" s="1">
        <v>720</v>
      </c>
      <c r="L8" s="1">
        <v>638</v>
      </c>
      <c r="M8" s="1">
        <v>597</v>
      </c>
    </row>
    <row r="9" spans="1:15" s="3" customFormat="1" ht="21" customHeight="1" x14ac:dyDescent="0.3">
      <c r="A9" s="4">
        <v>2021</v>
      </c>
      <c r="B9" s="1">
        <v>707</v>
      </c>
      <c r="C9" s="1">
        <v>475</v>
      </c>
      <c r="D9" s="1">
        <v>464</v>
      </c>
      <c r="E9" s="1">
        <v>506</v>
      </c>
      <c r="F9" s="1">
        <v>413</v>
      </c>
      <c r="G9" s="1">
        <v>544</v>
      </c>
      <c r="H9" s="1">
        <v>719</v>
      </c>
      <c r="I9" s="1">
        <v>492</v>
      </c>
      <c r="J9" s="1">
        <v>526</v>
      </c>
      <c r="K9" s="1">
        <v>554</v>
      </c>
      <c r="L9" s="1">
        <v>617</v>
      </c>
      <c r="M9" s="1">
        <v>657</v>
      </c>
    </row>
    <row r="10" spans="1:15" s="3" customFormat="1" ht="21" customHeight="1" x14ac:dyDescent="0.3">
      <c r="A10" s="4">
        <v>2022</v>
      </c>
      <c r="B10" s="1">
        <v>1182</v>
      </c>
      <c r="C10" s="1">
        <v>553</v>
      </c>
      <c r="D10" s="1">
        <v>627</v>
      </c>
      <c r="E10" s="1">
        <v>568</v>
      </c>
      <c r="F10" s="1">
        <v>849</v>
      </c>
      <c r="G10" s="1">
        <v>1073</v>
      </c>
      <c r="H10" s="1">
        <v>1114</v>
      </c>
      <c r="I10" s="1">
        <v>986</v>
      </c>
      <c r="J10" s="1">
        <v>997</v>
      </c>
      <c r="K10" s="1">
        <v>1139</v>
      </c>
      <c r="L10" s="1">
        <v>934</v>
      </c>
      <c r="M10" s="1">
        <v>1111</v>
      </c>
      <c r="O10" s="3" t="s">
        <v>12</v>
      </c>
    </row>
    <row r="11" spans="1:15" s="3" customFormat="1" ht="21" customHeight="1" x14ac:dyDescent="0.3">
      <c r="A11" s="4">
        <v>2023</v>
      </c>
      <c r="B11" s="1">
        <v>761</v>
      </c>
      <c r="C11" s="1">
        <v>889</v>
      </c>
      <c r="D11" s="1">
        <v>842</v>
      </c>
      <c r="E11" s="1">
        <v>728</v>
      </c>
      <c r="F11" s="1">
        <v>686</v>
      </c>
      <c r="G11" s="1">
        <v>1219</v>
      </c>
      <c r="H11" s="1">
        <v>843</v>
      </c>
      <c r="I11" s="1">
        <v>802</v>
      </c>
      <c r="J11" s="1">
        <v>1071</v>
      </c>
      <c r="K11" s="1">
        <v>1093</v>
      </c>
      <c r="L11" s="1">
        <v>1251</v>
      </c>
      <c r="M11" s="1">
        <v>1166</v>
      </c>
    </row>
    <row r="12" spans="1:15" s="3" customFormat="1" ht="21" customHeight="1" x14ac:dyDescent="0.3">
      <c r="A12" s="4">
        <v>2024</v>
      </c>
      <c r="B12" s="1">
        <v>934</v>
      </c>
      <c r="C12" s="1">
        <v>986</v>
      </c>
      <c r="D12" s="1">
        <v>899</v>
      </c>
      <c r="E12" s="1">
        <v>958</v>
      </c>
      <c r="F12" s="1">
        <v>941</v>
      </c>
      <c r="G12" s="1">
        <v>882</v>
      </c>
      <c r="H12" s="1"/>
      <c r="I12" s="1"/>
      <c r="J12" s="1"/>
      <c r="K12" s="1"/>
      <c r="L12" s="1"/>
      <c r="M12" s="1"/>
      <c r="O12" s="3" t="s">
        <v>12</v>
      </c>
    </row>
  </sheetData>
  <pageMargins left="0.62992125984251968" right="0.23622047244094491" top="0.74803149606299213" bottom="0.74803149606299213" header="0.31496062992125984" footer="0.31496062992125984"/>
  <pageSetup paperSize="9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ED60-96C7-4E27-AA73-A9C1F0411582}">
  <dimension ref="A1:O78"/>
  <sheetViews>
    <sheetView showGridLines="0" topLeftCell="B1" zoomScaleNormal="100" workbookViewId="0">
      <pane ySplit="6" topLeftCell="A7" activePane="bottomLeft" state="frozen"/>
      <selection activeCell="B1" sqref="B1"/>
      <selection pane="bottomLeft" activeCell="S25" sqref="S25"/>
    </sheetView>
  </sheetViews>
  <sheetFormatPr baseColWidth="10" defaultRowHeight="14.4" x14ac:dyDescent="0.3"/>
  <cols>
    <col min="1" max="1" width="6.109375" style="6" hidden="1" customWidth="1"/>
    <col min="2" max="2" width="31" style="5" customWidth="1"/>
    <col min="3" max="14" width="7.88671875" style="2" customWidth="1"/>
    <col min="15" max="15" width="7.88671875" style="9" customWidth="1"/>
    <col min="16" max="16384" width="11.5546875" style="2"/>
  </cols>
  <sheetData>
    <row r="1" spans="1:15" ht="14.4" customHeight="1" x14ac:dyDescent="0.3">
      <c r="K1" s="20" t="s">
        <v>158</v>
      </c>
      <c r="L1" s="20"/>
      <c r="M1" s="20"/>
      <c r="N1" s="20"/>
      <c r="O1" s="20"/>
    </row>
    <row r="2" spans="1:15" ht="14.4" customHeight="1" x14ac:dyDescent="0.3">
      <c r="K2" s="20"/>
      <c r="L2" s="20"/>
      <c r="M2" s="20"/>
      <c r="N2" s="20"/>
      <c r="O2" s="20"/>
    </row>
    <row r="3" spans="1:15" x14ac:dyDescent="0.3">
      <c r="K3" s="20"/>
      <c r="L3" s="20"/>
      <c r="M3" s="20"/>
      <c r="N3" s="20"/>
      <c r="O3" s="20"/>
    </row>
    <row r="4" spans="1:15" x14ac:dyDescent="0.3">
      <c r="K4" s="20"/>
      <c r="L4" s="20"/>
      <c r="M4" s="20"/>
      <c r="N4" s="20"/>
      <c r="O4" s="20"/>
    </row>
    <row r="6" spans="1:15" s="14" customFormat="1" ht="16.2" customHeight="1" x14ac:dyDescent="0.3">
      <c r="A6" s="12" t="s">
        <v>85</v>
      </c>
      <c r="B6" s="13" t="s">
        <v>86</v>
      </c>
      <c r="C6" s="14" t="s">
        <v>0</v>
      </c>
      <c r="D6" s="14" t="s">
        <v>1</v>
      </c>
      <c r="E6" s="14" t="s">
        <v>2</v>
      </c>
      <c r="F6" s="14" t="s">
        <v>3</v>
      </c>
      <c r="G6" s="14" t="s">
        <v>4</v>
      </c>
      <c r="H6" s="14" t="s">
        <v>5</v>
      </c>
      <c r="I6" s="14" t="s">
        <v>6</v>
      </c>
      <c r="J6" s="14" t="s">
        <v>7</v>
      </c>
      <c r="K6" s="14" t="s">
        <v>8</v>
      </c>
      <c r="L6" s="14" t="s">
        <v>9</v>
      </c>
      <c r="M6" s="14" t="s">
        <v>10</v>
      </c>
      <c r="N6" s="14" t="s">
        <v>11</v>
      </c>
      <c r="O6" s="15" t="s">
        <v>13</v>
      </c>
    </row>
    <row r="7" spans="1:15" s="14" customFormat="1" ht="10.8" customHeight="1" x14ac:dyDescent="0.3">
      <c r="A7" s="7" t="s">
        <v>18</v>
      </c>
      <c r="B7" s="16" t="s">
        <v>91</v>
      </c>
      <c r="C7" s="17">
        <v>5</v>
      </c>
      <c r="D7" s="17">
        <v>3</v>
      </c>
      <c r="E7" s="17">
        <v>3</v>
      </c>
      <c r="F7" s="17">
        <v>6</v>
      </c>
      <c r="G7" s="17">
        <v>6</v>
      </c>
      <c r="H7" s="17">
        <v>6</v>
      </c>
      <c r="I7" s="17">
        <v>9</v>
      </c>
      <c r="J7" s="17">
        <v>12</v>
      </c>
      <c r="K7" s="17">
        <v>6</v>
      </c>
      <c r="L7" s="17">
        <v>6</v>
      </c>
      <c r="M7" s="17">
        <v>4</v>
      </c>
      <c r="N7" s="17">
        <v>9</v>
      </c>
      <c r="O7" s="10">
        <f>SUM(Tabla13[[#This Row],[ene]:[dic]])</f>
        <v>75</v>
      </c>
    </row>
    <row r="8" spans="1:15" s="14" customFormat="1" ht="10.8" customHeight="1" x14ac:dyDescent="0.3">
      <c r="A8" s="7" t="s">
        <v>19</v>
      </c>
      <c r="B8" s="16" t="s">
        <v>92</v>
      </c>
      <c r="C8" s="17">
        <v>13</v>
      </c>
      <c r="D8" s="17">
        <v>24</v>
      </c>
      <c r="E8" s="17">
        <v>14</v>
      </c>
      <c r="F8" s="17">
        <v>18</v>
      </c>
      <c r="G8" s="17">
        <v>20</v>
      </c>
      <c r="H8" s="17">
        <v>11</v>
      </c>
      <c r="I8" s="17">
        <v>12</v>
      </c>
      <c r="J8" s="17">
        <v>10</v>
      </c>
      <c r="K8" s="17">
        <v>17</v>
      </c>
      <c r="L8" s="17">
        <v>22</v>
      </c>
      <c r="M8" s="17">
        <v>23</v>
      </c>
      <c r="N8" s="17">
        <v>17</v>
      </c>
      <c r="O8" s="10">
        <f>SUM(Tabla13[[#This Row],[ene]:[dic]])</f>
        <v>201</v>
      </c>
    </row>
    <row r="9" spans="1:15" s="14" customFormat="1" ht="10.8" customHeight="1" x14ac:dyDescent="0.3">
      <c r="A9" s="7" t="s">
        <v>27</v>
      </c>
      <c r="B9" s="16" t="s">
        <v>100</v>
      </c>
      <c r="C9" s="17">
        <v>7</v>
      </c>
      <c r="D9" s="17">
        <v>9</v>
      </c>
      <c r="E9" s="17">
        <v>11</v>
      </c>
      <c r="F9" s="17">
        <v>15</v>
      </c>
      <c r="G9" s="17">
        <v>9</v>
      </c>
      <c r="H9" s="17">
        <v>10</v>
      </c>
      <c r="I9" s="17">
        <v>5</v>
      </c>
      <c r="J9" s="17">
        <v>9</v>
      </c>
      <c r="K9" s="17">
        <v>13</v>
      </c>
      <c r="L9" s="17">
        <v>10</v>
      </c>
      <c r="M9" s="17">
        <v>9</v>
      </c>
      <c r="N9" s="17">
        <v>9</v>
      </c>
      <c r="O9" s="10">
        <f>SUM(Tabla13[[#This Row],[ene]:[dic]])</f>
        <v>116</v>
      </c>
    </row>
    <row r="10" spans="1:15" s="14" customFormat="1" ht="10.8" customHeight="1" x14ac:dyDescent="0.3">
      <c r="A10" s="7" t="s">
        <v>75</v>
      </c>
      <c r="B10" s="16" t="s">
        <v>148</v>
      </c>
      <c r="C10" s="17">
        <v>41</v>
      </c>
      <c r="D10" s="17">
        <v>49</v>
      </c>
      <c r="E10" s="17">
        <v>62</v>
      </c>
      <c r="F10" s="17">
        <v>44</v>
      </c>
      <c r="G10" s="17">
        <v>39</v>
      </c>
      <c r="H10" s="17">
        <v>45</v>
      </c>
      <c r="I10" s="17">
        <v>18</v>
      </c>
      <c r="J10" s="17">
        <v>6</v>
      </c>
      <c r="K10" s="17">
        <v>26</v>
      </c>
      <c r="L10" s="17">
        <v>29</v>
      </c>
      <c r="M10" s="17">
        <v>19</v>
      </c>
      <c r="N10" s="17">
        <v>16</v>
      </c>
      <c r="O10" s="10">
        <f>SUM(Tabla13[[#This Row],[ene]:[dic]])</f>
        <v>394</v>
      </c>
    </row>
    <row r="11" spans="1:15" s="14" customFormat="1" ht="10.8" customHeight="1" x14ac:dyDescent="0.3">
      <c r="A11" s="7" t="s">
        <v>73</v>
      </c>
      <c r="B11" s="16" t="s">
        <v>146</v>
      </c>
      <c r="C11" s="17">
        <v>6</v>
      </c>
      <c r="D11" s="17">
        <v>6</v>
      </c>
      <c r="E11" s="17">
        <v>6</v>
      </c>
      <c r="F11" s="17">
        <v>12</v>
      </c>
      <c r="G11" s="17">
        <v>8</v>
      </c>
      <c r="H11" s="17">
        <v>13</v>
      </c>
      <c r="I11" s="17">
        <v>8</v>
      </c>
      <c r="J11" s="17">
        <v>4</v>
      </c>
      <c r="K11" s="17">
        <v>9</v>
      </c>
      <c r="L11" s="17">
        <v>13</v>
      </c>
      <c r="M11" s="17">
        <v>9</v>
      </c>
      <c r="N11" s="17">
        <v>5</v>
      </c>
      <c r="O11" s="10">
        <f>SUM(Tabla13[[#This Row],[ene]:[dic]])</f>
        <v>99</v>
      </c>
    </row>
    <row r="12" spans="1:15" s="14" customFormat="1" ht="10.8" customHeight="1" x14ac:dyDescent="0.3">
      <c r="A12" s="7" t="s">
        <v>72</v>
      </c>
      <c r="B12" s="16" t="s">
        <v>145</v>
      </c>
      <c r="C12" s="17">
        <v>2</v>
      </c>
      <c r="D12" s="17">
        <v>2</v>
      </c>
      <c r="E12" s="17">
        <v>1</v>
      </c>
      <c r="F12" s="17">
        <v>0</v>
      </c>
      <c r="G12" s="17">
        <v>1</v>
      </c>
      <c r="H12" s="17">
        <v>2</v>
      </c>
      <c r="I12" s="17">
        <v>4</v>
      </c>
      <c r="J12" s="17">
        <v>3</v>
      </c>
      <c r="K12" s="17">
        <v>1</v>
      </c>
      <c r="L12" s="17">
        <v>3</v>
      </c>
      <c r="M12" s="17">
        <v>1</v>
      </c>
      <c r="N12" s="17">
        <v>0</v>
      </c>
      <c r="O12" s="10">
        <f>SUM(Tabla13[[#This Row],[ene]:[dic]])</f>
        <v>20</v>
      </c>
    </row>
    <row r="13" spans="1:15" s="14" customFormat="1" ht="10.8" customHeight="1" x14ac:dyDescent="0.3">
      <c r="A13" s="7" t="s">
        <v>78</v>
      </c>
      <c r="B13" s="16" t="s">
        <v>151</v>
      </c>
      <c r="C13" s="17">
        <v>25</v>
      </c>
      <c r="D13" s="17">
        <v>21</v>
      </c>
      <c r="E13" s="17">
        <v>25</v>
      </c>
      <c r="F13" s="17">
        <v>15</v>
      </c>
      <c r="G13" s="17">
        <v>15</v>
      </c>
      <c r="H13" s="17">
        <v>19</v>
      </c>
      <c r="I13" s="17">
        <v>20</v>
      </c>
      <c r="J13" s="17">
        <v>14</v>
      </c>
      <c r="K13" s="17">
        <v>20</v>
      </c>
      <c r="L13" s="17">
        <v>22</v>
      </c>
      <c r="M13" s="17">
        <v>22</v>
      </c>
      <c r="N13" s="17">
        <v>24</v>
      </c>
      <c r="O13" s="10">
        <f>SUM(Tabla13[[#This Row],[ene]:[dic]])</f>
        <v>242</v>
      </c>
    </row>
    <row r="14" spans="1:15" s="14" customFormat="1" ht="10.8" customHeight="1" x14ac:dyDescent="0.3">
      <c r="A14" s="7" t="s">
        <v>34</v>
      </c>
      <c r="B14" s="16" t="s">
        <v>107</v>
      </c>
      <c r="C14" s="17">
        <v>64</v>
      </c>
      <c r="D14" s="17">
        <v>50</v>
      </c>
      <c r="E14" s="17">
        <v>58</v>
      </c>
      <c r="F14" s="17">
        <v>55</v>
      </c>
      <c r="G14" s="17">
        <v>62</v>
      </c>
      <c r="H14" s="17">
        <v>57</v>
      </c>
      <c r="I14" s="17">
        <v>64</v>
      </c>
      <c r="J14" s="17">
        <v>45</v>
      </c>
      <c r="K14" s="17">
        <v>68</v>
      </c>
      <c r="L14" s="17">
        <v>44</v>
      </c>
      <c r="M14" s="17">
        <v>43</v>
      </c>
      <c r="N14" s="17">
        <v>54</v>
      </c>
      <c r="O14" s="10">
        <f>SUM(Tabla13[[#This Row],[ene]:[dic]])</f>
        <v>664</v>
      </c>
    </row>
    <row r="15" spans="1:15" s="14" customFormat="1" ht="10.8" customHeight="1" x14ac:dyDescent="0.3">
      <c r="A15" s="7" t="s">
        <v>82</v>
      </c>
      <c r="B15" s="16" t="s">
        <v>155</v>
      </c>
      <c r="C15" s="17">
        <v>6</v>
      </c>
      <c r="D15" s="17">
        <v>7</v>
      </c>
      <c r="E15" s="17">
        <v>13</v>
      </c>
      <c r="F15" s="17">
        <v>13</v>
      </c>
      <c r="G15" s="17">
        <v>10</v>
      </c>
      <c r="H15" s="17">
        <v>8</v>
      </c>
      <c r="I15" s="17">
        <v>14</v>
      </c>
      <c r="J15" s="17">
        <v>6</v>
      </c>
      <c r="K15" s="17">
        <v>13</v>
      </c>
      <c r="L15" s="17">
        <v>5</v>
      </c>
      <c r="M15" s="17">
        <v>10</v>
      </c>
      <c r="N15" s="17">
        <v>16</v>
      </c>
      <c r="O15" s="10">
        <f>SUM(Tabla13[[#This Row],[ene]:[dic]])</f>
        <v>121</v>
      </c>
    </row>
    <row r="16" spans="1:15" s="14" customFormat="1" ht="10.8" customHeight="1" x14ac:dyDescent="0.3">
      <c r="A16" s="7" t="s">
        <v>48</v>
      </c>
      <c r="B16" s="16" t="s">
        <v>121</v>
      </c>
      <c r="C16" s="17">
        <v>44</v>
      </c>
      <c r="D16" s="17">
        <v>40</v>
      </c>
      <c r="E16" s="17">
        <v>57</v>
      </c>
      <c r="F16" s="17">
        <v>62</v>
      </c>
      <c r="G16" s="17">
        <v>53</v>
      </c>
      <c r="H16" s="17">
        <v>65</v>
      </c>
      <c r="I16" s="17">
        <v>54</v>
      </c>
      <c r="J16" s="17">
        <v>41</v>
      </c>
      <c r="K16" s="17">
        <v>49</v>
      </c>
      <c r="L16" s="17">
        <v>55</v>
      </c>
      <c r="M16" s="17">
        <v>38</v>
      </c>
      <c r="N16" s="17">
        <v>40</v>
      </c>
      <c r="O16" s="10">
        <f>SUM(Tabla13[[#This Row],[ene]:[dic]])</f>
        <v>598</v>
      </c>
    </row>
    <row r="17" spans="1:15" s="14" customFormat="1" ht="10.8" customHeight="1" x14ac:dyDescent="0.3">
      <c r="A17" s="7" t="s">
        <v>50</v>
      </c>
      <c r="B17" s="16" t="s">
        <v>123</v>
      </c>
      <c r="C17" s="17">
        <v>1</v>
      </c>
      <c r="D17" s="17">
        <v>2</v>
      </c>
      <c r="E17" s="17">
        <v>3</v>
      </c>
      <c r="F17" s="17">
        <v>3</v>
      </c>
      <c r="G17" s="17">
        <v>2</v>
      </c>
      <c r="H17" s="17">
        <v>0</v>
      </c>
      <c r="I17" s="17">
        <v>3</v>
      </c>
      <c r="J17" s="17">
        <v>0</v>
      </c>
      <c r="K17" s="17">
        <v>4</v>
      </c>
      <c r="L17" s="17">
        <v>4</v>
      </c>
      <c r="M17" s="17">
        <v>1</v>
      </c>
      <c r="N17" s="17">
        <v>2</v>
      </c>
      <c r="O17" s="10">
        <f>SUM(Tabla13[[#This Row],[ene]:[dic]])</f>
        <v>25</v>
      </c>
    </row>
    <row r="18" spans="1:15" s="14" customFormat="1" ht="10.8" customHeight="1" x14ac:dyDescent="0.3">
      <c r="A18" s="7" t="s">
        <v>49</v>
      </c>
      <c r="B18" s="16" t="s">
        <v>122</v>
      </c>
      <c r="C18" s="17">
        <v>14</v>
      </c>
      <c r="D18" s="17">
        <v>15</v>
      </c>
      <c r="E18" s="17">
        <v>25</v>
      </c>
      <c r="F18" s="17">
        <v>26</v>
      </c>
      <c r="G18" s="17">
        <v>19</v>
      </c>
      <c r="H18" s="17">
        <v>25</v>
      </c>
      <c r="I18" s="17">
        <v>22</v>
      </c>
      <c r="J18" s="17">
        <v>19</v>
      </c>
      <c r="K18" s="17">
        <v>20</v>
      </c>
      <c r="L18" s="17">
        <v>25</v>
      </c>
      <c r="M18" s="17">
        <v>13</v>
      </c>
      <c r="N18" s="17">
        <v>16</v>
      </c>
      <c r="O18" s="10">
        <f>SUM(Tabla13[[#This Row],[ene]:[dic]])</f>
        <v>239</v>
      </c>
    </row>
    <row r="19" spans="1:15" s="14" customFormat="1" ht="10.8" customHeight="1" x14ac:dyDescent="0.3">
      <c r="A19" s="7" t="s">
        <v>52</v>
      </c>
      <c r="B19" s="16" t="s">
        <v>125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0">
        <f>SUM(Tabla13[[#This Row],[ene]:[dic]])</f>
        <v>0</v>
      </c>
    </row>
    <row r="20" spans="1:15" s="14" customFormat="1" ht="10.8" customHeight="1" x14ac:dyDescent="0.3">
      <c r="A20" s="7" t="s">
        <v>53</v>
      </c>
      <c r="B20" s="16" t="s">
        <v>126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0">
        <f>SUM(Tabla13[[#This Row],[ene]:[dic]])</f>
        <v>0</v>
      </c>
    </row>
    <row r="21" spans="1:15" s="14" customFormat="1" ht="10.8" customHeight="1" x14ac:dyDescent="0.3">
      <c r="A21" s="7" t="s">
        <v>20</v>
      </c>
      <c r="B21" s="16" t="s">
        <v>93</v>
      </c>
      <c r="C21" s="17">
        <v>1</v>
      </c>
      <c r="D21" s="17">
        <v>2</v>
      </c>
      <c r="E21" s="17">
        <v>3</v>
      </c>
      <c r="F21" s="17">
        <v>0</v>
      </c>
      <c r="G21" s="17">
        <v>0</v>
      </c>
      <c r="H21" s="17">
        <v>0</v>
      </c>
      <c r="I21" s="17">
        <v>2</v>
      </c>
      <c r="J21" s="17">
        <v>1</v>
      </c>
      <c r="K21" s="17">
        <v>0</v>
      </c>
      <c r="L21" s="17">
        <v>2</v>
      </c>
      <c r="M21" s="17">
        <v>3</v>
      </c>
      <c r="N21" s="17">
        <v>1</v>
      </c>
      <c r="O21" s="10">
        <f>SUM(Tabla13[[#This Row],[ene]:[dic]])</f>
        <v>15</v>
      </c>
    </row>
    <row r="22" spans="1:15" s="14" customFormat="1" ht="10.8" customHeight="1" x14ac:dyDescent="0.3">
      <c r="A22" s="7" t="s">
        <v>54</v>
      </c>
      <c r="B22" s="16" t="s">
        <v>127</v>
      </c>
      <c r="C22" s="17">
        <v>18</v>
      </c>
      <c r="D22" s="17">
        <v>18</v>
      </c>
      <c r="E22" s="17">
        <v>18</v>
      </c>
      <c r="F22" s="17">
        <v>18</v>
      </c>
      <c r="G22" s="17">
        <v>17</v>
      </c>
      <c r="H22" s="17">
        <v>12</v>
      </c>
      <c r="I22" s="17">
        <v>55</v>
      </c>
      <c r="J22" s="17">
        <v>124</v>
      </c>
      <c r="K22" s="17">
        <v>96</v>
      </c>
      <c r="L22" s="17">
        <v>46</v>
      </c>
      <c r="M22" s="17">
        <v>22</v>
      </c>
      <c r="N22" s="17">
        <v>22</v>
      </c>
      <c r="O22" s="10">
        <f>SUM(Tabla13[[#This Row],[ene]:[dic]])</f>
        <v>466</v>
      </c>
    </row>
    <row r="23" spans="1:15" s="14" customFormat="1" ht="10.8" customHeight="1" x14ac:dyDescent="0.3">
      <c r="A23" s="7" t="s">
        <v>61</v>
      </c>
      <c r="B23" s="16" t="s">
        <v>134</v>
      </c>
      <c r="C23" s="17">
        <v>9</v>
      </c>
      <c r="D23" s="17">
        <v>8</v>
      </c>
      <c r="E23" s="17">
        <v>8</v>
      </c>
      <c r="F23" s="17">
        <v>8</v>
      </c>
      <c r="G23" s="17">
        <v>7</v>
      </c>
      <c r="H23" s="17">
        <v>5</v>
      </c>
      <c r="I23" s="17">
        <v>4</v>
      </c>
      <c r="J23" s="17">
        <v>24</v>
      </c>
      <c r="K23" s="17">
        <v>12</v>
      </c>
      <c r="L23" s="17">
        <v>13</v>
      </c>
      <c r="M23" s="17">
        <v>14</v>
      </c>
      <c r="N23" s="17">
        <v>13</v>
      </c>
      <c r="O23" s="10">
        <f>SUM(Tabla13[[#This Row],[ene]:[dic]])</f>
        <v>125</v>
      </c>
    </row>
    <row r="24" spans="1:15" s="14" customFormat="1" ht="10.8" customHeight="1" x14ac:dyDescent="0.3">
      <c r="A24" s="7" t="s">
        <v>62</v>
      </c>
      <c r="B24" s="16" t="s">
        <v>135</v>
      </c>
      <c r="C24" s="17">
        <v>5</v>
      </c>
      <c r="D24" s="17">
        <v>4</v>
      </c>
      <c r="E24" s="17">
        <v>5</v>
      </c>
      <c r="F24" s="17">
        <v>4</v>
      </c>
      <c r="G24" s="17">
        <v>4</v>
      </c>
      <c r="H24" s="17">
        <v>1</v>
      </c>
      <c r="I24" s="17">
        <v>12</v>
      </c>
      <c r="J24" s="17">
        <v>3</v>
      </c>
      <c r="K24" s="17">
        <v>11</v>
      </c>
      <c r="L24" s="17">
        <v>9</v>
      </c>
      <c r="M24" s="17">
        <v>9</v>
      </c>
      <c r="N24" s="17">
        <v>2</v>
      </c>
      <c r="O24" s="10">
        <f>SUM(Tabla13[[#This Row],[ene]:[dic]])</f>
        <v>69</v>
      </c>
    </row>
    <row r="25" spans="1:15" s="14" customFormat="1" ht="10.8" customHeight="1" x14ac:dyDescent="0.3">
      <c r="A25" s="7" t="s">
        <v>80</v>
      </c>
      <c r="B25" s="16" t="s">
        <v>153</v>
      </c>
      <c r="C25" s="17">
        <v>5</v>
      </c>
      <c r="D25" s="17">
        <v>5</v>
      </c>
      <c r="E25" s="17">
        <v>10</v>
      </c>
      <c r="F25" s="17">
        <v>9</v>
      </c>
      <c r="G25" s="17">
        <v>5</v>
      </c>
      <c r="H25" s="17">
        <v>10</v>
      </c>
      <c r="I25" s="17">
        <v>15</v>
      </c>
      <c r="J25" s="17">
        <v>7</v>
      </c>
      <c r="K25" s="17">
        <v>5</v>
      </c>
      <c r="L25" s="17">
        <v>6</v>
      </c>
      <c r="M25" s="17">
        <v>3</v>
      </c>
      <c r="N25" s="17">
        <v>4</v>
      </c>
      <c r="O25" s="10">
        <f>SUM(Tabla13[[#This Row],[ene]:[dic]])</f>
        <v>84</v>
      </c>
    </row>
    <row r="26" spans="1:15" s="14" customFormat="1" ht="10.8" customHeight="1" x14ac:dyDescent="0.3">
      <c r="A26" s="7" t="s">
        <v>21</v>
      </c>
      <c r="B26" s="16" t="s">
        <v>94</v>
      </c>
      <c r="C26" s="17">
        <v>10</v>
      </c>
      <c r="D26" s="17">
        <v>4</v>
      </c>
      <c r="E26" s="17">
        <v>8</v>
      </c>
      <c r="F26" s="17">
        <v>11</v>
      </c>
      <c r="G26" s="17">
        <v>8</v>
      </c>
      <c r="H26" s="17">
        <v>12</v>
      </c>
      <c r="I26" s="17">
        <v>10</v>
      </c>
      <c r="J26" s="17">
        <v>17</v>
      </c>
      <c r="K26" s="17">
        <v>16</v>
      </c>
      <c r="L26" s="17">
        <v>4</v>
      </c>
      <c r="M26" s="17">
        <v>9</v>
      </c>
      <c r="N26" s="17">
        <v>1</v>
      </c>
      <c r="O26" s="10">
        <f>SUM(Tabla13[[#This Row],[ene]:[dic]])</f>
        <v>110</v>
      </c>
    </row>
    <row r="27" spans="1:15" s="14" customFormat="1" ht="10.8" customHeight="1" x14ac:dyDescent="0.3">
      <c r="A27" s="7" t="s">
        <v>51</v>
      </c>
      <c r="B27" s="16" t="s">
        <v>124</v>
      </c>
      <c r="C27" s="17">
        <v>34</v>
      </c>
      <c r="D27" s="17">
        <v>38</v>
      </c>
      <c r="E27" s="17">
        <v>33</v>
      </c>
      <c r="F27" s="17">
        <v>29</v>
      </c>
      <c r="G27" s="17">
        <v>23</v>
      </c>
      <c r="H27" s="17">
        <v>27</v>
      </c>
      <c r="I27" s="17">
        <v>39</v>
      </c>
      <c r="J27" s="17">
        <v>43</v>
      </c>
      <c r="K27" s="17">
        <v>57</v>
      </c>
      <c r="L27" s="17">
        <v>38</v>
      </c>
      <c r="M27" s="17">
        <v>19</v>
      </c>
      <c r="N27" s="17">
        <v>14</v>
      </c>
      <c r="O27" s="10">
        <f>SUM(Tabla13[[#This Row],[ene]:[dic]])</f>
        <v>394</v>
      </c>
    </row>
    <row r="28" spans="1:15" s="14" customFormat="1" ht="10.8" customHeight="1" x14ac:dyDescent="0.3">
      <c r="A28" s="7" t="s">
        <v>41</v>
      </c>
      <c r="B28" s="16" t="s">
        <v>114</v>
      </c>
      <c r="C28" s="17">
        <v>16</v>
      </c>
      <c r="D28" s="17">
        <v>9</v>
      </c>
      <c r="E28" s="17">
        <v>6</v>
      </c>
      <c r="F28" s="17">
        <v>12</v>
      </c>
      <c r="G28" s="17">
        <v>4</v>
      </c>
      <c r="H28" s="17">
        <v>2</v>
      </c>
      <c r="I28" s="17">
        <v>10</v>
      </c>
      <c r="J28" s="17">
        <v>13</v>
      </c>
      <c r="K28" s="17">
        <v>12</v>
      </c>
      <c r="L28" s="17">
        <v>9</v>
      </c>
      <c r="M28" s="17">
        <v>5</v>
      </c>
      <c r="N28" s="17">
        <v>3</v>
      </c>
      <c r="O28" s="10">
        <f>SUM(Tabla13[[#This Row],[ene]:[dic]])</f>
        <v>101</v>
      </c>
    </row>
    <row r="29" spans="1:15" s="14" customFormat="1" ht="10.8" customHeight="1" x14ac:dyDescent="0.3">
      <c r="A29" s="7" t="s">
        <v>55</v>
      </c>
      <c r="B29" s="16" t="s">
        <v>128</v>
      </c>
      <c r="C29" s="17">
        <v>3</v>
      </c>
      <c r="D29" s="17">
        <v>7</v>
      </c>
      <c r="E29" s="17">
        <v>5</v>
      </c>
      <c r="F29" s="17">
        <v>1</v>
      </c>
      <c r="G29" s="17">
        <v>3</v>
      </c>
      <c r="H29" s="17">
        <v>1</v>
      </c>
      <c r="I29" s="17">
        <v>3</v>
      </c>
      <c r="J29" s="17">
        <v>2</v>
      </c>
      <c r="K29" s="17">
        <v>5</v>
      </c>
      <c r="L29" s="17">
        <v>3</v>
      </c>
      <c r="M29" s="17">
        <v>3</v>
      </c>
      <c r="N29" s="17">
        <v>2</v>
      </c>
      <c r="O29" s="10">
        <f>SUM(Tabla13[[#This Row],[ene]:[dic]])</f>
        <v>38</v>
      </c>
    </row>
    <row r="30" spans="1:15" s="14" customFormat="1" ht="10.8" customHeight="1" x14ac:dyDescent="0.3">
      <c r="A30" s="7" t="s">
        <v>56</v>
      </c>
      <c r="B30" s="16" t="s">
        <v>129</v>
      </c>
      <c r="C30" s="17">
        <v>7</v>
      </c>
      <c r="D30" s="17">
        <v>8</v>
      </c>
      <c r="E30" s="17">
        <v>11</v>
      </c>
      <c r="F30" s="17">
        <v>34</v>
      </c>
      <c r="G30" s="17">
        <v>13</v>
      </c>
      <c r="H30" s="17">
        <v>9</v>
      </c>
      <c r="I30" s="17">
        <v>14</v>
      </c>
      <c r="J30" s="17">
        <v>10</v>
      </c>
      <c r="K30" s="17">
        <v>7</v>
      </c>
      <c r="L30" s="17">
        <v>21</v>
      </c>
      <c r="M30" s="17">
        <v>13</v>
      </c>
      <c r="N30" s="17">
        <v>14</v>
      </c>
      <c r="O30" s="10">
        <f>SUM(Tabla13[[#This Row],[ene]:[dic]])</f>
        <v>161</v>
      </c>
    </row>
    <row r="31" spans="1:15" s="14" customFormat="1" ht="10.8" customHeight="1" x14ac:dyDescent="0.3">
      <c r="A31" s="7" t="s">
        <v>83</v>
      </c>
      <c r="B31" s="16" t="s">
        <v>156</v>
      </c>
      <c r="C31" s="17">
        <v>2</v>
      </c>
      <c r="D31" s="17">
        <v>1</v>
      </c>
      <c r="E31" s="17">
        <v>1</v>
      </c>
      <c r="F31" s="17">
        <v>0</v>
      </c>
      <c r="G31" s="17">
        <v>1</v>
      </c>
      <c r="H31" s="17">
        <v>0</v>
      </c>
      <c r="I31" s="17">
        <v>1</v>
      </c>
      <c r="J31" s="17">
        <v>0</v>
      </c>
      <c r="K31" s="17">
        <v>0</v>
      </c>
      <c r="L31" s="17">
        <v>1</v>
      </c>
      <c r="M31" s="17">
        <v>0</v>
      </c>
      <c r="N31" s="17">
        <v>1</v>
      </c>
      <c r="O31" s="10">
        <f>SUM(Tabla13[[#This Row],[ene]:[dic]])</f>
        <v>8</v>
      </c>
    </row>
    <row r="32" spans="1:15" s="14" customFormat="1" ht="10.8" customHeight="1" x14ac:dyDescent="0.3">
      <c r="A32" s="7" t="s">
        <v>14</v>
      </c>
      <c r="B32" s="16" t="s">
        <v>87</v>
      </c>
      <c r="C32" s="17">
        <v>188</v>
      </c>
      <c r="D32" s="17">
        <v>518</v>
      </c>
      <c r="E32" s="17">
        <v>395</v>
      </c>
      <c r="F32" s="17">
        <v>361</v>
      </c>
      <c r="G32" s="17">
        <v>203</v>
      </c>
      <c r="H32" s="17">
        <v>528</v>
      </c>
      <c r="I32" s="17">
        <v>2772</v>
      </c>
      <c r="J32" s="17">
        <v>2012</v>
      </c>
      <c r="K32" s="17">
        <v>1533</v>
      </c>
      <c r="L32" s="17">
        <v>670</v>
      </c>
      <c r="M32" s="17">
        <v>640</v>
      </c>
      <c r="N32" s="17">
        <v>201</v>
      </c>
      <c r="O32" s="10">
        <f>SUM(Tabla13[[#This Row],[ene]:[dic]])</f>
        <v>10021</v>
      </c>
    </row>
    <row r="33" spans="1:15" s="14" customFormat="1" ht="10.8" customHeight="1" x14ac:dyDescent="0.3">
      <c r="A33" s="7" t="s">
        <v>29</v>
      </c>
      <c r="B33" s="16" t="s">
        <v>102</v>
      </c>
      <c r="C33" s="17">
        <v>49</v>
      </c>
      <c r="D33" s="17">
        <v>36</v>
      </c>
      <c r="E33" s="17">
        <v>27</v>
      </c>
      <c r="F33" s="17">
        <v>21</v>
      </c>
      <c r="G33" s="17">
        <v>48</v>
      </c>
      <c r="H33" s="17">
        <v>57</v>
      </c>
      <c r="I33" s="17">
        <v>97</v>
      </c>
      <c r="J33" s="17">
        <v>46</v>
      </c>
      <c r="K33" s="17">
        <v>99</v>
      </c>
      <c r="L33" s="17">
        <v>87</v>
      </c>
      <c r="M33" s="17">
        <v>77</v>
      </c>
      <c r="N33" s="17">
        <v>44</v>
      </c>
      <c r="O33" s="10">
        <f>SUM(Tabla13[[#This Row],[ene]:[dic]])</f>
        <v>688</v>
      </c>
    </row>
    <row r="34" spans="1:15" s="14" customFormat="1" ht="10.8" customHeight="1" x14ac:dyDescent="0.3">
      <c r="A34" s="7" t="s">
        <v>40</v>
      </c>
      <c r="B34" s="16" t="s">
        <v>113</v>
      </c>
      <c r="C34" s="17">
        <v>10</v>
      </c>
      <c r="D34" s="17">
        <v>8</v>
      </c>
      <c r="E34" s="17">
        <v>11</v>
      </c>
      <c r="F34" s="17">
        <v>13</v>
      </c>
      <c r="G34" s="17">
        <v>9</v>
      </c>
      <c r="H34" s="17">
        <v>10</v>
      </c>
      <c r="I34" s="17">
        <v>22</v>
      </c>
      <c r="J34" s="17">
        <v>10</v>
      </c>
      <c r="K34" s="17">
        <v>26</v>
      </c>
      <c r="L34" s="17">
        <v>26</v>
      </c>
      <c r="M34" s="17">
        <v>12</v>
      </c>
      <c r="N34" s="17">
        <v>2</v>
      </c>
      <c r="O34" s="10">
        <f>SUM(Tabla13[[#This Row],[ene]:[dic]])</f>
        <v>159</v>
      </c>
    </row>
    <row r="35" spans="1:15" s="14" customFormat="1" ht="10.8" customHeight="1" x14ac:dyDescent="0.3">
      <c r="A35" s="7" t="s">
        <v>32</v>
      </c>
      <c r="B35" s="16" t="s">
        <v>105</v>
      </c>
      <c r="C35" s="17">
        <v>77</v>
      </c>
      <c r="D35" s="17">
        <v>47</v>
      </c>
      <c r="E35" s="17">
        <v>49</v>
      </c>
      <c r="F35" s="17">
        <v>56</v>
      </c>
      <c r="G35" s="17">
        <v>33</v>
      </c>
      <c r="H35" s="17">
        <v>46</v>
      </c>
      <c r="I35" s="17">
        <v>68</v>
      </c>
      <c r="J35" s="17">
        <v>31</v>
      </c>
      <c r="K35" s="17">
        <v>45</v>
      </c>
      <c r="L35" s="17">
        <v>60</v>
      </c>
      <c r="M35" s="17">
        <v>50</v>
      </c>
      <c r="N35" s="17">
        <v>64</v>
      </c>
      <c r="O35" s="10">
        <f>SUM(Tabla13[[#This Row],[ene]:[dic]])</f>
        <v>626</v>
      </c>
    </row>
    <row r="36" spans="1:15" s="14" customFormat="1" ht="10.8" customHeight="1" x14ac:dyDescent="0.3">
      <c r="A36" s="7" t="s">
        <v>30</v>
      </c>
      <c r="B36" s="16" t="s">
        <v>103</v>
      </c>
      <c r="C36" s="17">
        <v>39</v>
      </c>
      <c r="D36" s="17">
        <v>32</v>
      </c>
      <c r="E36" s="17">
        <v>37</v>
      </c>
      <c r="F36" s="17">
        <v>65</v>
      </c>
      <c r="G36" s="17">
        <v>32</v>
      </c>
      <c r="H36" s="17">
        <v>30</v>
      </c>
      <c r="I36" s="17">
        <v>51</v>
      </c>
      <c r="J36" s="17">
        <v>45</v>
      </c>
      <c r="K36" s="17">
        <v>88</v>
      </c>
      <c r="L36" s="17">
        <v>72</v>
      </c>
      <c r="M36" s="17">
        <v>74</v>
      </c>
      <c r="N36" s="17">
        <v>32</v>
      </c>
      <c r="O36" s="10">
        <f>SUM(Tabla13[[#This Row],[ene]:[dic]])</f>
        <v>597</v>
      </c>
    </row>
    <row r="37" spans="1:15" s="14" customFormat="1" ht="10.8" customHeight="1" x14ac:dyDescent="0.3">
      <c r="A37" s="7" t="s">
        <v>57</v>
      </c>
      <c r="B37" s="16" t="s">
        <v>130</v>
      </c>
      <c r="C37" s="17">
        <v>2</v>
      </c>
      <c r="D37" s="17">
        <v>1</v>
      </c>
      <c r="E37" s="17">
        <v>1</v>
      </c>
      <c r="F37" s="17">
        <v>0</v>
      </c>
      <c r="G37" s="17">
        <v>0</v>
      </c>
      <c r="H37" s="17">
        <v>1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0">
        <f>SUM(Tabla13[[#This Row],[ene]:[dic]])</f>
        <v>5</v>
      </c>
    </row>
    <row r="38" spans="1:15" s="14" customFormat="1" ht="10.8" customHeight="1" x14ac:dyDescent="0.3">
      <c r="A38" s="7" t="s">
        <v>31</v>
      </c>
      <c r="B38" s="16" t="s">
        <v>104</v>
      </c>
      <c r="C38" s="17">
        <v>21</v>
      </c>
      <c r="D38" s="17">
        <v>54</v>
      </c>
      <c r="E38" s="17">
        <v>65</v>
      </c>
      <c r="F38" s="17">
        <v>42</v>
      </c>
      <c r="G38" s="17">
        <v>29</v>
      </c>
      <c r="H38" s="17">
        <v>16</v>
      </c>
      <c r="I38" s="17">
        <v>20</v>
      </c>
      <c r="J38" s="17">
        <v>11</v>
      </c>
      <c r="K38" s="17">
        <v>19</v>
      </c>
      <c r="L38" s="17">
        <v>26</v>
      </c>
      <c r="M38" s="17">
        <v>15</v>
      </c>
      <c r="N38" s="17">
        <v>19</v>
      </c>
      <c r="O38" s="10">
        <f>SUM(Tabla13[[#This Row],[ene]:[dic]])</f>
        <v>337</v>
      </c>
    </row>
    <row r="39" spans="1:15" s="14" customFormat="1" ht="10.8" customHeight="1" x14ac:dyDescent="0.3">
      <c r="A39" s="7" t="s">
        <v>16</v>
      </c>
      <c r="B39" s="16" t="s">
        <v>89</v>
      </c>
      <c r="C39" s="17">
        <v>4</v>
      </c>
      <c r="D39" s="17">
        <v>3</v>
      </c>
      <c r="E39" s="17">
        <v>2</v>
      </c>
      <c r="F39" s="17">
        <v>3</v>
      </c>
      <c r="G39" s="17">
        <v>5</v>
      </c>
      <c r="H39" s="17">
        <v>4</v>
      </c>
      <c r="I39" s="17">
        <v>4</v>
      </c>
      <c r="J39" s="17">
        <v>1</v>
      </c>
      <c r="K39" s="17">
        <v>5</v>
      </c>
      <c r="L39" s="17">
        <v>12</v>
      </c>
      <c r="M39" s="17">
        <v>1</v>
      </c>
      <c r="N39" s="17">
        <v>10</v>
      </c>
      <c r="O39" s="10">
        <f>SUM(Tabla13[[#This Row],[ene]:[dic]])</f>
        <v>54</v>
      </c>
    </row>
    <row r="40" spans="1:15" s="14" customFormat="1" ht="10.8" customHeight="1" x14ac:dyDescent="0.3">
      <c r="A40" s="7" t="s">
        <v>17</v>
      </c>
      <c r="B40" s="16" t="s">
        <v>90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8">
        <v>0</v>
      </c>
      <c r="O40" s="10">
        <f>SUM(Tabla13[[#This Row],[ene]:[dic]])</f>
        <v>0</v>
      </c>
    </row>
    <row r="41" spans="1:15" s="14" customFormat="1" ht="10.8" customHeight="1" x14ac:dyDescent="0.3">
      <c r="A41" s="7" t="s">
        <v>46</v>
      </c>
      <c r="B41" s="16" t="s">
        <v>119</v>
      </c>
      <c r="C41" s="17">
        <v>2</v>
      </c>
      <c r="D41" s="17">
        <v>6</v>
      </c>
      <c r="E41" s="17">
        <v>31</v>
      </c>
      <c r="F41" s="17">
        <v>37</v>
      </c>
      <c r="G41" s="17">
        <v>92</v>
      </c>
      <c r="H41" s="17">
        <v>12</v>
      </c>
      <c r="I41" s="17">
        <v>0</v>
      </c>
      <c r="J41" s="17">
        <v>0</v>
      </c>
      <c r="K41" s="17">
        <v>1</v>
      </c>
      <c r="L41" s="17">
        <v>41</v>
      </c>
      <c r="M41" s="17">
        <v>3</v>
      </c>
      <c r="N41" s="17">
        <v>38</v>
      </c>
      <c r="O41" s="10">
        <f>SUM(Tabla13[[#This Row],[ene]:[dic]])</f>
        <v>263</v>
      </c>
    </row>
    <row r="42" spans="1:15" s="14" customFormat="1" ht="10.8" customHeight="1" x14ac:dyDescent="0.3">
      <c r="A42" s="7" t="s">
        <v>63</v>
      </c>
      <c r="B42" s="16" t="s">
        <v>136</v>
      </c>
      <c r="C42" s="17">
        <v>12</v>
      </c>
      <c r="D42" s="17">
        <v>11</v>
      </c>
      <c r="E42" s="17">
        <v>2</v>
      </c>
      <c r="F42" s="17">
        <v>4</v>
      </c>
      <c r="G42" s="17">
        <v>3</v>
      </c>
      <c r="H42" s="17">
        <v>2</v>
      </c>
      <c r="I42" s="17">
        <v>4</v>
      </c>
      <c r="J42" s="17">
        <v>2</v>
      </c>
      <c r="K42" s="17">
        <v>7</v>
      </c>
      <c r="L42" s="17">
        <v>2</v>
      </c>
      <c r="M42" s="17">
        <v>2</v>
      </c>
      <c r="N42" s="17">
        <v>4</v>
      </c>
      <c r="O42" s="10">
        <f>SUM(Tabla13[[#This Row],[ene]:[dic]])</f>
        <v>55</v>
      </c>
    </row>
    <row r="43" spans="1:15" s="14" customFormat="1" ht="10.8" customHeight="1" x14ac:dyDescent="0.3">
      <c r="A43" s="7" t="s">
        <v>64</v>
      </c>
      <c r="B43" s="16" t="s">
        <v>137</v>
      </c>
      <c r="C43" s="17">
        <v>0</v>
      </c>
      <c r="D43" s="17">
        <v>0</v>
      </c>
      <c r="E43" s="17">
        <v>0</v>
      </c>
      <c r="F43" s="17">
        <v>0</v>
      </c>
      <c r="G43" s="17">
        <v>2</v>
      </c>
      <c r="H43" s="17">
        <v>0</v>
      </c>
      <c r="I43" s="17">
        <v>8</v>
      </c>
      <c r="J43" s="17">
        <v>0</v>
      </c>
      <c r="K43" s="17">
        <v>2</v>
      </c>
      <c r="L43" s="17">
        <v>2</v>
      </c>
      <c r="M43" s="17">
        <v>1</v>
      </c>
      <c r="N43" s="17">
        <v>0</v>
      </c>
      <c r="O43" s="10">
        <f>SUM(Tabla13[[#This Row],[ene]:[dic]])</f>
        <v>15</v>
      </c>
    </row>
    <row r="44" spans="1:15" s="14" customFormat="1" ht="10.8" customHeight="1" x14ac:dyDescent="0.3">
      <c r="A44" s="7" t="s">
        <v>44</v>
      </c>
      <c r="B44" s="16" t="s">
        <v>117</v>
      </c>
      <c r="C44" s="17">
        <v>50</v>
      </c>
      <c r="D44" s="17">
        <v>130</v>
      </c>
      <c r="E44" s="17">
        <v>51</v>
      </c>
      <c r="F44" s="17">
        <v>33</v>
      </c>
      <c r="G44" s="17">
        <v>29</v>
      </c>
      <c r="H44" s="17">
        <v>8</v>
      </c>
      <c r="I44" s="17">
        <v>5</v>
      </c>
      <c r="J44" s="17">
        <v>27</v>
      </c>
      <c r="K44" s="17">
        <v>12</v>
      </c>
      <c r="L44" s="17">
        <v>7</v>
      </c>
      <c r="M44" s="17">
        <v>14</v>
      </c>
      <c r="N44" s="17">
        <v>6</v>
      </c>
      <c r="O44" s="10">
        <f>SUM(Tabla13[[#This Row],[ene]:[dic]])</f>
        <v>372</v>
      </c>
    </row>
    <row r="45" spans="1:15" s="14" customFormat="1" ht="10.8" customHeight="1" x14ac:dyDescent="0.3">
      <c r="A45" s="7" t="s">
        <v>43</v>
      </c>
      <c r="B45" s="16" t="s">
        <v>116</v>
      </c>
      <c r="C45" s="17">
        <v>96</v>
      </c>
      <c r="D45" s="17">
        <v>182</v>
      </c>
      <c r="E45" s="17">
        <v>200</v>
      </c>
      <c r="F45" s="17">
        <v>204</v>
      </c>
      <c r="G45" s="17">
        <v>97</v>
      </c>
      <c r="H45" s="17">
        <v>75</v>
      </c>
      <c r="I45" s="17">
        <v>136</v>
      </c>
      <c r="J45" s="17">
        <v>53</v>
      </c>
      <c r="K45" s="17">
        <v>170</v>
      </c>
      <c r="L45" s="17">
        <v>262</v>
      </c>
      <c r="M45" s="17">
        <v>100</v>
      </c>
      <c r="N45" s="17">
        <v>74</v>
      </c>
      <c r="O45" s="10">
        <f>SUM(Tabla13[[#This Row],[ene]:[dic]])</f>
        <v>1649</v>
      </c>
    </row>
    <row r="46" spans="1:15" s="14" customFormat="1" ht="10.8" customHeight="1" x14ac:dyDescent="0.3">
      <c r="A46" s="7" t="s">
        <v>36</v>
      </c>
      <c r="B46" s="16" t="s">
        <v>109</v>
      </c>
      <c r="C46" s="17">
        <v>5</v>
      </c>
      <c r="D46" s="17">
        <v>1</v>
      </c>
      <c r="E46" s="17">
        <v>7</v>
      </c>
      <c r="F46" s="17">
        <v>6</v>
      </c>
      <c r="G46" s="17">
        <v>2</v>
      </c>
      <c r="H46" s="17">
        <v>0</v>
      </c>
      <c r="I46" s="17">
        <v>4</v>
      </c>
      <c r="J46" s="17">
        <v>3</v>
      </c>
      <c r="K46" s="17">
        <v>7</v>
      </c>
      <c r="L46" s="17">
        <v>3</v>
      </c>
      <c r="M46" s="17">
        <v>2</v>
      </c>
      <c r="N46" s="17">
        <v>4</v>
      </c>
      <c r="O46" s="10">
        <f>SUM(Tabla13[[#This Row],[ene]:[dic]])</f>
        <v>44</v>
      </c>
    </row>
    <row r="47" spans="1:15" s="14" customFormat="1" ht="10.8" customHeight="1" x14ac:dyDescent="0.3">
      <c r="A47" s="7" t="s">
        <v>37</v>
      </c>
      <c r="B47" s="16" t="s">
        <v>110</v>
      </c>
      <c r="C47" s="17">
        <v>5</v>
      </c>
      <c r="D47" s="17">
        <v>3</v>
      </c>
      <c r="E47" s="17">
        <v>1</v>
      </c>
      <c r="F47" s="17">
        <v>7</v>
      </c>
      <c r="G47" s="17">
        <v>6</v>
      </c>
      <c r="H47" s="17">
        <v>5</v>
      </c>
      <c r="I47" s="17">
        <v>7</v>
      </c>
      <c r="J47" s="17">
        <v>5</v>
      </c>
      <c r="K47" s="17">
        <v>5</v>
      </c>
      <c r="L47" s="17">
        <v>1</v>
      </c>
      <c r="M47" s="17">
        <v>3</v>
      </c>
      <c r="N47" s="17">
        <v>3</v>
      </c>
      <c r="O47" s="10">
        <f>SUM(Tabla13[[#This Row],[ene]:[dic]])</f>
        <v>51</v>
      </c>
    </row>
    <row r="48" spans="1:15" s="14" customFormat="1" ht="10.8" customHeight="1" x14ac:dyDescent="0.3">
      <c r="A48" s="7" t="s">
        <v>38</v>
      </c>
      <c r="B48" s="16" t="s">
        <v>111</v>
      </c>
      <c r="C48" s="17">
        <v>17</v>
      </c>
      <c r="D48" s="17">
        <v>20</v>
      </c>
      <c r="E48" s="17">
        <v>20</v>
      </c>
      <c r="F48" s="17">
        <v>11</v>
      </c>
      <c r="G48" s="17">
        <v>19</v>
      </c>
      <c r="H48" s="17">
        <v>15</v>
      </c>
      <c r="I48" s="17">
        <v>41</v>
      </c>
      <c r="J48" s="17">
        <v>13</v>
      </c>
      <c r="K48" s="17">
        <v>41</v>
      </c>
      <c r="L48" s="17">
        <v>35</v>
      </c>
      <c r="M48" s="17">
        <v>28</v>
      </c>
      <c r="N48" s="17">
        <v>9</v>
      </c>
      <c r="O48" s="10">
        <f>SUM(Tabla13[[#This Row],[ene]:[dic]])</f>
        <v>269</v>
      </c>
    </row>
    <row r="49" spans="1:15" s="14" customFormat="1" ht="10.8" customHeight="1" x14ac:dyDescent="0.3">
      <c r="A49" s="7" t="s">
        <v>39</v>
      </c>
      <c r="B49" s="16" t="s">
        <v>112</v>
      </c>
      <c r="C49" s="17">
        <v>3</v>
      </c>
      <c r="D49" s="17">
        <v>3</v>
      </c>
      <c r="E49" s="17">
        <v>9</v>
      </c>
      <c r="F49" s="17">
        <v>5</v>
      </c>
      <c r="G49" s="17">
        <v>6</v>
      </c>
      <c r="H49" s="17">
        <v>5</v>
      </c>
      <c r="I49" s="17">
        <v>24</v>
      </c>
      <c r="J49" s="17">
        <v>42</v>
      </c>
      <c r="K49" s="17">
        <v>20</v>
      </c>
      <c r="L49" s="17">
        <v>5</v>
      </c>
      <c r="M49" s="17">
        <v>1</v>
      </c>
      <c r="N49" s="17">
        <v>1</v>
      </c>
      <c r="O49" s="10">
        <f>SUM(Tabla13[[#This Row],[ene]:[dic]])</f>
        <v>124</v>
      </c>
    </row>
    <row r="50" spans="1:15" s="14" customFormat="1" ht="10.8" customHeight="1" x14ac:dyDescent="0.3">
      <c r="A50" s="7" t="s">
        <v>77</v>
      </c>
      <c r="B50" s="16" t="s">
        <v>150</v>
      </c>
      <c r="C50" s="17">
        <v>74</v>
      </c>
      <c r="D50" s="17">
        <v>59</v>
      </c>
      <c r="E50" s="17">
        <v>76</v>
      </c>
      <c r="F50" s="17">
        <v>76</v>
      </c>
      <c r="G50" s="17">
        <v>50</v>
      </c>
      <c r="H50" s="17">
        <v>73</v>
      </c>
      <c r="I50" s="17">
        <v>63</v>
      </c>
      <c r="J50" s="17">
        <v>28</v>
      </c>
      <c r="K50" s="17">
        <v>51</v>
      </c>
      <c r="L50" s="17">
        <v>73</v>
      </c>
      <c r="M50" s="17">
        <v>86</v>
      </c>
      <c r="N50" s="17">
        <v>60</v>
      </c>
      <c r="O50" s="10">
        <f>SUM(Tabla13[[#This Row],[ene]:[dic]])</f>
        <v>769</v>
      </c>
    </row>
    <row r="51" spans="1:15" s="14" customFormat="1" ht="10.8" customHeight="1" x14ac:dyDescent="0.3">
      <c r="A51" s="7" t="s">
        <v>65</v>
      </c>
      <c r="B51" s="16" t="s">
        <v>138</v>
      </c>
      <c r="C51" s="17">
        <v>14</v>
      </c>
      <c r="D51" s="17">
        <v>11</v>
      </c>
      <c r="E51" s="17">
        <v>11</v>
      </c>
      <c r="F51" s="17">
        <v>8</v>
      </c>
      <c r="G51" s="17">
        <v>5</v>
      </c>
      <c r="H51" s="17">
        <v>7</v>
      </c>
      <c r="I51" s="17">
        <v>22</v>
      </c>
      <c r="J51" s="17">
        <v>15</v>
      </c>
      <c r="K51" s="17">
        <v>15</v>
      </c>
      <c r="L51" s="17">
        <v>10</v>
      </c>
      <c r="M51" s="17">
        <v>8</v>
      </c>
      <c r="N51" s="17">
        <v>3</v>
      </c>
      <c r="O51" s="10">
        <f>SUM(Tabla13[[#This Row],[ene]:[dic]])</f>
        <v>129</v>
      </c>
    </row>
    <row r="52" spans="1:15" s="14" customFormat="1" ht="10.8" customHeight="1" x14ac:dyDescent="0.3">
      <c r="A52" s="7" t="s">
        <v>66</v>
      </c>
      <c r="B52" s="16" t="s">
        <v>139</v>
      </c>
      <c r="C52" s="17">
        <v>1</v>
      </c>
      <c r="D52" s="17">
        <v>3</v>
      </c>
      <c r="E52" s="17">
        <v>1</v>
      </c>
      <c r="F52" s="17">
        <v>2</v>
      </c>
      <c r="G52" s="17">
        <v>2</v>
      </c>
      <c r="H52" s="17">
        <v>1</v>
      </c>
      <c r="I52" s="17">
        <v>3</v>
      </c>
      <c r="J52" s="17">
        <v>9</v>
      </c>
      <c r="K52" s="17">
        <v>3</v>
      </c>
      <c r="L52" s="17">
        <v>3</v>
      </c>
      <c r="M52" s="17">
        <v>1</v>
      </c>
      <c r="N52" s="17">
        <v>0</v>
      </c>
      <c r="O52" s="10">
        <f>SUM(Tabla13[[#This Row],[ene]:[dic]])</f>
        <v>29</v>
      </c>
    </row>
    <row r="53" spans="1:15" s="14" customFormat="1" ht="10.8" customHeight="1" x14ac:dyDescent="0.3">
      <c r="A53" s="7" t="s">
        <v>84</v>
      </c>
      <c r="B53" s="16" t="s">
        <v>157</v>
      </c>
      <c r="C53" s="17">
        <v>0</v>
      </c>
      <c r="D53" s="17">
        <v>1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0">
        <f>SUM(Tabla13[[#This Row],[ene]:[dic]])</f>
        <v>1</v>
      </c>
    </row>
    <row r="54" spans="1:15" s="14" customFormat="1" ht="10.8" customHeight="1" x14ac:dyDescent="0.3">
      <c r="A54" s="7" t="s">
        <v>22</v>
      </c>
      <c r="B54" s="16" t="s">
        <v>95</v>
      </c>
      <c r="C54" s="17">
        <v>1</v>
      </c>
      <c r="D54" s="17">
        <v>4</v>
      </c>
      <c r="E54" s="17">
        <v>3</v>
      </c>
      <c r="F54" s="17">
        <v>0</v>
      </c>
      <c r="G54" s="17">
        <v>5</v>
      </c>
      <c r="H54" s="17">
        <v>6</v>
      </c>
      <c r="I54" s="17">
        <v>0</v>
      </c>
      <c r="J54" s="17">
        <v>1</v>
      </c>
      <c r="K54" s="17">
        <v>2</v>
      </c>
      <c r="L54" s="17">
        <v>3</v>
      </c>
      <c r="M54" s="17">
        <v>5</v>
      </c>
      <c r="N54" s="17">
        <v>1</v>
      </c>
      <c r="O54" s="10">
        <f>SUM(Tabla13[[#This Row],[ene]:[dic]])</f>
        <v>31</v>
      </c>
    </row>
    <row r="55" spans="1:15" s="14" customFormat="1" ht="10.8" customHeight="1" x14ac:dyDescent="0.3">
      <c r="A55" s="7" t="s">
        <v>23</v>
      </c>
      <c r="B55" s="16" t="s">
        <v>96</v>
      </c>
      <c r="C55" s="17">
        <v>5</v>
      </c>
      <c r="D55" s="17">
        <v>3</v>
      </c>
      <c r="E55" s="17">
        <v>6</v>
      </c>
      <c r="F55" s="17">
        <v>4</v>
      </c>
      <c r="G55" s="17">
        <v>6</v>
      </c>
      <c r="H55" s="17">
        <v>9</v>
      </c>
      <c r="I55" s="17">
        <v>7</v>
      </c>
      <c r="J55" s="17">
        <v>8</v>
      </c>
      <c r="K55" s="17">
        <v>7</v>
      </c>
      <c r="L55" s="17">
        <v>4</v>
      </c>
      <c r="M55" s="17">
        <v>7</v>
      </c>
      <c r="N55" s="17">
        <v>3</v>
      </c>
      <c r="O55" s="10">
        <f>SUM(Tabla13[[#This Row],[ene]:[dic]])</f>
        <v>69</v>
      </c>
    </row>
    <row r="56" spans="1:15" s="14" customFormat="1" ht="10.8" customHeight="1" x14ac:dyDescent="0.3">
      <c r="A56" s="7" t="s">
        <v>24</v>
      </c>
      <c r="B56" s="16" t="s">
        <v>97</v>
      </c>
      <c r="C56" s="17">
        <v>6</v>
      </c>
      <c r="D56" s="17">
        <v>11</v>
      </c>
      <c r="E56" s="17">
        <v>4</v>
      </c>
      <c r="F56" s="17">
        <v>12</v>
      </c>
      <c r="G56" s="17">
        <v>7</v>
      </c>
      <c r="H56" s="17">
        <v>11</v>
      </c>
      <c r="I56" s="17">
        <v>20</v>
      </c>
      <c r="J56" s="17">
        <v>1</v>
      </c>
      <c r="K56" s="17">
        <v>16</v>
      </c>
      <c r="L56" s="17">
        <v>9</v>
      </c>
      <c r="M56" s="17">
        <v>10</v>
      </c>
      <c r="N56" s="17">
        <v>6</v>
      </c>
      <c r="O56" s="10">
        <f>SUM(Tabla13[[#This Row],[ene]:[dic]])</f>
        <v>113</v>
      </c>
    </row>
    <row r="57" spans="1:15" s="14" customFormat="1" ht="10.8" customHeight="1" x14ac:dyDescent="0.3">
      <c r="A57" s="7" t="s">
        <v>45</v>
      </c>
      <c r="B57" s="16" t="s">
        <v>118</v>
      </c>
      <c r="C57" s="17">
        <v>89</v>
      </c>
      <c r="D57" s="17">
        <v>44</v>
      </c>
      <c r="E57" s="17">
        <v>79</v>
      </c>
      <c r="F57" s="17">
        <v>275</v>
      </c>
      <c r="G57" s="17">
        <v>46</v>
      </c>
      <c r="H57" s="17">
        <v>55</v>
      </c>
      <c r="I57" s="17">
        <v>61</v>
      </c>
      <c r="J57" s="17">
        <v>36</v>
      </c>
      <c r="K57" s="17">
        <v>65</v>
      </c>
      <c r="L57" s="17">
        <v>49</v>
      </c>
      <c r="M57" s="17">
        <v>42</v>
      </c>
      <c r="N57" s="17">
        <v>33</v>
      </c>
      <c r="O57" s="10">
        <f>SUM(Tabla13[[#This Row],[ene]:[dic]])</f>
        <v>874</v>
      </c>
    </row>
    <row r="58" spans="1:15" s="14" customFormat="1" ht="10.8" customHeight="1" x14ac:dyDescent="0.3">
      <c r="A58" s="7" t="s">
        <v>35</v>
      </c>
      <c r="B58" s="16" t="s">
        <v>108</v>
      </c>
      <c r="C58" s="17">
        <v>2</v>
      </c>
      <c r="D58" s="17">
        <v>3</v>
      </c>
      <c r="E58" s="17">
        <v>0</v>
      </c>
      <c r="F58" s="17">
        <v>0</v>
      </c>
      <c r="G58" s="17">
        <v>2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4</v>
      </c>
      <c r="N58" s="17">
        <v>2</v>
      </c>
      <c r="O58" s="10">
        <f>SUM(Tabla13[[#This Row],[ene]:[dic]])</f>
        <v>13</v>
      </c>
    </row>
    <row r="59" spans="1:15" s="14" customFormat="1" ht="10.8" customHeight="1" x14ac:dyDescent="0.3">
      <c r="A59" s="7" t="s">
        <v>60</v>
      </c>
      <c r="B59" s="16" t="s">
        <v>133</v>
      </c>
      <c r="C59" s="17">
        <v>3</v>
      </c>
      <c r="D59" s="17">
        <v>5</v>
      </c>
      <c r="E59" s="17">
        <v>8</v>
      </c>
      <c r="F59" s="17">
        <v>7</v>
      </c>
      <c r="G59" s="17">
        <v>3</v>
      </c>
      <c r="H59" s="17">
        <v>4</v>
      </c>
      <c r="I59" s="17">
        <v>6</v>
      </c>
      <c r="J59" s="17">
        <v>9</v>
      </c>
      <c r="K59" s="17">
        <v>7</v>
      </c>
      <c r="L59" s="17">
        <v>4</v>
      </c>
      <c r="M59" s="17">
        <v>2</v>
      </c>
      <c r="N59" s="17">
        <v>7</v>
      </c>
      <c r="O59" s="10">
        <f>SUM(Tabla13[[#This Row],[ene]:[dic]])</f>
        <v>65</v>
      </c>
    </row>
    <row r="60" spans="1:15" s="14" customFormat="1" ht="10.8" customHeight="1" x14ac:dyDescent="0.3">
      <c r="A60" s="7" t="s">
        <v>74</v>
      </c>
      <c r="B60" s="16" t="s">
        <v>147</v>
      </c>
      <c r="C60" s="17">
        <v>8</v>
      </c>
      <c r="D60" s="17">
        <v>11</v>
      </c>
      <c r="E60" s="17">
        <v>5</v>
      </c>
      <c r="F60" s="17">
        <v>6</v>
      </c>
      <c r="G60" s="17">
        <v>3</v>
      </c>
      <c r="H60" s="17">
        <v>7</v>
      </c>
      <c r="I60" s="17">
        <v>10</v>
      </c>
      <c r="J60" s="17">
        <v>1</v>
      </c>
      <c r="K60" s="17">
        <v>8</v>
      </c>
      <c r="L60" s="17">
        <v>6</v>
      </c>
      <c r="M60" s="17">
        <v>10</v>
      </c>
      <c r="N60" s="17">
        <v>14</v>
      </c>
      <c r="O60" s="10">
        <f>SUM(Tabla13[[#This Row],[ene]:[dic]])</f>
        <v>89</v>
      </c>
    </row>
    <row r="61" spans="1:15" s="14" customFormat="1" ht="10.8" customHeight="1" x14ac:dyDescent="0.3">
      <c r="A61" s="7" t="s">
        <v>47</v>
      </c>
      <c r="B61" s="16" t="s">
        <v>120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1</v>
      </c>
      <c r="K61" s="17">
        <v>0</v>
      </c>
      <c r="L61" s="17">
        <v>0</v>
      </c>
      <c r="M61" s="17">
        <v>0</v>
      </c>
      <c r="N61" s="17">
        <v>0</v>
      </c>
      <c r="O61" s="10">
        <f>SUM(Tabla13[[#This Row],[ene]:[dic]])</f>
        <v>1</v>
      </c>
    </row>
    <row r="62" spans="1:15" s="14" customFormat="1" ht="10.8" customHeight="1" x14ac:dyDescent="0.3">
      <c r="A62" s="7" t="s">
        <v>42</v>
      </c>
      <c r="B62" s="16" t="s">
        <v>115</v>
      </c>
      <c r="C62" s="17">
        <v>4</v>
      </c>
      <c r="D62" s="17">
        <v>5</v>
      </c>
      <c r="E62" s="17">
        <v>3</v>
      </c>
      <c r="F62" s="17">
        <v>6</v>
      </c>
      <c r="G62" s="17">
        <v>3</v>
      </c>
      <c r="H62" s="17">
        <v>3</v>
      </c>
      <c r="I62" s="17">
        <v>4</v>
      </c>
      <c r="J62" s="17">
        <v>1</v>
      </c>
      <c r="K62" s="17">
        <v>7</v>
      </c>
      <c r="L62" s="17">
        <v>1</v>
      </c>
      <c r="M62" s="17">
        <v>3</v>
      </c>
      <c r="N62" s="17">
        <v>2</v>
      </c>
      <c r="O62" s="10">
        <f>SUM(Tabla13[[#This Row],[ene]:[dic]])</f>
        <v>42</v>
      </c>
    </row>
    <row r="63" spans="1:15" s="14" customFormat="1" ht="10.8" customHeight="1" x14ac:dyDescent="0.3">
      <c r="A63" s="7" t="s">
        <v>81</v>
      </c>
      <c r="B63" s="16" t="s">
        <v>154</v>
      </c>
      <c r="C63" s="17">
        <v>4</v>
      </c>
      <c r="D63" s="17">
        <v>14</v>
      </c>
      <c r="E63" s="17">
        <v>6</v>
      </c>
      <c r="F63" s="17">
        <v>9</v>
      </c>
      <c r="G63" s="17">
        <v>7</v>
      </c>
      <c r="H63" s="17">
        <v>5</v>
      </c>
      <c r="I63" s="17">
        <v>4</v>
      </c>
      <c r="J63" s="17">
        <v>9</v>
      </c>
      <c r="K63" s="17">
        <v>21</v>
      </c>
      <c r="L63" s="17">
        <v>8</v>
      </c>
      <c r="M63" s="17">
        <v>5</v>
      </c>
      <c r="N63" s="17">
        <v>4</v>
      </c>
      <c r="O63" s="10">
        <f>SUM(Tabla13[[#This Row],[ene]:[dic]])</f>
        <v>96</v>
      </c>
    </row>
    <row r="64" spans="1:15" s="14" customFormat="1" ht="10.8" customHeight="1" x14ac:dyDescent="0.3">
      <c r="A64" s="7" t="s">
        <v>79</v>
      </c>
      <c r="B64" s="16" t="s">
        <v>152</v>
      </c>
      <c r="C64" s="17">
        <v>0</v>
      </c>
      <c r="D64" s="17">
        <v>0</v>
      </c>
      <c r="E64" s="17">
        <v>0</v>
      </c>
      <c r="F64" s="17">
        <v>0</v>
      </c>
      <c r="G64" s="17">
        <v>2</v>
      </c>
      <c r="H64" s="17">
        <v>1</v>
      </c>
      <c r="I64" s="17">
        <v>4</v>
      </c>
      <c r="J64" s="17">
        <v>1</v>
      </c>
      <c r="K64" s="17">
        <v>0</v>
      </c>
      <c r="L64" s="17">
        <v>0</v>
      </c>
      <c r="M64" s="17">
        <v>1</v>
      </c>
      <c r="N64" s="17">
        <v>0</v>
      </c>
      <c r="O64" s="10">
        <f>SUM(Tabla13[[#This Row],[ene]:[dic]])</f>
        <v>9</v>
      </c>
    </row>
    <row r="65" spans="1:15" s="14" customFormat="1" ht="10.8" customHeight="1" x14ac:dyDescent="0.3">
      <c r="A65" s="7" t="s">
        <v>28</v>
      </c>
      <c r="B65" s="16" t="s">
        <v>101</v>
      </c>
      <c r="C65" s="17">
        <v>12</v>
      </c>
      <c r="D65" s="17">
        <v>16</v>
      </c>
      <c r="E65" s="17">
        <v>17</v>
      </c>
      <c r="F65" s="17">
        <v>18</v>
      </c>
      <c r="G65" s="17">
        <v>40</v>
      </c>
      <c r="H65" s="17">
        <v>10</v>
      </c>
      <c r="I65" s="17">
        <v>12</v>
      </c>
      <c r="J65" s="17">
        <v>11</v>
      </c>
      <c r="K65" s="17">
        <v>21</v>
      </c>
      <c r="L65" s="17">
        <v>32</v>
      </c>
      <c r="M65" s="17">
        <v>53</v>
      </c>
      <c r="N65" s="17">
        <v>13</v>
      </c>
      <c r="O65" s="10">
        <f>SUM(Tabla13[[#This Row],[ene]:[dic]])</f>
        <v>255</v>
      </c>
    </row>
    <row r="66" spans="1:15" s="14" customFormat="1" ht="10.8" customHeight="1" x14ac:dyDescent="0.3">
      <c r="A66" s="7" t="s">
        <v>33</v>
      </c>
      <c r="B66" s="16" t="s">
        <v>106</v>
      </c>
      <c r="C66" s="17">
        <v>116</v>
      </c>
      <c r="D66" s="17">
        <v>69</v>
      </c>
      <c r="E66" s="17">
        <v>52</v>
      </c>
      <c r="F66" s="17">
        <v>44</v>
      </c>
      <c r="G66" s="17">
        <v>62</v>
      </c>
      <c r="H66" s="17">
        <v>58</v>
      </c>
      <c r="I66" s="17">
        <v>63</v>
      </c>
      <c r="J66" s="17">
        <v>51</v>
      </c>
      <c r="K66" s="17">
        <v>56</v>
      </c>
      <c r="L66" s="17">
        <v>72</v>
      </c>
      <c r="M66" s="17">
        <v>59</v>
      </c>
      <c r="N66" s="17">
        <v>56</v>
      </c>
      <c r="O66" s="10">
        <f>SUM(Tabla13[[#This Row],[ene]:[dic]])</f>
        <v>758</v>
      </c>
    </row>
    <row r="67" spans="1:15" s="14" customFormat="1" ht="10.8" customHeight="1" x14ac:dyDescent="0.3">
      <c r="A67" s="7" t="s">
        <v>59</v>
      </c>
      <c r="B67" s="16" t="s">
        <v>132</v>
      </c>
      <c r="C67" s="17">
        <v>17</v>
      </c>
      <c r="D67" s="17">
        <v>4</v>
      </c>
      <c r="E67" s="17">
        <v>4</v>
      </c>
      <c r="F67" s="17">
        <v>2</v>
      </c>
      <c r="G67" s="17">
        <v>6</v>
      </c>
      <c r="H67" s="17">
        <v>7</v>
      </c>
      <c r="I67" s="17">
        <v>11</v>
      </c>
      <c r="J67" s="17">
        <v>10</v>
      </c>
      <c r="K67" s="17">
        <v>2</v>
      </c>
      <c r="L67" s="17">
        <v>4</v>
      </c>
      <c r="M67" s="17">
        <v>3</v>
      </c>
      <c r="N67" s="17">
        <v>1</v>
      </c>
      <c r="O67" s="10">
        <f>SUM(Tabla13[[#This Row],[ene]:[dic]])</f>
        <v>71</v>
      </c>
    </row>
    <row r="68" spans="1:15" s="14" customFormat="1" ht="10.8" customHeight="1" x14ac:dyDescent="0.3">
      <c r="A68" s="7" t="s">
        <v>71</v>
      </c>
      <c r="B68" s="16" t="s">
        <v>144</v>
      </c>
      <c r="C68" s="17">
        <v>2</v>
      </c>
      <c r="D68" s="17">
        <v>4</v>
      </c>
      <c r="E68" s="17">
        <v>3</v>
      </c>
      <c r="F68" s="17">
        <v>2</v>
      </c>
      <c r="G68" s="17">
        <v>3</v>
      </c>
      <c r="H68" s="17">
        <v>4</v>
      </c>
      <c r="I68" s="17">
        <v>6</v>
      </c>
      <c r="J68" s="17">
        <v>2</v>
      </c>
      <c r="K68" s="17">
        <v>3</v>
      </c>
      <c r="L68" s="17">
        <v>3</v>
      </c>
      <c r="M68" s="17">
        <v>5</v>
      </c>
      <c r="N68" s="17">
        <v>1</v>
      </c>
      <c r="O68" s="10">
        <f>SUM(Tabla13[[#This Row],[ene]:[dic]])</f>
        <v>38</v>
      </c>
    </row>
    <row r="69" spans="1:15" s="14" customFormat="1" ht="10.8" customHeight="1" x14ac:dyDescent="0.3">
      <c r="A69" s="7" t="s">
        <v>76</v>
      </c>
      <c r="B69" s="16" t="s">
        <v>149</v>
      </c>
      <c r="C69" s="17">
        <v>25</v>
      </c>
      <c r="D69" s="17">
        <v>30</v>
      </c>
      <c r="E69" s="17">
        <v>22</v>
      </c>
      <c r="F69" s="17">
        <v>28</v>
      </c>
      <c r="G69" s="17">
        <v>22</v>
      </c>
      <c r="H69" s="17">
        <v>13</v>
      </c>
      <c r="I69" s="17">
        <v>25</v>
      </c>
      <c r="J69" s="17">
        <v>23</v>
      </c>
      <c r="K69" s="17">
        <v>25</v>
      </c>
      <c r="L69" s="17">
        <v>22</v>
      </c>
      <c r="M69" s="17">
        <v>22</v>
      </c>
      <c r="N69" s="17">
        <v>20</v>
      </c>
      <c r="O69" s="10">
        <f>SUM(Tabla13[[#This Row],[ene]:[dic]])</f>
        <v>277</v>
      </c>
    </row>
    <row r="70" spans="1:15" s="14" customFormat="1" ht="10.8" customHeight="1" x14ac:dyDescent="0.3">
      <c r="A70" s="7" t="s">
        <v>26</v>
      </c>
      <c r="B70" s="16" t="s">
        <v>99</v>
      </c>
      <c r="C70" s="17">
        <v>0</v>
      </c>
      <c r="D70" s="17">
        <v>0</v>
      </c>
      <c r="E70" s="17">
        <v>1</v>
      </c>
      <c r="F70" s="17">
        <v>0</v>
      </c>
      <c r="G70" s="17">
        <v>2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0">
        <f>SUM(Tabla13[[#This Row],[ene]:[dic]])</f>
        <v>3</v>
      </c>
    </row>
    <row r="71" spans="1:15" s="14" customFormat="1" ht="10.8" customHeight="1" x14ac:dyDescent="0.3">
      <c r="A71" s="7" t="s">
        <v>25</v>
      </c>
      <c r="B71" s="16" t="s">
        <v>98</v>
      </c>
      <c r="C71" s="17">
        <v>1</v>
      </c>
      <c r="D71" s="17">
        <v>0</v>
      </c>
      <c r="E71" s="17">
        <v>1</v>
      </c>
      <c r="F71" s="17">
        <v>3</v>
      </c>
      <c r="G71" s="17">
        <v>0</v>
      </c>
      <c r="H71" s="17">
        <v>2</v>
      </c>
      <c r="I71" s="17">
        <v>4</v>
      </c>
      <c r="J71" s="17">
        <v>13</v>
      </c>
      <c r="K71" s="17">
        <v>3</v>
      </c>
      <c r="L71" s="17">
        <v>1</v>
      </c>
      <c r="M71" s="17">
        <v>1</v>
      </c>
      <c r="N71" s="17">
        <v>2</v>
      </c>
      <c r="O71" s="10">
        <f>SUM(Tabla13[[#This Row],[ene]:[dic]])</f>
        <v>31</v>
      </c>
    </row>
    <row r="72" spans="1:15" s="14" customFormat="1" ht="10.8" customHeight="1" x14ac:dyDescent="0.3">
      <c r="A72" s="7" t="s">
        <v>15</v>
      </c>
      <c r="B72" s="16" t="s">
        <v>88</v>
      </c>
      <c r="C72" s="17">
        <v>22</v>
      </c>
      <c r="D72" s="17">
        <v>19</v>
      </c>
      <c r="E72" s="17">
        <v>22</v>
      </c>
      <c r="F72" s="17">
        <v>17</v>
      </c>
      <c r="G72" s="17">
        <v>14</v>
      </c>
      <c r="H72" s="17">
        <v>17</v>
      </c>
      <c r="I72" s="17">
        <v>27</v>
      </c>
      <c r="J72" s="17">
        <v>19</v>
      </c>
      <c r="K72" s="17">
        <v>23</v>
      </c>
      <c r="L72" s="17">
        <v>20</v>
      </c>
      <c r="M72" s="17">
        <v>13</v>
      </c>
      <c r="N72" s="17">
        <v>16</v>
      </c>
      <c r="O72" s="10">
        <f>SUM(Tabla13[[#This Row],[ene]:[dic]])</f>
        <v>229</v>
      </c>
    </row>
    <row r="73" spans="1:15" s="14" customFormat="1" ht="10.8" customHeight="1" x14ac:dyDescent="0.3">
      <c r="A73" s="7" t="s">
        <v>67</v>
      </c>
      <c r="B73" s="16" t="s">
        <v>140</v>
      </c>
      <c r="C73" s="17">
        <v>0</v>
      </c>
      <c r="D73" s="17">
        <v>0</v>
      </c>
      <c r="E73" s="17">
        <v>0</v>
      </c>
      <c r="F73" s="17">
        <v>0</v>
      </c>
      <c r="G73" s="17">
        <v>1</v>
      </c>
      <c r="H73" s="17">
        <v>5</v>
      </c>
      <c r="I73" s="17">
        <v>46</v>
      </c>
      <c r="J73" s="17">
        <v>17</v>
      </c>
      <c r="K73" s="17">
        <v>14</v>
      </c>
      <c r="L73" s="17">
        <v>3</v>
      </c>
      <c r="M73" s="17">
        <v>3</v>
      </c>
      <c r="N73" s="17">
        <v>0</v>
      </c>
      <c r="O73" s="10">
        <f>SUM(Tabla13[[#This Row],[ene]:[dic]])</f>
        <v>89</v>
      </c>
    </row>
    <row r="74" spans="1:15" s="14" customFormat="1" ht="10.8" customHeight="1" x14ac:dyDescent="0.3">
      <c r="A74" s="7" t="s">
        <v>68</v>
      </c>
      <c r="B74" s="16" t="s">
        <v>141</v>
      </c>
      <c r="C74" s="17">
        <v>8</v>
      </c>
      <c r="D74" s="17">
        <v>9</v>
      </c>
      <c r="E74" s="17">
        <v>19</v>
      </c>
      <c r="F74" s="17">
        <v>30</v>
      </c>
      <c r="G74" s="17">
        <v>52</v>
      </c>
      <c r="H74" s="17">
        <v>201</v>
      </c>
      <c r="I74" s="17">
        <v>892</v>
      </c>
      <c r="J74" s="17">
        <v>234</v>
      </c>
      <c r="K74" s="17">
        <v>227</v>
      </c>
      <c r="L74" s="17">
        <v>106</v>
      </c>
      <c r="M74" s="17">
        <v>40</v>
      </c>
      <c r="N74" s="17">
        <v>16</v>
      </c>
      <c r="O74" s="10">
        <f>SUM(Tabla13[[#This Row],[ene]:[dic]])</f>
        <v>1834</v>
      </c>
    </row>
    <row r="75" spans="1:15" s="14" customFormat="1" ht="10.8" customHeight="1" x14ac:dyDescent="0.3">
      <c r="A75" s="7" t="s">
        <v>58</v>
      </c>
      <c r="B75" s="16" t="s">
        <v>131</v>
      </c>
      <c r="C75" s="17">
        <v>17</v>
      </c>
      <c r="D75" s="17">
        <v>14</v>
      </c>
      <c r="E75" s="17">
        <v>13</v>
      </c>
      <c r="F75" s="17">
        <v>13</v>
      </c>
      <c r="G75" s="17">
        <v>16</v>
      </c>
      <c r="H75" s="17">
        <v>10</v>
      </c>
      <c r="I75" s="17">
        <v>12</v>
      </c>
      <c r="J75" s="17">
        <v>3</v>
      </c>
      <c r="K75" s="17">
        <v>16</v>
      </c>
      <c r="L75" s="17">
        <v>21</v>
      </c>
      <c r="M75" s="17">
        <v>15</v>
      </c>
      <c r="N75" s="17">
        <v>20</v>
      </c>
      <c r="O75" s="10">
        <f>SUM(Tabla13[[#This Row],[ene]:[dic]])</f>
        <v>170</v>
      </c>
    </row>
    <row r="76" spans="1:15" s="14" customFormat="1" ht="10.8" customHeight="1" x14ac:dyDescent="0.3">
      <c r="A76" s="7" t="s">
        <v>69</v>
      </c>
      <c r="B76" s="16" t="s">
        <v>142</v>
      </c>
      <c r="C76" s="17">
        <v>1</v>
      </c>
      <c r="D76" s="17">
        <v>2</v>
      </c>
      <c r="E76" s="17">
        <v>13</v>
      </c>
      <c r="F76" s="17">
        <v>3</v>
      </c>
      <c r="G76" s="17">
        <v>4</v>
      </c>
      <c r="H76" s="17">
        <v>3</v>
      </c>
      <c r="I76" s="17">
        <v>14</v>
      </c>
      <c r="J76" s="17">
        <v>12</v>
      </c>
      <c r="K76" s="17">
        <v>22</v>
      </c>
      <c r="L76" s="17">
        <v>10</v>
      </c>
      <c r="M76" s="17">
        <v>2</v>
      </c>
      <c r="N76" s="17">
        <v>6</v>
      </c>
      <c r="O76" s="10">
        <f>SUM(Tabla13[[#This Row],[ene]:[dic]])</f>
        <v>92</v>
      </c>
    </row>
    <row r="77" spans="1:15" s="14" customFormat="1" ht="10.8" customHeight="1" x14ac:dyDescent="0.3">
      <c r="A77" s="7" t="s">
        <v>70</v>
      </c>
      <c r="B77" s="16" t="s">
        <v>143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2</v>
      </c>
      <c r="I77" s="17">
        <v>3</v>
      </c>
      <c r="J77" s="17">
        <v>4</v>
      </c>
      <c r="K77" s="17">
        <v>12</v>
      </c>
      <c r="L77" s="17">
        <v>5</v>
      </c>
      <c r="M77" s="17">
        <v>0</v>
      </c>
      <c r="N77" s="17">
        <v>3</v>
      </c>
      <c r="O77" s="10">
        <f>SUM(Tabla13[[#This Row],[ene]:[dic]])</f>
        <v>29</v>
      </c>
    </row>
    <row r="78" spans="1:15" s="14" customFormat="1" ht="10.8" customHeight="1" x14ac:dyDescent="0.3">
      <c r="A78" s="8" t="s">
        <v>13</v>
      </c>
      <c r="B78" s="8"/>
      <c r="C78" s="8">
        <f>SUBTOTAL(109,Tabla13[ene])</f>
        <v>1350</v>
      </c>
      <c r="D78" s="8">
        <f>SUBTOTAL(109,Tabla13[feb])</f>
        <v>1728</v>
      </c>
      <c r="E78" s="8">
        <f>SUBTOTAL(109,Tabla13[mar])</f>
        <v>1663</v>
      </c>
      <c r="F78" s="8">
        <f>SUBTOTAL(109,Tabla13[abr])</f>
        <v>1828</v>
      </c>
      <c r="G78" s="8">
        <f>SUBTOTAL(109,Tabla13[may])</f>
        <v>1307</v>
      </c>
      <c r="H78" s="8">
        <f>SUBTOTAL(109,Tabla13[jun])</f>
        <v>1668</v>
      </c>
      <c r="I78" s="8">
        <f>SUBTOTAL(109,Tabla13[jul])</f>
        <v>4980</v>
      </c>
      <c r="J78" s="8">
        <f>SUBTOTAL(109,Tabla13[ago])</f>
        <v>3233</v>
      </c>
      <c r="K78" s="8">
        <f>SUBTOTAL(109,Tabla13[sep])</f>
        <v>3173</v>
      </c>
      <c r="L78" s="8">
        <f>SUBTOTAL(109,Tabla13[oct])</f>
        <v>2170</v>
      </c>
      <c r="M78" s="8">
        <f>SUBTOTAL(109,Tabla13[nov])</f>
        <v>1715</v>
      </c>
      <c r="N78" s="8">
        <f>SUBTOTAL(109,Tabla13[dic])</f>
        <v>1085</v>
      </c>
      <c r="O78" s="11">
        <f>SUBTOTAL(109,Tabla13[Total])</f>
        <v>25900</v>
      </c>
    </row>
  </sheetData>
  <mergeCells count="1">
    <mergeCell ref="K1:O4"/>
  </mergeCells>
  <pageMargins left="0.62992125984251968" right="0.23622047244094491" top="0.74803149606299213" bottom="0.74803149606299213" header="0.31496062992125984" footer="0.31496062992125984"/>
  <pageSetup paperSize="9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D7771-1F15-4E0D-8A82-5C8E1A229254}">
  <dimension ref="A1:O78"/>
  <sheetViews>
    <sheetView showGridLines="0" topLeftCell="B1" zoomScaleNormal="100" workbookViewId="0">
      <pane ySplit="6" topLeftCell="A7" activePane="bottomLeft" state="frozen"/>
      <selection activeCell="B1" sqref="B1"/>
      <selection pane="bottomLeft" activeCell="R64" sqref="R64"/>
    </sheetView>
  </sheetViews>
  <sheetFormatPr baseColWidth="10" defaultRowHeight="14.4" x14ac:dyDescent="0.3"/>
  <cols>
    <col min="1" max="1" width="6.109375" style="6" hidden="1" customWidth="1"/>
    <col min="2" max="2" width="31" style="5" customWidth="1"/>
    <col min="3" max="14" width="7.88671875" style="2" customWidth="1"/>
    <col min="15" max="15" width="7.88671875" style="9" customWidth="1"/>
    <col min="16" max="16384" width="11.5546875" style="2"/>
  </cols>
  <sheetData>
    <row r="1" spans="1:15" ht="14.4" customHeight="1" x14ac:dyDescent="0.3">
      <c r="K1" s="20" t="s">
        <v>158</v>
      </c>
      <c r="L1" s="20"/>
      <c r="M1" s="20"/>
      <c r="N1" s="20"/>
      <c r="O1" s="20"/>
    </row>
    <row r="2" spans="1:15" ht="14.4" customHeight="1" x14ac:dyDescent="0.3">
      <c r="K2" s="20"/>
      <c r="L2" s="20"/>
      <c r="M2" s="20"/>
      <c r="N2" s="20"/>
      <c r="O2" s="20"/>
    </row>
    <row r="3" spans="1:15" x14ac:dyDescent="0.3">
      <c r="K3" s="20"/>
      <c r="L3" s="20"/>
      <c r="M3" s="20"/>
      <c r="N3" s="20"/>
      <c r="O3" s="20"/>
    </row>
    <row r="4" spans="1:15" x14ac:dyDescent="0.3">
      <c r="K4" s="20"/>
      <c r="L4" s="20"/>
      <c r="M4" s="20"/>
      <c r="N4" s="20"/>
      <c r="O4" s="20"/>
    </row>
    <row r="6" spans="1:15" s="14" customFormat="1" ht="16.2" customHeight="1" x14ac:dyDescent="0.3">
      <c r="A6" s="12" t="s">
        <v>85</v>
      </c>
      <c r="B6" s="13" t="s">
        <v>86</v>
      </c>
      <c r="C6" s="14" t="s">
        <v>0</v>
      </c>
      <c r="D6" s="14" t="s">
        <v>1</v>
      </c>
      <c r="E6" s="14" t="s">
        <v>2</v>
      </c>
      <c r="F6" s="14" t="s">
        <v>3</v>
      </c>
      <c r="G6" s="14" t="s">
        <v>4</v>
      </c>
      <c r="H6" s="14" t="s">
        <v>5</v>
      </c>
      <c r="I6" s="14" t="s">
        <v>6</v>
      </c>
      <c r="J6" s="14" t="s">
        <v>7</v>
      </c>
      <c r="K6" s="14" t="s">
        <v>8</v>
      </c>
      <c r="L6" s="14" t="s">
        <v>9</v>
      </c>
      <c r="M6" s="14" t="s">
        <v>10</v>
      </c>
      <c r="N6" s="14" t="s">
        <v>11</v>
      </c>
      <c r="O6" s="15" t="s">
        <v>13</v>
      </c>
    </row>
    <row r="7" spans="1:15" s="14" customFormat="1" ht="10.8" customHeight="1" x14ac:dyDescent="0.3">
      <c r="A7" s="7" t="s">
        <v>18</v>
      </c>
      <c r="B7" s="16" t="s">
        <v>91</v>
      </c>
      <c r="C7" s="17">
        <v>16</v>
      </c>
      <c r="D7" s="17">
        <v>11</v>
      </c>
      <c r="E7" s="17">
        <v>3</v>
      </c>
      <c r="F7" s="17">
        <v>2</v>
      </c>
      <c r="G7" s="17">
        <v>1</v>
      </c>
      <c r="H7" s="17">
        <v>8</v>
      </c>
      <c r="I7" s="17">
        <v>10</v>
      </c>
      <c r="J7" s="17">
        <v>5</v>
      </c>
      <c r="K7" s="17">
        <v>8</v>
      </c>
      <c r="L7" s="17">
        <v>7</v>
      </c>
      <c r="M7" s="17">
        <v>5</v>
      </c>
      <c r="N7" s="17">
        <v>7</v>
      </c>
      <c r="O7" s="10">
        <f>SUM(Tabla134[[#This Row],[ene]:[dic]])</f>
        <v>83</v>
      </c>
    </row>
    <row r="8" spans="1:15" s="14" customFormat="1" ht="10.8" customHeight="1" x14ac:dyDescent="0.3">
      <c r="A8" s="7" t="s">
        <v>19</v>
      </c>
      <c r="B8" s="16" t="s">
        <v>92</v>
      </c>
      <c r="C8" s="17">
        <v>29</v>
      </c>
      <c r="D8" s="17">
        <v>18</v>
      </c>
      <c r="E8" s="17">
        <v>8</v>
      </c>
      <c r="F8" s="17">
        <v>0</v>
      </c>
      <c r="G8" s="17">
        <v>1</v>
      </c>
      <c r="H8" s="17">
        <v>2</v>
      </c>
      <c r="I8" s="17">
        <v>4</v>
      </c>
      <c r="J8" s="17">
        <v>8</v>
      </c>
      <c r="K8" s="17">
        <v>1</v>
      </c>
      <c r="L8" s="17">
        <v>3</v>
      </c>
      <c r="M8" s="17">
        <v>2</v>
      </c>
      <c r="N8" s="17">
        <v>9</v>
      </c>
      <c r="O8" s="10">
        <f>SUM(Tabla134[[#This Row],[ene]:[dic]])</f>
        <v>85</v>
      </c>
    </row>
    <row r="9" spans="1:15" s="14" customFormat="1" ht="10.8" customHeight="1" x14ac:dyDescent="0.3">
      <c r="A9" s="7" t="s">
        <v>27</v>
      </c>
      <c r="B9" s="16" t="s">
        <v>100</v>
      </c>
      <c r="C9" s="17">
        <v>9</v>
      </c>
      <c r="D9" s="17">
        <v>10</v>
      </c>
      <c r="E9" s="17">
        <v>4</v>
      </c>
      <c r="F9" s="17">
        <v>2</v>
      </c>
      <c r="G9" s="17">
        <v>2</v>
      </c>
      <c r="H9" s="17">
        <v>4</v>
      </c>
      <c r="I9" s="17">
        <v>7</v>
      </c>
      <c r="J9" s="17">
        <v>6</v>
      </c>
      <c r="K9" s="17">
        <v>6</v>
      </c>
      <c r="L9" s="17">
        <v>44</v>
      </c>
      <c r="M9" s="17">
        <v>5</v>
      </c>
      <c r="N9" s="17">
        <v>6</v>
      </c>
      <c r="O9" s="10">
        <f>SUM(Tabla134[[#This Row],[ene]:[dic]])</f>
        <v>105</v>
      </c>
    </row>
    <row r="10" spans="1:15" s="14" customFormat="1" ht="10.8" customHeight="1" x14ac:dyDescent="0.3">
      <c r="A10" s="7" t="s">
        <v>75</v>
      </c>
      <c r="B10" s="16" t="s">
        <v>148</v>
      </c>
      <c r="C10" s="17">
        <v>24</v>
      </c>
      <c r="D10" s="17">
        <v>21</v>
      </c>
      <c r="E10" s="17">
        <v>8</v>
      </c>
      <c r="F10" s="17">
        <v>1</v>
      </c>
      <c r="G10" s="17">
        <v>9</v>
      </c>
      <c r="H10" s="17">
        <v>7</v>
      </c>
      <c r="I10" s="17">
        <v>6</v>
      </c>
      <c r="J10" s="17">
        <v>6</v>
      </c>
      <c r="K10" s="17">
        <v>7</v>
      </c>
      <c r="L10" s="17">
        <v>6</v>
      </c>
      <c r="M10" s="17">
        <v>16</v>
      </c>
      <c r="N10" s="17">
        <v>7</v>
      </c>
      <c r="O10" s="10">
        <f>SUM(Tabla134[[#This Row],[ene]:[dic]])</f>
        <v>118</v>
      </c>
    </row>
    <row r="11" spans="1:15" s="14" customFormat="1" ht="10.8" customHeight="1" x14ac:dyDescent="0.3">
      <c r="A11" s="7" t="s">
        <v>73</v>
      </c>
      <c r="B11" s="16" t="s">
        <v>146</v>
      </c>
      <c r="C11" s="17">
        <v>8</v>
      </c>
      <c r="D11" s="17">
        <v>4</v>
      </c>
      <c r="E11" s="17">
        <v>5</v>
      </c>
      <c r="F11" s="17">
        <v>1</v>
      </c>
      <c r="G11" s="17">
        <v>2</v>
      </c>
      <c r="H11" s="17">
        <v>4</v>
      </c>
      <c r="I11" s="17">
        <v>8</v>
      </c>
      <c r="J11" s="17">
        <v>6</v>
      </c>
      <c r="K11" s="17">
        <v>4</v>
      </c>
      <c r="L11" s="17">
        <v>2</v>
      </c>
      <c r="M11" s="17">
        <v>3</v>
      </c>
      <c r="N11" s="17">
        <v>1</v>
      </c>
      <c r="O11" s="10">
        <f>SUM(Tabla134[[#This Row],[ene]:[dic]])</f>
        <v>48</v>
      </c>
    </row>
    <row r="12" spans="1:15" s="14" customFormat="1" ht="10.8" customHeight="1" x14ac:dyDescent="0.3">
      <c r="A12" s="7" t="s">
        <v>72</v>
      </c>
      <c r="B12" s="16" t="s">
        <v>145</v>
      </c>
      <c r="C12" s="17">
        <v>2</v>
      </c>
      <c r="D12" s="17">
        <v>2</v>
      </c>
      <c r="E12" s="17">
        <v>2</v>
      </c>
      <c r="F12" s="17">
        <v>0</v>
      </c>
      <c r="G12" s="17">
        <v>2</v>
      </c>
      <c r="H12" s="17">
        <v>1</v>
      </c>
      <c r="I12" s="17">
        <v>2</v>
      </c>
      <c r="J12" s="17">
        <v>2</v>
      </c>
      <c r="K12" s="17">
        <v>1</v>
      </c>
      <c r="L12" s="17">
        <v>1</v>
      </c>
      <c r="M12" s="17">
        <v>2</v>
      </c>
      <c r="N12" s="17">
        <v>2</v>
      </c>
      <c r="O12" s="10">
        <f>SUM(Tabla134[[#This Row],[ene]:[dic]])</f>
        <v>19</v>
      </c>
    </row>
    <row r="13" spans="1:15" s="14" customFormat="1" ht="10.8" customHeight="1" x14ac:dyDescent="0.3">
      <c r="A13" s="7" t="s">
        <v>78</v>
      </c>
      <c r="B13" s="16" t="s">
        <v>151</v>
      </c>
      <c r="C13" s="17">
        <v>22</v>
      </c>
      <c r="D13" s="17">
        <v>14</v>
      </c>
      <c r="E13" s="17">
        <v>13</v>
      </c>
      <c r="F13" s="17">
        <v>9</v>
      </c>
      <c r="G13" s="17">
        <v>11</v>
      </c>
      <c r="H13" s="17">
        <v>14</v>
      </c>
      <c r="I13" s="17">
        <v>19</v>
      </c>
      <c r="J13" s="17">
        <v>45</v>
      </c>
      <c r="K13" s="17">
        <v>49</v>
      </c>
      <c r="L13" s="17">
        <v>54</v>
      </c>
      <c r="M13" s="17">
        <v>52</v>
      </c>
      <c r="N13" s="17">
        <v>27</v>
      </c>
      <c r="O13" s="10">
        <f>SUM(Tabla134[[#This Row],[ene]:[dic]])</f>
        <v>329</v>
      </c>
    </row>
    <row r="14" spans="1:15" s="14" customFormat="1" ht="10.8" customHeight="1" x14ac:dyDescent="0.3">
      <c r="A14" s="7" t="s">
        <v>34</v>
      </c>
      <c r="B14" s="16" t="s">
        <v>107</v>
      </c>
      <c r="C14" s="17">
        <v>66</v>
      </c>
      <c r="D14" s="17">
        <v>59</v>
      </c>
      <c r="E14" s="17">
        <v>394</v>
      </c>
      <c r="F14" s="17">
        <v>135</v>
      </c>
      <c r="G14" s="17">
        <v>137</v>
      </c>
      <c r="H14" s="17">
        <v>106</v>
      </c>
      <c r="I14" s="17">
        <v>79</v>
      </c>
      <c r="J14" s="17">
        <v>53</v>
      </c>
      <c r="K14" s="17">
        <v>64</v>
      </c>
      <c r="L14" s="17">
        <v>49</v>
      </c>
      <c r="M14" s="17">
        <v>45</v>
      </c>
      <c r="N14" s="17">
        <v>56</v>
      </c>
      <c r="O14" s="10">
        <f>SUM(Tabla134[[#This Row],[ene]:[dic]])</f>
        <v>1243</v>
      </c>
    </row>
    <row r="15" spans="1:15" s="14" customFormat="1" ht="10.8" customHeight="1" x14ac:dyDescent="0.3">
      <c r="A15" s="7" t="s">
        <v>82</v>
      </c>
      <c r="B15" s="16" t="s">
        <v>155</v>
      </c>
      <c r="C15" s="17">
        <v>14</v>
      </c>
      <c r="D15" s="17">
        <v>12</v>
      </c>
      <c r="E15" s="17">
        <v>14</v>
      </c>
      <c r="F15" s="17">
        <v>7</v>
      </c>
      <c r="G15" s="17">
        <v>3</v>
      </c>
      <c r="H15" s="17">
        <v>11</v>
      </c>
      <c r="I15" s="17">
        <v>5</v>
      </c>
      <c r="J15" s="17">
        <v>6</v>
      </c>
      <c r="K15" s="17">
        <v>15</v>
      </c>
      <c r="L15" s="17">
        <v>9</v>
      </c>
      <c r="M15" s="17">
        <v>13</v>
      </c>
      <c r="N15" s="17">
        <v>7</v>
      </c>
      <c r="O15" s="10">
        <f>SUM(Tabla134[[#This Row],[ene]:[dic]])</f>
        <v>116</v>
      </c>
    </row>
    <row r="16" spans="1:15" s="14" customFormat="1" ht="10.8" customHeight="1" x14ac:dyDescent="0.3">
      <c r="A16" s="7" t="s">
        <v>48</v>
      </c>
      <c r="B16" s="16" t="s">
        <v>121</v>
      </c>
      <c r="C16" s="17">
        <v>40</v>
      </c>
      <c r="D16" s="17">
        <v>40</v>
      </c>
      <c r="E16" s="17">
        <v>28</v>
      </c>
      <c r="F16" s="17">
        <v>4</v>
      </c>
      <c r="G16" s="17">
        <v>16</v>
      </c>
      <c r="H16" s="17">
        <v>24</v>
      </c>
      <c r="I16" s="17">
        <v>26</v>
      </c>
      <c r="J16" s="17">
        <v>29</v>
      </c>
      <c r="K16" s="17">
        <v>24</v>
      </c>
      <c r="L16" s="17">
        <v>24</v>
      </c>
      <c r="M16" s="17">
        <v>31</v>
      </c>
      <c r="N16" s="17">
        <v>31</v>
      </c>
      <c r="O16" s="10">
        <f>SUM(Tabla134[[#This Row],[ene]:[dic]])</f>
        <v>317</v>
      </c>
    </row>
    <row r="17" spans="1:15" s="14" customFormat="1" ht="10.8" customHeight="1" x14ac:dyDescent="0.3">
      <c r="A17" s="7" t="s">
        <v>50</v>
      </c>
      <c r="B17" s="16" t="s">
        <v>123</v>
      </c>
      <c r="C17" s="17">
        <v>0</v>
      </c>
      <c r="D17" s="17">
        <v>1</v>
      </c>
      <c r="E17" s="17">
        <v>1</v>
      </c>
      <c r="F17" s="17">
        <v>0</v>
      </c>
      <c r="G17" s="17">
        <v>0</v>
      </c>
      <c r="H17" s="17">
        <v>0</v>
      </c>
      <c r="I17" s="17">
        <v>1</v>
      </c>
      <c r="J17" s="17">
        <v>2</v>
      </c>
      <c r="K17" s="17">
        <v>0</v>
      </c>
      <c r="L17" s="17">
        <v>0</v>
      </c>
      <c r="M17" s="17">
        <v>1</v>
      </c>
      <c r="N17" s="17">
        <v>1</v>
      </c>
      <c r="O17" s="10">
        <f>SUM(Tabla134[[#This Row],[ene]:[dic]])</f>
        <v>7</v>
      </c>
    </row>
    <row r="18" spans="1:15" s="14" customFormat="1" ht="10.8" customHeight="1" x14ac:dyDescent="0.3">
      <c r="A18" s="7" t="s">
        <v>49</v>
      </c>
      <c r="B18" s="16" t="s">
        <v>122</v>
      </c>
      <c r="C18" s="17">
        <v>13</v>
      </c>
      <c r="D18" s="17">
        <v>14</v>
      </c>
      <c r="E18" s="17">
        <v>9</v>
      </c>
      <c r="F18" s="17">
        <v>9</v>
      </c>
      <c r="G18" s="17">
        <v>11</v>
      </c>
      <c r="H18" s="17">
        <v>25</v>
      </c>
      <c r="I18" s="17">
        <v>19</v>
      </c>
      <c r="J18" s="17">
        <v>16</v>
      </c>
      <c r="K18" s="17">
        <v>15</v>
      </c>
      <c r="L18" s="17">
        <v>15</v>
      </c>
      <c r="M18" s="17">
        <v>15</v>
      </c>
      <c r="N18" s="17">
        <v>13</v>
      </c>
      <c r="O18" s="10">
        <f>SUM(Tabla134[[#This Row],[ene]:[dic]])</f>
        <v>174</v>
      </c>
    </row>
    <row r="19" spans="1:15" s="14" customFormat="1" ht="10.8" customHeight="1" x14ac:dyDescent="0.3">
      <c r="A19" s="7" t="s">
        <v>52</v>
      </c>
      <c r="B19" s="16" t="s">
        <v>125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0">
        <f>SUM(Tabla134[[#This Row],[ene]:[dic]])</f>
        <v>0</v>
      </c>
    </row>
    <row r="20" spans="1:15" s="14" customFormat="1" ht="10.8" customHeight="1" x14ac:dyDescent="0.3">
      <c r="A20" s="7" t="s">
        <v>53</v>
      </c>
      <c r="B20" s="16" t="s">
        <v>126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0">
        <f>SUM(Tabla134[[#This Row],[ene]:[dic]])</f>
        <v>0</v>
      </c>
    </row>
    <row r="21" spans="1:15" s="14" customFormat="1" ht="10.8" customHeight="1" x14ac:dyDescent="0.3">
      <c r="A21" s="7" t="s">
        <v>20</v>
      </c>
      <c r="B21" s="16" t="s">
        <v>93</v>
      </c>
      <c r="C21" s="17">
        <v>0</v>
      </c>
      <c r="D21" s="17">
        <v>0</v>
      </c>
      <c r="E21" s="17">
        <v>2</v>
      </c>
      <c r="F21" s="17">
        <v>1</v>
      </c>
      <c r="G21" s="17">
        <v>0</v>
      </c>
      <c r="H21" s="17">
        <v>0</v>
      </c>
      <c r="I21" s="17">
        <v>2</v>
      </c>
      <c r="J21" s="17">
        <v>0</v>
      </c>
      <c r="K21" s="17">
        <v>0</v>
      </c>
      <c r="L21" s="17">
        <v>1</v>
      </c>
      <c r="M21" s="17">
        <v>0</v>
      </c>
      <c r="N21" s="17">
        <v>0</v>
      </c>
      <c r="O21" s="10">
        <f>SUM(Tabla134[[#This Row],[ene]:[dic]])</f>
        <v>6</v>
      </c>
    </row>
    <row r="22" spans="1:15" s="14" customFormat="1" ht="10.8" customHeight="1" x14ac:dyDescent="0.3">
      <c r="A22" s="7" t="s">
        <v>54</v>
      </c>
      <c r="B22" s="16" t="s">
        <v>127</v>
      </c>
      <c r="C22" s="17">
        <v>20</v>
      </c>
      <c r="D22" s="17">
        <v>22</v>
      </c>
      <c r="E22" s="17">
        <v>0</v>
      </c>
      <c r="F22" s="17">
        <v>4</v>
      </c>
      <c r="G22" s="17">
        <v>2</v>
      </c>
      <c r="H22" s="17">
        <v>8</v>
      </c>
      <c r="I22" s="17">
        <v>3</v>
      </c>
      <c r="J22" s="17">
        <v>7</v>
      </c>
      <c r="K22" s="17">
        <v>9</v>
      </c>
      <c r="L22" s="17">
        <v>10</v>
      </c>
      <c r="M22" s="17">
        <v>7</v>
      </c>
      <c r="N22" s="17">
        <v>4</v>
      </c>
      <c r="O22" s="10">
        <f>SUM(Tabla134[[#This Row],[ene]:[dic]])</f>
        <v>96</v>
      </c>
    </row>
    <row r="23" spans="1:15" s="14" customFormat="1" ht="10.8" customHeight="1" x14ac:dyDescent="0.3">
      <c r="A23" s="7" t="s">
        <v>61</v>
      </c>
      <c r="B23" s="16" t="s">
        <v>134</v>
      </c>
      <c r="C23" s="17">
        <v>12</v>
      </c>
      <c r="D23" s="17">
        <v>10</v>
      </c>
      <c r="E23" s="17">
        <v>2</v>
      </c>
      <c r="F23" s="17">
        <v>1</v>
      </c>
      <c r="G23" s="17">
        <v>0</v>
      </c>
      <c r="H23" s="17">
        <v>5</v>
      </c>
      <c r="I23" s="17">
        <v>4</v>
      </c>
      <c r="J23" s="17">
        <v>5</v>
      </c>
      <c r="K23" s="17">
        <v>7</v>
      </c>
      <c r="L23" s="17">
        <v>9</v>
      </c>
      <c r="M23" s="17">
        <v>10</v>
      </c>
      <c r="N23" s="17">
        <v>8</v>
      </c>
      <c r="O23" s="10">
        <f>SUM(Tabla134[[#This Row],[ene]:[dic]])</f>
        <v>73</v>
      </c>
    </row>
    <row r="24" spans="1:15" s="14" customFormat="1" ht="10.8" customHeight="1" x14ac:dyDescent="0.3">
      <c r="A24" s="7" t="s">
        <v>62</v>
      </c>
      <c r="B24" s="16" t="s">
        <v>135</v>
      </c>
      <c r="C24" s="17">
        <v>2</v>
      </c>
      <c r="D24" s="17">
        <v>5</v>
      </c>
      <c r="E24" s="17">
        <v>1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2</v>
      </c>
      <c r="N24" s="17">
        <v>1</v>
      </c>
      <c r="O24" s="10">
        <f>SUM(Tabla134[[#This Row],[ene]:[dic]])</f>
        <v>11</v>
      </c>
    </row>
    <row r="25" spans="1:15" s="14" customFormat="1" ht="10.8" customHeight="1" x14ac:dyDescent="0.3">
      <c r="A25" s="7" t="s">
        <v>80</v>
      </c>
      <c r="B25" s="16" t="s">
        <v>153</v>
      </c>
      <c r="C25" s="17">
        <v>6</v>
      </c>
      <c r="D25" s="17">
        <v>9</v>
      </c>
      <c r="E25" s="17">
        <v>15</v>
      </c>
      <c r="F25" s="17">
        <v>10</v>
      </c>
      <c r="G25" s="17">
        <v>17</v>
      </c>
      <c r="H25" s="17">
        <v>31</v>
      </c>
      <c r="I25" s="17">
        <v>11</v>
      </c>
      <c r="J25" s="17">
        <v>10</v>
      </c>
      <c r="K25" s="17">
        <v>12</v>
      </c>
      <c r="L25" s="17">
        <v>10</v>
      </c>
      <c r="M25" s="17">
        <v>18</v>
      </c>
      <c r="N25" s="17">
        <v>13</v>
      </c>
      <c r="O25" s="10">
        <f>SUM(Tabla134[[#This Row],[ene]:[dic]])</f>
        <v>162</v>
      </c>
    </row>
    <row r="26" spans="1:15" s="14" customFormat="1" ht="10.8" customHeight="1" x14ac:dyDescent="0.3">
      <c r="A26" s="7" t="s">
        <v>21</v>
      </c>
      <c r="B26" s="16" t="s">
        <v>94</v>
      </c>
      <c r="C26" s="17">
        <v>6</v>
      </c>
      <c r="D26" s="17">
        <v>4</v>
      </c>
      <c r="E26" s="17">
        <v>2</v>
      </c>
      <c r="F26" s="17">
        <v>2</v>
      </c>
      <c r="G26" s="17">
        <v>0</v>
      </c>
      <c r="H26" s="17">
        <v>4</v>
      </c>
      <c r="I26" s="17">
        <v>1</v>
      </c>
      <c r="J26" s="17">
        <v>7</v>
      </c>
      <c r="K26" s="17">
        <v>8</v>
      </c>
      <c r="L26" s="17">
        <v>2</v>
      </c>
      <c r="M26" s="17">
        <v>5</v>
      </c>
      <c r="N26" s="17">
        <v>1</v>
      </c>
      <c r="O26" s="10">
        <f>SUM(Tabla134[[#This Row],[ene]:[dic]])</f>
        <v>42</v>
      </c>
    </row>
    <row r="27" spans="1:15" s="14" customFormat="1" ht="10.8" customHeight="1" x14ac:dyDescent="0.3">
      <c r="A27" s="7" t="s">
        <v>51</v>
      </c>
      <c r="B27" s="16" t="s">
        <v>124</v>
      </c>
      <c r="C27" s="17">
        <v>7</v>
      </c>
      <c r="D27" s="17">
        <v>11</v>
      </c>
      <c r="E27" s="17">
        <v>8</v>
      </c>
      <c r="F27" s="17">
        <v>6</v>
      </c>
      <c r="G27" s="17">
        <v>5</v>
      </c>
      <c r="H27" s="17">
        <v>11</v>
      </c>
      <c r="I27" s="17">
        <v>11</v>
      </c>
      <c r="J27" s="17">
        <v>9</v>
      </c>
      <c r="K27" s="17">
        <v>16</v>
      </c>
      <c r="L27" s="17">
        <v>13</v>
      </c>
      <c r="M27" s="17">
        <v>9</v>
      </c>
      <c r="N27" s="17">
        <v>11</v>
      </c>
      <c r="O27" s="10">
        <f>SUM(Tabla134[[#This Row],[ene]:[dic]])</f>
        <v>117</v>
      </c>
    </row>
    <row r="28" spans="1:15" s="14" customFormat="1" ht="10.8" customHeight="1" x14ac:dyDescent="0.3">
      <c r="A28" s="7" t="s">
        <v>41</v>
      </c>
      <c r="B28" s="16" t="s">
        <v>114</v>
      </c>
      <c r="C28" s="17">
        <v>8</v>
      </c>
      <c r="D28" s="17">
        <v>5</v>
      </c>
      <c r="E28" s="17">
        <v>0</v>
      </c>
      <c r="F28" s="17">
        <v>2</v>
      </c>
      <c r="G28" s="17">
        <v>1</v>
      </c>
      <c r="H28" s="17">
        <v>0</v>
      </c>
      <c r="I28" s="17">
        <v>3</v>
      </c>
      <c r="J28" s="17">
        <v>3</v>
      </c>
      <c r="K28" s="17">
        <v>2</v>
      </c>
      <c r="L28" s="17">
        <v>2</v>
      </c>
      <c r="M28" s="17">
        <v>1</v>
      </c>
      <c r="N28" s="17">
        <v>3</v>
      </c>
      <c r="O28" s="10">
        <f>SUM(Tabla134[[#This Row],[ene]:[dic]])</f>
        <v>30</v>
      </c>
    </row>
    <row r="29" spans="1:15" s="14" customFormat="1" ht="10.8" customHeight="1" x14ac:dyDescent="0.3">
      <c r="A29" s="7" t="s">
        <v>55</v>
      </c>
      <c r="B29" s="16" t="s">
        <v>128</v>
      </c>
      <c r="C29" s="17">
        <v>9</v>
      </c>
      <c r="D29" s="17">
        <v>3</v>
      </c>
      <c r="E29" s="17">
        <v>2</v>
      </c>
      <c r="F29" s="17">
        <v>1</v>
      </c>
      <c r="G29" s="17">
        <v>0</v>
      </c>
      <c r="H29" s="17">
        <v>2</v>
      </c>
      <c r="I29" s="17">
        <v>1</v>
      </c>
      <c r="J29" s="17">
        <v>0</v>
      </c>
      <c r="K29" s="17">
        <v>1</v>
      </c>
      <c r="L29" s="17">
        <v>1</v>
      </c>
      <c r="M29" s="17">
        <v>1</v>
      </c>
      <c r="N29" s="17">
        <v>0</v>
      </c>
      <c r="O29" s="10">
        <f>SUM(Tabla134[[#This Row],[ene]:[dic]])</f>
        <v>21</v>
      </c>
    </row>
    <row r="30" spans="1:15" s="14" customFormat="1" ht="10.8" customHeight="1" x14ac:dyDescent="0.3">
      <c r="A30" s="7" t="s">
        <v>56</v>
      </c>
      <c r="B30" s="16" t="s">
        <v>129</v>
      </c>
      <c r="C30" s="17">
        <v>7</v>
      </c>
      <c r="D30" s="17">
        <v>11</v>
      </c>
      <c r="E30" s="17">
        <v>1</v>
      </c>
      <c r="F30" s="17">
        <v>0</v>
      </c>
      <c r="G30" s="17">
        <v>0</v>
      </c>
      <c r="H30" s="17">
        <v>2</v>
      </c>
      <c r="I30" s="17">
        <v>0</v>
      </c>
      <c r="J30" s="17">
        <v>4</v>
      </c>
      <c r="K30" s="17">
        <v>8</v>
      </c>
      <c r="L30" s="17">
        <v>3</v>
      </c>
      <c r="M30" s="17">
        <v>5</v>
      </c>
      <c r="N30" s="17">
        <v>5</v>
      </c>
      <c r="O30" s="10">
        <f>SUM(Tabla134[[#This Row],[ene]:[dic]])</f>
        <v>46</v>
      </c>
    </row>
    <row r="31" spans="1:15" s="14" customFormat="1" ht="10.8" customHeight="1" x14ac:dyDescent="0.3">
      <c r="A31" s="7" t="s">
        <v>83</v>
      </c>
      <c r="B31" s="16" t="s">
        <v>156</v>
      </c>
      <c r="C31" s="17">
        <v>0</v>
      </c>
      <c r="D31" s="17">
        <v>1</v>
      </c>
      <c r="E31" s="17">
        <v>1</v>
      </c>
      <c r="F31" s="17">
        <v>0</v>
      </c>
      <c r="G31" s="17">
        <v>0</v>
      </c>
      <c r="H31" s="17">
        <v>0</v>
      </c>
      <c r="I31" s="17">
        <v>1</v>
      </c>
      <c r="J31" s="17">
        <v>2</v>
      </c>
      <c r="K31" s="17">
        <v>0</v>
      </c>
      <c r="L31" s="17">
        <v>1</v>
      </c>
      <c r="M31" s="17">
        <v>0</v>
      </c>
      <c r="N31" s="17">
        <v>0</v>
      </c>
      <c r="O31" s="10">
        <f>SUM(Tabla134[[#This Row],[ene]:[dic]])</f>
        <v>6</v>
      </c>
    </row>
    <row r="32" spans="1:15" s="14" customFormat="1" ht="10.8" customHeight="1" x14ac:dyDescent="0.3">
      <c r="A32" s="7" t="s">
        <v>14</v>
      </c>
      <c r="B32" s="16" t="s">
        <v>87</v>
      </c>
      <c r="C32" s="17">
        <v>185</v>
      </c>
      <c r="D32" s="17">
        <v>179</v>
      </c>
      <c r="E32" s="17">
        <v>142</v>
      </c>
      <c r="F32" s="17">
        <v>112</v>
      </c>
      <c r="G32" s="17">
        <v>126</v>
      </c>
      <c r="H32" s="17">
        <v>194</v>
      </c>
      <c r="I32" s="17">
        <v>594</v>
      </c>
      <c r="J32" s="17">
        <v>716</v>
      </c>
      <c r="K32" s="17">
        <v>579</v>
      </c>
      <c r="L32" s="17">
        <v>164</v>
      </c>
      <c r="M32" s="17">
        <v>143</v>
      </c>
      <c r="N32" s="17">
        <v>131</v>
      </c>
      <c r="O32" s="10">
        <f>SUM(Tabla134[[#This Row],[ene]:[dic]])</f>
        <v>3265</v>
      </c>
    </row>
    <row r="33" spans="1:15" s="14" customFormat="1" ht="10.8" customHeight="1" x14ac:dyDescent="0.3">
      <c r="A33" s="7" t="s">
        <v>29</v>
      </c>
      <c r="B33" s="16" t="s">
        <v>102</v>
      </c>
      <c r="C33" s="17">
        <v>18</v>
      </c>
      <c r="D33" s="17">
        <v>22</v>
      </c>
      <c r="E33" s="17">
        <v>15</v>
      </c>
      <c r="F33" s="17">
        <v>4</v>
      </c>
      <c r="G33" s="17">
        <v>3</v>
      </c>
      <c r="H33" s="17">
        <v>5</v>
      </c>
      <c r="I33" s="17">
        <v>14</v>
      </c>
      <c r="J33" s="17">
        <v>10</v>
      </c>
      <c r="K33" s="17">
        <v>16</v>
      </c>
      <c r="L33" s="17">
        <v>10</v>
      </c>
      <c r="M33" s="17">
        <v>11</v>
      </c>
      <c r="N33" s="17">
        <v>11</v>
      </c>
      <c r="O33" s="10">
        <f>SUM(Tabla134[[#This Row],[ene]:[dic]])</f>
        <v>139</v>
      </c>
    </row>
    <row r="34" spans="1:15" s="14" customFormat="1" ht="10.8" customHeight="1" x14ac:dyDescent="0.3">
      <c r="A34" s="7" t="s">
        <v>40</v>
      </c>
      <c r="B34" s="16" t="s">
        <v>113</v>
      </c>
      <c r="C34" s="17">
        <v>9</v>
      </c>
      <c r="D34" s="17">
        <v>9</v>
      </c>
      <c r="E34" s="17">
        <v>5</v>
      </c>
      <c r="F34" s="17">
        <v>1</v>
      </c>
      <c r="G34" s="17">
        <v>1</v>
      </c>
      <c r="H34" s="17">
        <v>3</v>
      </c>
      <c r="I34" s="17">
        <v>6</v>
      </c>
      <c r="J34" s="17">
        <v>7</v>
      </c>
      <c r="K34" s="17">
        <v>8</v>
      </c>
      <c r="L34" s="17">
        <v>10</v>
      </c>
      <c r="M34" s="17">
        <v>5</v>
      </c>
      <c r="N34" s="17">
        <v>8</v>
      </c>
      <c r="O34" s="10">
        <f>SUM(Tabla134[[#This Row],[ene]:[dic]])</f>
        <v>72</v>
      </c>
    </row>
    <row r="35" spans="1:15" s="14" customFormat="1" ht="10.8" customHeight="1" x14ac:dyDescent="0.3">
      <c r="A35" s="7" t="s">
        <v>32</v>
      </c>
      <c r="B35" s="16" t="s">
        <v>105</v>
      </c>
      <c r="C35" s="17">
        <v>52</v>
      </c>
      <c r="D35" s="17">
        <v>35</v>
      </c>
      <c r="E35" s="17">
        <v>23</v>
      </c>
      <c r="F35" s="17">
        <v>11</v>
      </c>
      <c r="G35" s="17">
        <v>14</v>
      </c>
      <c r="H35" s="17">
        <v>28</v>
      </c>
      <c r="I35" s="17">
        <v>24</v>
      </c>
      <c r="J35" s="17">
        <v>21</v>
      </c>
      <c r="K35" s="17">
        <v>18</v>
      </c>
      <c r="L35" s="17">
        <v>30</v>
      </c>
      <c r="M35" s="17">
        <v>36</v>
      </c>
      <c r="N35" s="17">
        <v>46</v>
      </c>
      <c r="O35" s="10">
        <f>SUM(Tabla134[[#This Row],[ene]:[dic]])</f>
        <v>338</v>
      </c>
    </row>
    <row r="36" spans="1:15" s="14" customFormat="1" ht="10.8" customHeight="1" x14ac:dyDescent="0.3">
      <c r="A36" s="7" t="s">
        <v>30</v>
      </c>
      <c r="B36" s="16" t="s">
        <v>103</v>
      </c>
      <c r="C36" s="17">
        <v>19</v>
      </c>
      <c r="D36" s="17">
        <v>44</v>
      </c>
      <c r="E36" s="17">
        <v>17</v>
      </c>
      <c r="F36" s="17">
        <v>14</v>
      </c>
      <c r="G36" s="17">
        <v>6</v>
      </c>
      <c r="H36" s="17">
        <v>11</v>
      </c>
      <c r="I36" s="17">
        <v>12</v>
      </c>
      <c r="J36" s="17">
        <v>25</v>
      </c>
      <c r="K36" s="17">
        <v>15</v>
      </c>
      <c r="L36" s="17">
        <v>18</v>
      </c>
      <c r="M36" s="17">
        <v>22</v>
      </c>
      <c r="N36" s="17">
        <v>42</v>
      </c>
      <c r="O36" s="10">
        <f>SUM(Tabla134[[#This Row],[ene]:[dic]])</f>
        <v>245</v>
      </c>
    </row>
    <row r="37" spans="1:15" s="14" customFormat="1" ht="10.8" customHeight="1" x14ac:dyDescent="0.3">
      <c r="A37" s="7" t="s">
        <v>57</v>
      </c>
      <c r="B37" s="16" t="s">
        <v>130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0">
        <f>SUM(Tabla134[[#This Row],[ene]:[dic]])</f>
        <v>0</v>
      </c>
    </row>
    <row r="38" spans="1:15" s="14" customFormat="1" ht="10.8" customHeight="1" x14ac:dyDescent="0.3">
      <c r="A38" s="7" t="s">
        <v>31</v>
      </c>
      <c r="B38" s="16" t="s">
        <v>104</v>
      </c>
      <c r="C38" s="17">
        <v>11</v>
      </c>
      <c r="D38" s="17">
        <v>13</v>
      </c>
      <c r="E38" s="17">
        <v>5</v>
      </c>
      <c r="F38" s="17">
        <v>1</v>
      </c>
      <c r="G38" s="17">
        <v>1</v>
      </c>
      <c r="H38" s="17">
        <v>4</v>
      </c>
      <c r="I38" s="17">
        <v>1</v>
      </c>
      <c r="J38" s="17">
        <v>3</v>
      </c>
      <c r="K38" s="17">
        <v>1</v>
      </c>
      <c r="L38" s="17">
        <v>11</v>
      </c>
      <c r="M38" s="17">
        <v>10</v>
      </c>
      <c r="N38" s="17">
        <v>6</v>
      </c>
      <c r="O38" s="10">
        <f>SUM(Tabla134[[#This Row],[ene]:[dic]])</f>
        <v>67</v>
      </c>
    </row>
    <row r="39" spans="1:15" s="14" customFormat="1" ht="10.8" customHeight="1" x14ac:dyDescent="0.3">
      <c r="A39" s="7" t="s">
        <v>16</v>
      </c>
      <c r="B39" s="16" t="s">
        <v>89</v>
      </c>
      <c r="C39" s="17">
        <v>5</v>
      </c>
      <c r="D39" s="17">
        <v>5</v>
      </c>
      <c r="E39" s="17">
        <v>3</v>
      </c>
      <c r="F39" s="17">
        <v>0</v>
      </c>
      <c r="G39" s="17">
        <v>6</v>
      </c>
      <c r="H39" s="17">
        <v>5</v>
      </c>
      <c r="I39" s="17">
        <v>0</v>
      </c>
      <c r="J39" s="17">
        <v>2</v>
      </c>
      <c r="K39" s="17">
        <v>0</v>
      </c>
      <c r="L39" s="17">
        <v>0</v>
      </c>
      <c r="M39" s="17">
        <v>0</v>
      </c>
      <c r="N39" s="17">
        <v>6</v>
      </c>
      <c r="O39" s="10">
        <f>SUM(Tabla134[[#This Row],[ene]:[dic]])</f>
        <v>32</v>
      </c>
    </row>
    <row r="40" spans="1:15" s="14" customFormat="1" ht="10.8" customHeight="1" x14ac:dyDescent="0.3">
      <c r="A40" s="7" t="s">
        <v>17</v>
      </c>
      <c r="B40" s="16" t="s">
        <v>90</v>
      </c>
      <c r="C40" s="17">
        <v>0</v>
      </c>
      <c r="D40" s="17">
        <v>0</v>
      </c>
      <c r="E40" s="17">
        <v>0</v>
      </c>
      <c r="F40" s="17">
        <v>29</v>
      </c>
      <c r="G40" s="17">
        <v>33</v>
      </c>
      <c r="H40" s="17">
        <v>33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8">
        <v>0</v>
      </c>
      <c r="O40" s="10">
        <f>SUM(Tabla134[[#This Row],[ene]:[dic]])</f>
        <v>95</v>
      </c>
    </row>
    <row r="41" spans="1:15" s="14" customFormat="1" ht="10.8" customHeight="1" x14ac:dyDescent="0.3">
      <c r="A41" s="7" t="s">
        <v>46</v>
      </c>
      <c r="B41" s="16" t="s">
        <v>119</v>
      </c>
      <c r="C41" s="17">
        <v>2</v>
      </c>
      <c r="D41" s="17">
        <v>0</v>
      </c>
      <c r="E41" s="17">
        <v>2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5</v>
      </c>
      <c r="N41" s="17">
        <v>0</v>
      </c>
      <c r="O41" s="10">
        <f>SUM(Tabla134[[#This Row],[ene]:[dic]])</f>
        <v>9</v>
      </c>
    </row>
    <row r="42" spans="1:15" s="14" customFormat="1" ht="10.8" customHeight="1" x14ac:dyDescent="0.3">
      <c r="A42" s="7" t="s">
        <v>63</v>
      </c>
      <c r="B42" s="16" t="s">
        <v>136</v>
      </c>
      <c r="C42" s="17">
        <v>8</v>
      </c>
      <c r="D42" s="17">
        <v>2</v>
      </c>
      <c r="E42" s="17">
        <v>0</v>
      </c>
      <c r="F42" s="17">
        <v>0</v>
      </c>
      <c r="G42" s="17">
        <v>2</v>
      </c>
      <c r="H42" s="17">
        <v>2</v>
      </c>
      <c r="I42" s="17">
        <v>0</v>
      </c>
      <c r="J42" s="17">
        <v>1</v>
      </c>
      <c r="K42" s="17">
        <v>2</v>
      </c>
      <c r="L42" s="17">
        <v>1</v>
      </c>
      <c r="M42" s="17">
        <v>1</v>
      </c>
      <c r="N42" s="17">
        <v>8</v>
      </c>
      <c r="O42" s="10">
        <f>SUM(Tabla134[[#This Row],[ene]:[dic]])</f>
        <v>27</v>
      </c>
    </row>
    <row r="43" spans="1:15" s="14" customFormat="1" ht="10.8" customHeight="1" x14ac:dyDescent="0.3">
      <c r="A43" s="7" t="s">
        <v>64</v>
      </c>
      <c r="B43" s="16" t="s">
        <v>137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0">
        <f>SUM(Tabla134[[#This Row],[ene]:[dic]])</f>
        <v>0</v>
      </c>
    </row>
    <row r="44" spans="1:15" s="14" customFormat="1" ht="10.8" customHeight="1" x14ac:dyDescent="0.3">
      <c r="A44" s="7" t="s">
        <v>44</v>
      </c>
      <c r="B44" s="16" t="s">
        <v>117</v>
      </c>
      <c r="C44" s="17">
        <v>3</v>
      </c>
      <c r="D44" s="17">
        <v>7</v>
      </c>
      <c r="E44" s="17">
        <v>0</v>
      </c>
      <c r="F44" s="17">
        <v>0</v>
      </c>
      <c r="G44" s="17">
        <v>0</v>
      </c>
      <c r="H44" s="17">
        <v>2</v>
      </c>
      <c r="I44" s="17">
        <v>5</v>
      </c>
      <c r="J44" s="17">
        <v>3</v>
      </c>
      <c r="K44" s="17">
        <v>8</v>
      </c>
      <c r="L44" s="17">
        <v>2</v>
      </c>
      <c r="M44" s="17">
        <v>1</v>
      </c>
      <c r="N44" s="17">
        <v>1</v>
      </c>
      <c r="O44" s="10">
        <f>SUM(Tabla134[[#This Row],[ene]:[dic]])</f>
        <v>32</v>
      </c>
    </row>
    <row r="45" spans="1:15" s="14" customFormat="1" ht="10.8" customHeight="1" x14ac:dyDescent="0.3">
      <c r="A45" s="7" t="s">
        <v>43</v>
      </c>
      <c r="B45" s="16" t="s">
        <v>116</v>
      </c>
      <c r="C45" s="17">
        <v>65</v>
      </c>
      <c r="D45" s="17">
        <v>126</v>
      </c>
      <c r="E45" s="17">
        <v>18</v>
      </c>
      <c r="F45" s="17">
        <v>1</v>
      </c>
      <c r="G45" s="17">
        <v>27</v>
      </c>
      <c r="H45" s="17">
        <v>23</v>
      </c>
      <c r="I45" s="17">
        <v>10</v>
      </c>
      <c r="J45" s="17">
        <v>33</v>
      </c>
      <c r="K45" s="17">
        <v>32</v>
      </c>
      <c r="L45" s="17">
        <v>46</v>
      </c>
      <c r="M45" s="17">
        <v>34</v>
      </c>
      <c r="N45" s="17">
        <v>37</v>
      </c>
      <c r="O45" s="10">
        <f>SUM(Tabla134[[#This Row],[ene]:[dic]])</f>
        <v>452</v>
      </c>
    </row>
    <row r="46" spans="1:15" s="14" customFormat="1" ht="10.8" customHeight="1" x14ac:dyDescent="0.3">
      <c r="A46" s="7" t="s">
        <v>36</v>
      </c>
      <c r="B46" s="16" t="s">
        <v>109</v>
      </c>
      <c r="C46" s="17">
        <v>2</v>
      </c>
      <c r="D46" s="17">
        <v>3</v>
      </c>
      <c r="E46" s="17">
        <v>2</v>
      </c>
      <c r="F46" s="17">
        <v>1</v>
      </c>
      <c r="G46" s="17">
        <v>1</v>
      </c>
      <c r="H46" s="17">
        <v>1</v>
      </c>
      <c r="I46" s="17">
        <v>2</v>
      </c>
      <c r="J46" s="17">
        <v>2</v>
      </c>
      <c r="K46" s="17">
        <v>2</v>
      </c>
      <c r="L46" s="17">
        <v>0</v>
      </c>
      <c r="M46" s="17">
        <v>1</v>
      </c>
      <c r="N46" s="17">
        <v>0</v>
      </c>
      <c r="O46" s="10">
        <f>SUM(Tabla134[[#This Row],[ene]:[dic]])</f>
        <v>17</v>
      </c>
    </row>
    <row r="47" spans="1:15" s="14" customFormat="1" ht="10.8" customHeight="1" x14ac:dyDescent="0.3">
      <c r="A47" s="7" t="s">
        <v>37</v>
      </c>
      <c r="B47" s="16" t="s">
        <v>110</v>
      </c>
      <c r="C47" s="17">
        <v>7</v>
      </c>
      <c r="D47" s="17">
        <v>4</v>
      </c>
      <c r="E47" s="17">
        <v>1</v>
      </c>
      <c r="F47" s="17">
        <v>1</v>
      </c>
      <c r="G47" s="17">
        <v>0</v>
      </c>
      <c r="H47" s="17">
        <v>1</v>
      </c>
      <c r="I47" s="17">
        <v>3</v>
      </c>
      <c r="J47" s="17">
        <v>3</v>
      </c>
      <c r="K47" s="17">
        <v>1</v>
      </c>
      <c r="L47" s="17">
        <v>0</v>
      </c>
      <c r="M47" s="17">
        <v>2</v>
      </c>
      <c r="N47" s="17">
        <v>1</v>
      </c>
      <c r="O47" s="10">
        <f>SUM(Tabla134[[#This Row],[ene]:[dic]])</f>
        <v>24</v>
      </c>
    </row>
    <row r="48" spans="1:15" s="14" customFormat="1" ht="10.8" customHeight="1" x14ac:dyDescent="0.3">
      <c r="A48" s="7" t="s">
        <v>38</v>
      </c>
      <c r="B48" s="16" t="s">
        <v>111</v>
      </c>
      <c r="C48" s="17">
        <v>12</v>
      </c>
      <c r="D48" s="17">
        <v>37</v>
      </c>
      <c r="E48" s="17">
        <v>5</v>
      </c>
      <c r="F48" s="17">
        <v>0</v>
      </c>
      <c r="G48" s="17">
        <v>1</v>
      </c>
      <c r="H48" s="17">
        <v>2</v>
      </c>
      <c r="I48" s="17">
        <v>3</v>
      </c>
      <c r="J48" s="17">
        <v>7</v>
      </c>
      <c r="K48" s="17">
        <v>7</v>
      </c>
      <c r="L48" s="17">
        <v>4</v>
      </c>
      <c r="M48" s="17">
        <v>3</v>
      </c>
      <c r="N48" s="17">
        <v>5</v>
      </c>
      <c r="O48" s="10">
        <f>SUM(Tabla134[[#This Row],[ene]:[dic]])</f>
        <v>86</v>
      </c>
    </row>
    <row r="49" spans="1:15" s="14" customFormat="1" ht="10.8" customHeight="1" x14ac:dyDescent="0.3">
      <c r="A49" s="7" t="s">
        <v>39</v>
      </c>
      <c r="B49" s="16" t="s">
        <v>112</v>
      </c>
      <c r="C49" s="17">
        <v>5</v>
      </c>
      <c r="D49" s="17">
        <v>6</v>
      </c>
      <c r="E49" s="17">
        <v>3</v>
      </c>
      <c r="F49" s="17">
        <v>3</v>
      </c>
      <c r="G49" s="17">
        <v>0</v>
      </c>
      <c r="H49" s="17">
        <v>2</v>
      </c>
      <c r="I49" s="17">
        <v>1</v>
      </c>
      <c r="J49" s="17">
        <v>9</v>
      </c>
      <c r="K49" s="17">
        <v>2</v>
      </c>
      <c r="L49" s="17">
        <v>1</v>
      </c>
      <c r="M49" s="17">
        <v>1</v>
      </c>
      <c r="N49" s="17">
        <v>0</v>
      </c>
      <c r="O49" s="10">
        <f>SUM(Tabla134[[#This Row],[ene]:[dic]])</f>
        <v>33</v>
      </c>
    </row>
    <row r="50" spans="1:15" s="14" customFormat="1" ht="10.8" customHeight="1" x14ac:dyDescent="0.3">
      <c r="A50" s="7" t="s">
        <v>77</v>
      </c>
      <c r="B50" s="16" t="s">
        <v>150</v>
      </c>
      <c r="C50" s="17">
        <v>95</v>
      </c>
      <c r="D50" s="17">
        <v>136</v>
      </c>
      <c r="E50" s="17">
        <v>47</v>
      </c>
      <c r="F50" s="17">
        <v>0</v>
      </c>
      <c r="G50" s="17">
        <v>3</v>
      </c>
      <c r="H50" s="17">
        <v>2</v>
      </c>
      <c r="I50" s="17">
        <v>5</v>
      </c>
      <c r="J50" s="17">
        <v>3</v>
      </c>
      <c r="K50" s="17">
        <v>4</v>
      </c>
      <c r="L50" s="17">
        <v>6</v>
      </c>
      <c r="M50" s="17">
        <v>11</v>
      </c>
      <c r="N50" s="17">
        <v>9</v>
      </c>
      <c r="O50" s="10">
        <f>SUM(Tabla134[[#This Row],[ene]:[dic]])</f>
        <v>321</v>
      </c>
    </row>
    <row r="51" spans="1:15" s="14" customFormat="1" ht="10.8" customHeight="1" x14ac:dyDescent="0.3">
      <c r="A51" s="7" t="s">
        <v>65</v>
      </c>
      <c r="B51" s="16" t="s">
        <v>138</v>
      </c>
      <c r="C51" s="17">
        <v>14</v>
      </c>
      <c r="D51" s="17">
        <v>7</v>
      </c>
      <c r="E51" s="17">
        <v>1</v>
      </c>
      <c r="F51" s="17">
        <v>3</v>
      </c>
      <c r="G51" s="17">
        <v>6</v>
      </c>
      <c r="H51" s="17">
        <v>7</v>
      </c>
      <c r="I51" s="17">
        <v>12</v>
      </c>
      <c r="J51" s="17">
        <v>7</v>
      </c>
      <c r="K51" s="17">
        <v>5</v>
      </c>
      <c r="L51" s="17">
        <v>6</v>
      </c>
      <c r="M51" s="17">
        <v>2</v>
      </c>
      <c r="N51" s="17">
        <v>7</v>
      </c>
      <c r="O51" s="10">
        <f>SUM(Tabla134[[#This Row],[ene]:[dic]])</f>
        <v>77</v>
      </c>
    </row>
    <row r="52" spans="1:15" s="14" customFormat="1" ht="10.8" customHeight="1" x14ac:dyDescent="0.3">
      <c r="A52" s="7" t="s">
        <v>66</v>
      </c>
      <c r="B52" s="16" t="s">
        <v>139</v>
      </c>
      <c r="C52" s="17">
        <v>2</v>
      </c>
      <c r="D52" s="17">
        <v>1</v>
      </c>
      <c r="E52" s="17">
        <v>3</v>
      </c>
      <c r="F52" s="17">
        <v>4</v>
      </c>
      <c r="G52" s="17">
        <v>1</v>
      </c>
      <c r="H52" s="17">
        <v>2</v>
      </c>
      <c r="I52" s="17">
        <v>5</v>
      </c>
      <c r="J52" s="17">
        <v>3</v>
      </c>
      <c r="K52" s="17">
        <v>1</v>
      </c>
      <c r="L52" s="17">
        <v>3</v>
      </c>
      <c r="M52" s="17">
        <v>4</v>
      </c>
      <c r="N52" s="17">
        <v>2</v>
      </c>
      <c r="O52" s="10">
        <f>SUM(Tabla134[[#This Row],[ene]:[dic]])</f>
        <v>31</v>
      </c>
    </row>
    <row r="53" spans="1:15" s="14" customFormat="1" ht="10.8" customHeight="1" x14ac:dyDescent="0.3">
      <c r="A53" s="7" t="s">
        <v>84</v>
      </c>
      <c r="B53" s="16" t="s">
        <v>157</v>
      </c>
      <c r="C53" s="17">
        <v>0</v>
      </c>
      <c r="D53" s="17">
        <v>0</v>
      </c>
      <c r="E53" s="17">
        <v>0</v>
      </c>
      <c r="F53" s="17">
        <v>0</v>
      </c>
      <c r="G53" s="17">
        <v>1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0">
        <f>SUM(Tabla134[[#This Row],[ene]:[dic]])</f>
        <v>1</v>
      </c>
    </row>
    <row r="54" spans="1:15" s="14" customFormat="1" ht="10.8" customHeight="1" x14ac:dyDescent="0.3">
      <c r="A54" s="7" t="s">
        <v>22</v>
      </c>
      <c r="B54" s="16" t="s">
        <v>95</v>
      </c>
      <c r="C54" s="17">
        <v>6</v>
      </c>
      <c r="D54" s="17">
        <v>0</v>
      </c>
      <c r="E54" s="17">
        <v>2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0">
        <f>SUM(Tabla134[[#This Row],[ene]:[dic]])</f>
        <v>8</v>
      </c>
    </row>
    <row r="55" spans="1:15" s="14" customFormat="1" ht="10.8" customHeight="1" x14ac:dyDescent="0.3">
      <c r="A55" s="7" t="s">
        <v>23</v>
      </c>
      <c r="B55" s="16" t="s">
        <v>96</v>
      </c>
      <c r="C55" s="17">
        <v>1</v>
      </c>
      <c r="D55" s="17">
        <v>6</v>
      </c>
      <c r="E55" s="17">
        <v>1</v>
      </c>
      <c r="F55" s="17">
        <v>1</v>
      </c>
      <c r="G55" s="17">
        <v>0</v>
      </c>
      <c r="H55" s="17">
        <v>0</v>
      </c>
      <c r="I55" s="17">
        <v>1</v>
      </c>
      <c r="J55" s="17">
        <v>3</v>
      </c>
      <c r="K55" s="17">
        <v>3</v>
      </c>
      <c r="L55" s="17">
        <v>0</v>
      </c>
      <c r="M55" s="17">
        <v>1</v>
      </c>
      <c r="N55" s="17">
        <v>1</v>
      </c>
      <c r="O55" s="10">
        <f>SUM(Tabla134[[#This Row],[ene]:[dic]])</f>
        <v>18</v>
      </c>
    </row>
    <row r="56" spans="1:15" s="14" customFormat="1" ht="10.8" customHeight="1" x14ac:dyDescent="0.3">
      <c r="A56" s="7" t="s">
        <v>24</v>
      </c>
      <c r="B56" s="16" t="s">
        <v>97</v>
      </c>
      <c r="C56" s="17">
        <v>15</v>
      </c>
      <c r="D56" s="17">
        <v>7</v>
      </c>
      <c r="E56" s="17">
        <v>5</v>
      </c>
      <c r="F56" s="17">
        <v>0</v>
      </c>
      <c r="G56" s="17">
        <v>0</v>
      </c>
      <c r="H56" s="17">
        <v>3</v>
      </c>
      <c r="I56" s="17">
        <v>3</v>
      </c>
      <c r="J56" s="17">
        <v>6</v>
      </c>
      <c r="K56" s="17">
        <v>2</v>
      </c>
      <c r="L56" s="17">
        <v>4</v>
      </c>
      <c r="M56" s="17">
        <v>4</v>
      </c>
      <c r="N56" s="17">
        <v>5</v>
      </c>
      <c r="O56" s="10">
        <f>SUM(Tabla134[[#This Row],[ene]:[dic]])</f>
        <v>54</v>
      </c>
    </row>
    <row r="57" spans="1:15" s="14" customFormat="1" ht="10.8" customHeight="1" x14ac:dyDescent="0.3">
      <c r="A57" s="7" t="s">
        <v>45</v>
      </c>
      <c r="B57" s="16" t="s">
        <v>118</v>
      </c>
      <c r="C57" s="17">
        <v>41</v>
      </c>
      <c r="D57" s="17">
        <v>50</v>
      </c>
      <c r="E57" s="17">
        <v>16</v>
      </c>
      <c r="F57" s="17">
        <v>9</v>
      </c>
      <c r="G57" s="17">
        <v>13</v>
      </c>
      <c r="H57" s="17">
        <v>17</v>
      </c>
      <c r="I57" s="17">
        <v>28</v>
      </c>
      <c r="J57" s="17">
        <v>32</v>
      </c>
      <c r="K57" s="17">
        <v>33</v>
      </c>
      <c r="L57" s="17">
        <v>26</v>
      </c>
      <c r="M57" s="17">
        <v>21</v>
      </c>
      <c r="N57" s="17">
        <v>20</v>
      </c>
      <c r="O57" s="10">
        <f>SUM(Tabla134[[#This Row],[ene]:[dic]])</f>
        <v>306</v>
      </c>
    </row>
    <row r="58" spans="1:15" s="14" customFormat="1" ht="10.8" customHeight="1" x14ac:dyDescent="0.3">
      <c r="A58" s="7" t="s">
        <v>35</v>
      </c>
      <c r="B58" s="16" t="s">
        <v>108</v>
      </c>
      <c r="C58" s="17">
        <v>4</v>
      </c>
      <c r="D58" s="17">
        <v>2</v>
      </c>
      <c r="E58" s="17">
        <v>0</v>
      </c>
      <c r="F58" s="17">
        <v>0</v>
      </c>
      <c r="G58" s="17">
        <v>0</v>
      </c>
      <c r="H58" s="17">
        <v>1</v>
      </c>
      <c r="I58" s="17">
        <v>0</v>
      </c>
      <c r="J58" s="17">
        <v>14</v>
      </c>
      <c r="K58" s="17">
        <v>48</v>
      </c>
      <c r="L58" s="17">
        <v>125</v>
      </c>
      <c r="M58" s="17">
        <v>87</v>
      </c>
      <c r="N58" s="17">
        <v>47</v>
      </c>
      <c r="O58" s="10">
        <f>SUM(Tabla134[[#This Row],[ene]:[dic]])</f>
        <v>328</v>
      </c>
    </row>
    <row r="59" spans="1:15" s="14" customFormat="1" ht="10.8" customHeight="1" x14ac:dyDescent="0.3">
      <c r="A59" s="7" t="s">
        <v>60</v>
      </c>
      <c r="B59" s="16" t="s">
        <v>133</v>
      </c>
      <c r="C59" s="17">
        <v>2</v>
      </c>
      <c r="D59" s="17">
        <v>4</v>
      </c>
      <c r="E59" s="17">
        <v>3</v>
      </c>
      <c r="F59" s="17">
        <v>4</v>
      </c>
      <c r="G59" s="17">
        <v>3</v>
      </c>
      <c r="H59" s="17">
        <v>3</v>
      </c>
      <c r="I59" s="17">
        <v>3</v>
      </c>
      <c r="J59" s="17">
        <v>0</v>
      </c>
      <c r="K59" s="17">
        <v>3</v>
      </c>
      <c r="L59" s="17">
        <v>3</v>
      </c>
      <c r="M59" s="17">
        <v>4</v>
      </c>
      <c r="N59" s="17">
        <v>2</v>
      </c>
      <c r="O59" s="10">
        <f>SUM(Tabla134[[#This Row],[ene]:[dic]])</f>
        <v>34</v>
      </c>
    </row>
    <row r="60" spans="1:15" s="14" customFormat="1" ht="10.8" customHeight="1" x14ac:dyDescent="0.3">
      <c r="A60" s="7" t="s">
        <v>74</v>
      </c>
      <c r="B60" s="16" t="s">
        <v>147</v>
      </c>
      <c r="C60" s="17">
        <v>6</v>
      </c>
      <c r="D60" s="17">
        <v>3</v>
      </c>
      <c r="E60" s="17">
        <v>1</v>
      </c>
      <c r="F60" s="17">
        <v>1</v>
      </c>
      <c r="G60" s="17">
        <v>0</v>
      </c>
      <c r="H60" s="17">
        <v>8</v>
      </c>
      <c r="I60" s="17">
        <v>6</v>
      </c>
      <c r="J60" s="17">
        <v>13</v>
      </c>
      <c r="K60" s="17">
        <v>11</v>
      </c>
      <c r="L60" s="17">
        <v>1</v>
      </c>
      <c r="M60" s="17">
        <v>5</v>
      </c>
      <c r="N60" s="17">
        <v>6</v>
      </c>
      <c r="O60" s="10">
        <f>SUM(Tabla134[[#This Row],[ene]:[dic]])</f>
        <v>61</v>
      </c>
    </row>
    <row r="61" spans="1:15" s="14" customFormat="1" ht="10.8" customHeight="1" x14ac:dyDescent="0.3">
      <c r="A61" s="7" t="s">
        <v>47</v>
      </c>
      <c r="B61" s="16" t="s">
        <v>120</v>
      </c>
      <c r="C61" s="17">
        <v>0</v>
      </c>
      <c r="D61" s="17">
        <v>1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3</v>
      </c>
      <c r="N61" s="17">
        <v>3</v>
      </c>
      <c r="O61" s="10">
        <f>SUM(Tabla134[[#This Row],[ene]:[dic]])</f>
        <v>7</v>
      </c>
    </row>
    <row r="62" spans="1:15" s="14" customFormat="1" ht="10.8" customHeight="1" x14ac:dyDescent="0.3">
      <c r="A62" s="7" t="s">
        <v>42</v>
      </c>
      <c r="B62" s="16" t="s">
        <v>115</v>
      </c>
      <c r="C62" s="17">
        <v>9</v>
      </c>
      <c r="D62" s="17">
        <v>7</v>
      </c>
      <c r="E62" s="17">
        <v>4</v>
      </c>
      <c r="F62" s="17">
        <v>4</v>
      </c>
      <c r="G62" s="17">
        <v>7</v>
      </c>
      <c r="H62" s="17">
        <v>6</v>
      </c>
      <c r="I62" s="17">
        <v>12</v>
      </c>
      <c r="J62" s="17">
        <v>4</v>
      </c>
      <c r="K62" s="17">
        <v>11</v>
      </c>
      <c r="L62" s="17">
        <v>4</v>
      </c>
      <c r="M62" s="17">
        <v>2</v>
      </c>
      <c r="N62" s="17">
        <v>5</v>
      </c>
      <c r="O62" s="10">
        <f>SUM(Tabla134[[#This Row],[ene]:[dic]])</f>
        <v>75</v>
      </c>
    </row>
    <row r="63" spans="1:15" s="14" customFormat="1" ht="10.8" customHeight="1" x14ac:dyDescent="0.3">
      <c r="A63" s="7" t="s">
        <v>81</v>
      </c>
      <c r="B63" s="16" t="s">
        <v>154</v>
      </c>
      <c r="C63" s="17">
        <v>6</v>
      </c>
      <c r="D63" s="17">
        <v>1</v>
      </c>
      <c r="E63" s="17">
        <v>85</v>
      </c>
      <c r="F63" s="17">
        <v>21</v>
      </c>
      <c r="G63" s="17">
        <v>78</v>
      </c>
      <c r="H63" s="17">
        <v>103</v>
      </c>
      <c r="I63" s="17">
        <v>110</v>
      </c>
      <c r="J63" s="17">
        <v>38</v>
      </c>
      <c r="K63" s="17">
        <v>1</v>
      </c>
      <c r="L63" s="17">
        <v>1</v>
      </c>
      <c r="M63" s="17">
        <v>1</v>
      </c>
      <c r="N63" s="17">
        <v>1</v>
      </c>
      <c r="O63" s="10">
        <f>SUM(Tabla134[[#This Row],[ene]:[dic]])</f>
        <v>446</v>
      </c>
    </row>
    <row r="64" spans="1:15" s="14" customFormat="1" ht="10.8" customHeight="1" x14ac:dyDescent="0.3">
      <c r="A64" s="7" t="s">
        <v>79</v>
      </c>
      <c r="B64" s="16" t="s">
        <v>152</v>
      </c>
      <c r="C64" s="17">
        <v>2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1</v>
      </c>
      <c r="N64" s="17">
        <v>0</v>
      </c>
      <c r="O64" s="10">
        <f>SUM(Tabla134[[#This Row],[ene]:[dic]])</f>
        <v>3</v>
      </c>
    </row>
    <row r="65" spans="1:15" s="14" customFormat="1" ht="10.8" customHeight="1" x14ac:dyDescent="0.3">
      <c r="A65" s="7" t="s">
        <v>28</v>
      </c>
      <c r="B65" s="16" t="s">
        <v>101</v>
      </c>
      <c r="C65" s="17">
        <v>12</v>
      </c>
      <c r="D65" s="17">
        <v>15</v>
      </c>
      <c r="E65" s="17">
        <v>8</v>
      </c>
      <c r="F65" s="17">
        <v>5</v>
      </c>
      <c r="G65" s="17">
        <v>3</v>
      </c>
      <c r="H65" s="17">
        <v>5</v>
      </c>
      <c r="I65" s="17">
        <v>4</v>
      </c>
      <c r="J65" s="17">
        <v>2</v>
      </c>
      <c r="K65" s="17">
        <v>38</v>
      </c>
      <c r="L65" s="17">
        <v>28</v>
      </c>
      <c r="M65" s="17">
        <v>25</v>
      </c>
      <c r="N65" s="17">
        <v>16</v>
      </c>
      <c r="O65" s="10">
        <f>SUM(Tabla134[[#This Row],[ene]:[dic]])</f>
        <v>161</v>
      </c>
    </row>
    <row r="66" spans="1:15" s="14" customFormat="1" ht="10.8" customHeight="1" x14ac:dyDescent="0.3">
      <c r="A66" s="7" t="s">
        <v>33</v>
      </c>
      <c r="B66" s="16" t="s">
        <v>106</v>
      </c>
      <c r="C66" s="17">
        <v>62</v>
      </c>
      <c r="D66" s="17">
        <v>55</v>
      </c>
      <c r="E66" s="17">
        <v>25</v>
      </c>
      <c r="F66" s="17">
        <v>6</v>
      </c>
      <c r="G66" s="17">
        <v>26</v>
      </c>
      <c r="H66" s="17">
        <v>21</v>
      </c>
      <c r="I66" s="17">
        <v>28</v>
      </c>
      <c r="J66" s="17">
        <v>28</v>
      </c>
      <c r="K66" s="17">
        <v>39</v>
      </c>
      <c r="L66" s="17">
        <v>35</v>
      </c>
      <c r="M66" s="17">
        <v>28</v>
      </c>
      <c r="N66" s="17">
        <v>29</v>
      </c>
      <c r="O66" s="10">
        <f>SUM(Tabla134[[#This Row],[ene]:[dic]])</f>
        <v>382</v>
      </c>
    </row>
    <row r="67" spans="1:15" s="14" customFormat="1" ht="10.8" customHeight="1" x14ac:dyDescent="0.3">
      <c r="A67" s="7" t="s">
        <v>59</v>
      </c>
      <c r="B67" s="16" t="s">
        <v>132</v>
      </c>
      <c r="C67" s="17">
        <v>7</v>
      </c>
      <c r="D67" s="17">
        <v>2</v>
      </c>
      <c r="E67" s="17">
        <v>2</v>
      </c>
      <c r="F67" s="17">
        <v>0</v>
      </c>
      <c r="G67" s="17">
        <v>1</v>
      </c>
      <c r="H67" s="17">
        <v>1</v>
      </c>
      <c r="I67" s="17">
        <v>4</v>
      </c>
      <c r="J67" s="17">
        <v>4</v>
      </c>
      <c r="K67" s="17">
        <v>3</v>
      </c>
      <c r="L67" s="17">
        <v>4</v>
      </c>
      <c r="M67" s="17">
        <v>4</v>
      </c>
      <c r="N67" s="17">
        <v>3</v>
      </c>
      <c r="O67" s="10">
        <f>SUM(Tabla134[[#This Row],[ene]:[dic]])</f>
        <v>35</v>
      </c>
    </row>
    <row r="68" spans="1:15" s="14" customFormat="1" ht="10.8" customHeight="1" x14ac:dyDescent="0.3">
      <c r="A68" s="7" t="s">
        <v>71</v>
      </c>
      <c r="B68" s="16" t="s">
        <v>144</v>
      </c>
      <c r="C68" s="17">
        <v>0</v>
      </c>
      <c r="D68" s="17">
        <v>3</v>
      </c>
      <c r="E68" s="17">
        <v>3</v>
      </c>
      <c r="F68" s="17">
        <v>0</v>
      </c>
      <c r="G68" s="17">
        <v>0</v>
      </c>
      <c r="H68" s="17">
        <v>0</v>
      </c>
      <c r="I68" s="17">
        <v>1</v>
      </c>
      <c r="J68" s="17">
        <v>1</v>
      </c>
      <c r="K68" s="17">
        <v>1</v>
      </c>
      <c r="L68" s="17">
        <v>1</v>
      </c>
      <c r="M68" s="17">
        <v>0</v>
      </c>
      <c r="N68" s="17">
        <v>2</v>
      </c>
      <c r="O68" s="10">
        <f>SUM(Tabla134[[#This Row],[ene]:[dic]])</f>
        <v>12</v>
      </c>
    </row>
    <row r="69" spans="1:15" s="14" customFormat="1" ht="10.8" customHeight="1" x14ac:dyDescent="0.3">
      <c r="A69" s="7" t="s">
        <v>76</v>
      </c>
      <c r="B69" s="16" t="s">
        <v>149</v>
      </c>
      <c r="C69" s="17">
        <v>15</v>
      </c>
      <c r="D69" s="17">
        <v>20</v>
      </c>
      <c r="E69" s="17">
        <v>19</v>
      </c>
      <c r="F69" s="17">
        <v>20</v>
      </c>
      <c r="G69" s="17">
        <v>8</v>
      </c>
      <c r="H69" s="17">
        <v>15</v>
      </c>
      <c r="I69" s="17">
        <v>17</v>
      </c>
      <c r="J69" s="17">
        <v>21</v>
      </c>
      <c r="K69" s="17">
        <v>12</v>
      </c>
      <c r="L69" s="17">
        <v>15</v>
      </c>
      <c r="M69" s="17">
        <v>9</v>
      </c>
      <c r="N69" s="17">
        <v>10</v>
      </c>
      <c r="O69" s="10">
        <f>SUM(Tabla134[[#This Row],[ene]:[dic]])</f>
        <v>181</v>
      </c>
    </row>
    <row r="70" spans="1:15" s="14" customFormat="1" ht="10.8" customHeight="1" x14ac:dyDescent="0.3">
      <c r="A70" s="7" t="s">
        <v>26</v>
      </c>
      <c r="B70" s="16" t="s">
        <v>99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0">
        <f>SUM(Tabla134[[#This Row],[ene]:[dic]])</f>
        <v>0</v>
      </c>
    </row>
    <row r="71" spans="1:15" s="14" customFormat="1" ht="10.8" customHeight="1" x14ac:dyDescent="0.3">
      <c r="A71" s="7" t="s">
        <v>25</v>
      </c>
      <c r="B71" s="16" t="s">
        <v>98</v>
      </c>
      <c r="C71" s="17">
        <v>179</v>
      </c>
      <c r="D71" s="17">
        <v>53</v>
      </c>
      <c r="E71" s="17">
        <v>2</v>
      </c>
      <c r="F71" s="17">
        <v>2</v>
      </c>
      <c r="G71" s="17">
        <v>0</v>
      </c>
      <c r="H71" s="17">
        <v>1</v>
      </c>
      <c r="I71" s="17">
        <v>0</v>
      </c>
      <c r="J71" s="17">
        <v>1</v>
      </c>
      <c r="K71" s="17">
        <v>0</v>
      </c>
      <c r="L71" s="17">
        <v>0</v>
      </c>
      <c r="M71" s="17">
        <v>0</v>
      </c>
      <c r="N71" s="17">
        <v>0</v>
      </c>
      <c r="O71" s="10">
        <f>SUM(Tabla134[[#This Row],[ene]:[dic]])</f>
        <v>238</v>
      </c>
    </row>
    <row r="72" spans="1:15" s="14" customFormat="1" ht="10.8" customHeight="1" x14ac:dyDescent="0.3">
      <c r="A72" s="7" t="s">
        <v>15</v>
      </c>
      <c r="B72" s="16" t="s">
        <v>88</v>
      </c>
      <c r="C72" s="17">
        <v>25</v>
      </c>
      <c r="D72" s="17">
        <v>22</v>
      </c>
      <c r="E72" s="17">
        <v>14</v>
      </c>
      <c r="F72" s="17">
        <v>5</v>
      </c>
      <c r="G72" s="17">
        <v>2</v>
      </c>
      <c r="H72" s="17">
        <v>5</v>
      </c>
      <c r="I72" s="17">
        <v>10</v>
      </c>
      <c r="J72" s="17">
        <v>7</v>
      </c>
      <c r="K72" s="17">
        <v>14</v>
      </c>
      <c r="L72" s="17">
        <v>6</v>
      </c>
      <c r="M72" s="17">
        <v>5</v>
      </c>
      <c r="N72" s="17">
        <v>4</v>
      </c>
      <c r="O72" s="10">
        <f>SUM(Tabla134[[#This Row],[ene]:[dic]])</f>
        <v>119</v>
      </c>
    </row>
    <row r="73" spans="1:15" s="14" customFormat="1" ht="10.8" customHeight="1" x14ac:dyDescent="0.3">
      <c r="A73" s="7" t="s">
        <v>67</v>
      </c>
      <c r="B73" s="16" t="s">
        <v>140</v>
      </c>
      <c r="C73" s="17">
        <v>0</v>
      </c>
      <c r="D73" s="17">
        <v>2</v>
      </c>
      <c r="E73" s="17">
        <v>0</v>
      </c>
      <c r="F73" s="17">
        <v>0</v>
      </c>
      <c r="G73" s="17">
        <v>0</v>
      </c>
      <c r="H73" s="17">
        <v>1</v>
      </c>
      <c r="I73" s="17">
        <v>3</v>
      </c>
      <c r="J73" s="17">
        <v>6</v>
      </c>
      <c r="K73" s="17">
        <v>0</v>
      </c>
      <c r="L73" s="17">
        <v>0</v>
      </c>
      <c r="M73" s="17">
        <v>0</v>
      </c>
      <c r="N73" s="17">
        <v>0</v>
      </c>
      <c r="O73" s="10">
        <f>SUM(Tabla134[[#This Row],[ene]:[dic]])</f>
        <v>12</v>
      </c>
    </row>
    <row r="74" spans="1:15" s="14" customFormat="1" ht="10.8" customHeight="1" x14ac:dyDescent="0.3">
      <c r="A74" s="7" t="s">
        <v>68</v>
      </c>
      <c r="B74" s="16" t="s">
        <v>141</v>
      </c>
      <c r="C74" s="17">
        <v>8</v>
      </c>
      <c r="D74" s="17">
        <v>23</v>
      </c>
      <c r="E74" s="17">
        <v>2</v>
      </c>
      <c r="F74" s="17">
        <v>1</v>
      </c>
      <c r="G74" s="17">
        <v>3</v>
      </c>
      <c r="H74" s="17">
        <v>12</v>
      </c>
      <c r="I74" s="17">
        <v>61</v>
      </c>
      <c r="J74" s="17">
        <v>25</v>
      </c>
      <c r="K74" s="17">
        <v>10</v>
      </c>
      <c r="L74" s="17">
        <v>4</v>
      </c>
      <c r="M74" s="17">
        <v>2</v>
      </c>
      <c r="N74" s="17">
        <v>6</v>
      </c>
      <c r="O74" s="10">
        <f>SUM(Tabla134[[#This Row],[ene]:[dic]])</f>
        <v>157</v>
      </c>
    </row>
    <row r="75" spans="1:15" s="14" customFormat="1" ht="10.8" customHeight="1" x14ac:dyDescent="0.3">
      <c r="A75" s="7" t="s">
        <v>58</v>
      </c>
      <c r="B75" s="16" t="s">
        <v>131</v>
      </c>
      <c r="C75" s="17">
        <v>15</v>
      </c>
      <c r="D75" s="17">
        <v>14</v>
      </c>
      <c r="E75" s="17">
        <v>2</v>
      </c>
      <c r="F75" s="17">
        <v>2</v>
      </c>
      <c r="G75" s="17">
        <v>2</v>
      </c>
      <c r="H75" s="17">
        <v>5</v>
      </c>
      <c r="I75" s="17">
        <v>2</v>
      </c>
      <c r="J75" s="17">
        <v>4</v>
      </c>
      <c r="K75" s="17">
        <v>7</v>
      </c>
      <c r="L75" s="17">
        <v>8</v>
      </c>
      <c r="M75" s="17">
        <v>5</v>
      </c>
      <c r="N75" s="17">
        <v>5</v>
      </c>
      <c r="O75" s="10">
        <f>SUM(Tabla134[[#This Row],[ene]:[dic]])</f>
        <v>71</v>
      </c>
    </row>
    <row r="76" spans="1:15" s="14" customFormat="1" ht="10.8" customHeight="1" x14ac:dyDescent="0.3">
      <c r="A76" s="7" t="s">
        <v>69</v>
      </c>
      <c r="B76" s="16" t="s">
        <v>142</v>
      </c>
      <c r="C76" s="17">
        <v>10</v>
      </c>
      <c r="D76" s="17">
        <v>3</v>
      </c>
      <c r="E76" s="17">
        <v>1</v>
      </c>
      <c r="F76" s="17">
        <v>0</v>
      </c>
      <c r="G76" s="17">
        <v>1</v>
      </c>
      <c r="H76" s="17">
        <v>0</v>
      </c>
      <c r="I76" s="17">
        <v>0</v>
      </c>
      <c r="J76" s="17">
        <v>0</v>
      </c>
      <c r="K76" s="17">
        <v>0</v>
      </c>
      <c r="L76" s="17">
        <v>1</v>
      </c>
      <c r="M76" s="17">
        <v>0</v>
      </c>
      <c r="N76" s="17">
        <v>2</v>
      </c>
      <c r="O76" s="10">
        <f>SUM(Tabla134[[#This Row],[ene]:[dic]])</f>
        <v>18</v>
      </c>
    </row>
    <row r="77" spans="1:15" s="14" customFormat="1" ht="10.8" customHeight="1" x14ac:dyDescent="0.3">
      <c r="A77" s="7" t="s">
        <v>70</v>
      </c>
      <c r="B77" s="16" t="s">
        <v>143</v>
      </c>
      <c r="C77" s="17">
        <v>1</v>
      </c>
      <c r="D77" s="17">
        <v>0</v>
      </c>
      <c r="E77" s="17">
        <v>1</v>
      </c>
      <c r="F77" s="17">
        <v>0</v>
      </c>
      <c r="G77" s="17">
        <v>0</v>
      </c>
      <c r="H77" s="17">
        <v>1</v>
      </c>
      <c r="I77" s="17">
        <v>0</v>
      </c>
      <c r="J77" s="17">
        <v>0</v>
      </c>
      <c r="K77" s="17">
        <v>2</v>
      </c>
      <c r="L77" s="17">
        <v>15</v>
      </c>
      <c r="M77" s="17">
        <v>16</v>
      </c>
      <c r="N77" s="17">
        <v>5</v>
      </c>
      <c r="O77" s="10">
        <f>SUM(Tabla134[[#This Row],[ene]:[dic]])</f>
        <v>41</v>
      </c>
    </row>
    <row r="78" spans="1:15" s="14" customFormat="1" ht="10.8" customHeight="1" x14ac:dyDescent="0.3">
      <c r="A78" s="8" t="s">
        <v>13</v>
      </c>
      <c r="B78" s="8"/>
      <c r="C78" s="8">
        <f>SUBTOTAL(109,Tabla134[ene])</f>
        <v>1260</v>
      </c>
      <c r="D78" s="8">
        <f>SUBTOTAL(109,Tabla134[feb])</f>
        <v>1216</v>
      </c>
      <c r="E78" s="8">
        <f>SUBTOTAL(109,Tabla134[mar])</f>
        <v>1011</v>
      </c>
      <c r="F78" s="8">
        <f>SUBTOTAL(109,Tabla134[abr])</f>
        <v>463</v>
      </c>
      <c r="G78" s="8">
        <f>SUBTOTAL(109,Tabla134[may])</f>
        <v>599</v>
      </c>
      <c r="H78" s="8">
        <f>SUBTOTAL(109,Tabla134[jun])</f>
        <v>804</v>
      </c>
      <c r="I78" s="8">
        <f>SUBTOTAL(109,Tabla134[jul])</f>
        <v>1213</v>
      </c>
      <c r="J78" s="8">
        <f>SUBTOTAL(109,Tabla134[ago])</f>
        <v>1295</v>
      </c>
      <c r="K78" s="8">
        <f>SUBTOTAL(109,Tabla134[sep])</f>
        <v>1196</v>
      </c>
      <c r="L78" s="8">
        <f>SUBTOTAL(109,Tabla134[oct])</f>
        <v>859</v>
      </c>
      <c r="M78" s="8">
        <f>SUBTOTAL(109,Tabla134[nov])</f>
        <v>763</v>
      </c>
      <c r="N78" s="8">
        <f>SUBTOTAL(109,Tabla134[dic])</f>
        <v>705</v>
      </c>
      <c r="O78" s="11">
        <f>SUBTOTAL(109,Tabla134[Total])</f>
        <v>11384</v>
      </c>
    </row>
  </sheetData>
  <mergeCells count="1">
    <mergeCell ref="K1:O4"/>
  </mergeCells>
  <pageMargins left="0.62992125984251968" right="0.23622047244094491" top="0.74803149606299213" bottom="0.74803149606299213" header="0.31496062992125984" footer="0.31496062992125984"/>
  <pageSetup paperSize="9"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78D4-CB55-4E47-8BDC-D047A1389C65}">
  <dimension ref="A1:O78"/>
  <sheetViews>
    <sheetView showGridLines="0" topLeftCell="B1" zoomScaleNormal="100" workbookViewId="0">
      <pane ySplit="6" topLeftCell="A7" activePane="bottomLeft" state="frozen"/>
      <selection activeCell="B1" sqref="B1"/>
      <selection pane="bottomLeft" activeCell="I83" sqref="I83"/>
    </sheetView>
  </sheetViews>
  <sheetFormatPr baseColWidth="10" defaultRowHeight="14.4" x14ac:dyDescent="0.3"/>
  <cols>
    <col min="1" max="1" width="6.109375" style="6" hidden="1" customWidth="1"/>
    <col min="2" max="2" width="31" style="5" customWidth="1"/>
    <col min="3" max="14" width="7.88671875" style="2" customWidth="1"/>
    <col min="15" max="15" width="7.88671875" style="9" customWidth="1"/>
    <col min="16" max="16384" width="11.5546875" style="2"/>
  </cols>
  <sheetData>
    <row r="1" spans="1:15" ht="14.4" customHeight="1" x14ac:dyDescent="0.3">
      <c r="K1" s="20" t="s">
        <v>158</v>
      </c>
      <c r="L1" s="20"/>
      <c r="M1" s="20"/>
      <c r="N1" s="20"/>
      <c r="O1" s="20"/>
    </row>
    <row r="2" spans="1:15" ht="14.4" customHeight="1" x14ac:dyDescent="0.3">
      <c r="K2" s="20"/>
      <c r="L2" s="20"/>
      <c r="M2" s="20"/>
      <c r="N2" s="20"/>
      <c r="O2" s="20"/>
    </row>
    <row r="3" spans="1:15" x14ac:dyDescent="0.3">
      <c r="K3" s="20"/>
      <c r="L3" s="20"/>
      <c r="M3" s="20"/>
      <c r="N3" s="20"/>
      <c r="O3" s="20"/>
    </row>
    <row r="4" spans="1:15" x14ac:dyDescent="0.3">
      <c r="K4" s="20"/>
      <c r="L4" s="20"/>
      <c r="M4" s="20"/>
      <c r="N4" s="20"/>
      <c r="O4" s="20"/>
    </row>
    <row r="6" spans="1:15" s="14" customFormat="1" ht="16.2" customHeight="1" x14ac:dyDescent="0.3">
      <c r="A6" s="12" t="s">
        <v>85</v>
      </c>
      <c r="B6" s="13" t="s">
        <v>86</v>
      </c>
      <c r="C6" s="14" t="s">
        <v>0</v>
      </c>
      <c r="D6" s="14" t="s">
        <v>1</v>
      </c>
      <c r="E6" s="14" t="s">
        <v>2</v>
      </c>
      <c r="F6" s="14" t="s">
        <v>3</v>
      </c>
      <c r="G6" s="14" t="s">
        <v>4</v>
      </c>
      <c r="H6" s="14" t="s">
        <v>5</v>
      </c>
      <c r="I6" s="14" t="s">
        <v>6</v>
      </c>
      <c r="J6" s="14" t="s">
        <v>7</v>
      </c>
      <c r="K6" s="14" t="s">
        <v>8</v>
      </c>
      <c r="L6" s="14" t="s">
        <v>9</v>
      </c>
      <c r="M6" s="14" t="s">
        <v>10</v>
      </c>
      <c r="N6" s="14" t="s">
        <v>11</v>
      </c>
      <c r="O6" s="15" t="s">
        <v>13</v>
      </c>
    </row>
    <row r="7" spans="1:15" s="14" customFormat="1" ht="10.8" customHeight="1" x14ac:dyDescent="0.3">
      <c r="A7" s="7" t="s">
        <v>18</v>
      </c>
      <c r="B7" s="16" t="s">
        <v>91</v>
      </c>
      <c r="C7" s="19">
        <v>3</v>
      </c>
      <c r="D7" s="19">
        <v>6</v>
      </c>
      <c r="E7" s="19">
        <v>8</v>
      </c>
      <c r="F7" s="19">
        <v>8</v>
      </c>
      <c r="G7" s="19">
        <v>6</v>
      </c>
      <c r="H7" s="19">
        <v>11</v>
      </c>
      <c r="I7" s="19">
        <v>18</v>
      </c>
      <c r="J7" s="19">
        <v>3</v>
      </c>
      <c r="K7" s="19">
        <v>10</v>
      </c>
      <c r="L7" s="19">
        <v>3</v>
      </c>
      <c r="M7" s="19">
        <v>9</v>
      </c>
      <c r="N7" s="19">
        <v>6</v>
      </c>
      <c r="O7" s="10">
        <f>SUM(Tabla1345[[#This Row],[ene]:[dic]])</f>
        <v>91</v>
      </c>
    </row>
    <row r="8" spans="1:15" s="14" customFormat="1" ht="10.8" customHeight="1" x14ac:dyDescent="0.3">
      <c r="A8" s="7" t="s">
        <v>19</v>
      </c>
      <c r="B8" s="16" t="s">
        <v>92</v>
      </c>
      <c r="C8" s="19">
        <v>1</v>
      </c>
      <c r="D8" s="19">
        <v>10</v>
      </c>
      <c r="E8" s="19">
        <v>6</v>
      </c>
      <c r="F8" s="19">
        <v>3</v>
      </c>
      <c r="G8" s="19">
        <v>7</v>
      </c>
      <c r="H8" s="19">
        <v>10</v>
      </c>
      <c r="I8" s="19">
        <v>9</v>
      </c>
      <c r="J8" s="19">
        <v>10</v>
      </c>
      <c r="K8" s="19">
        <v>12</v>
      </c>
      <c r="L8" s="19">
        <v>11</v>
      </c>
      <c r="M8" s="19">
        <v>5</v>
      </c>
      <c r="N8" s="19">
        <v>9</v>
      </c>
      <c r="O8" s="10">
        <f>SUM(Tabla1345[[#This Row],[ene]:[dic]])</f>
        <v>93</v>
      </c>
    </row>
    <row r="9" spans="1:15" s="14" customFormat="1" ht="10.8" customHeight="1" x14ac:dyDescent="0.3">
      <c r="A9" s="7" t="s">
        <v>27</v>
      </c>
      <c r="B9" s="16" t="s">
        <v>100</v>
      </c>
      <c r="C9" s="19">
        <v>7</v>
      </c>
      <c r="D9" s="19">
        <v>4</v>
      </c>
      <c r="E9" s="19">
        <v>9</v>
      </c>
      <c r="F9" s="19">
        <v>8</v>
      </c>
      <c r="G9" s="19">
        <v>9</v>
      </c>
      <c r="H9" s="19">
        <v>5</v>
      </c>
      <c r="I9" s="19">
        <v>7</v>
      </c>
      <c r="J9" s="19">
        <v>1</v>
      </c>
      <c r="K9" s="19">
        <v>12</v>
      </c>
      <c r="L9" s="19">
        <v>6</v>
      </c>
      <c r="M9" s="19">
        <v>6</v>
      </c>
      <c r="N9" s="19">
        <v>3</v>
      </c>
      <c r="O9" s="10">
        <f>SUM(Tabla1345[[#This Row],[ene]:[dic]])</f>
        <v>77</v>
      </c>
    </row>
    <row r="10" spans="1:15" s="14" customFormat="1" ht="10.8" customHeight="1" x14ac:dyDescent="0.3">
      <c r="A10" s="7" t="s">
        <v>75</v>
      </c>
      <c r="B10" s="16" t="s">
        <v>148</v>
      </c>
      <c r="C10" s="19">
        <v>24</v>
      </c>
      <c r="D10" s="19">
        <v>7</v>
      </c>
      <c r="E10" s="19">
        <v>5</v>
      </c>
      <c r="F10" s="19">
        <v>4</v>
      </c>
      <c r="G10" s="19">
        <v>10</v>
      </c>
      <c r="H10" s="19">
        <v>10</v>
      </c>
      <c r="I10" s="19">
        <v>12</v>
      </c>
      <c r="J10" s="19">
        <v>9</v>
      </c>
      <c r="K10" s="19">
        <v>9</v>
      </c>
      <c r="L10" s="19">
        <v>8</v>
      </c>
      <c r="M10" s="19">
        <v>12</v>
      </c>
      <c r="N10" s="19">
        <v>13</v>
      </c>
      <c r="O10" s="10">
        <f>SUM(Tabla1345[[#This Row],[ene]:[dic]])</f>
        <v>123</v>
      </c>
    </row>
    <row r="11" spans="1:15" s="14" customFormat="1" ht="10.8" customHeight="1" x14ac:dyDescent="0.3">
      <c r="A11" s="7" t="s">
        <v>73</v>
      </c>
      <c r="B11" s="16" t="s">
        <v>146</v>
      </c>
      <c r="C11" s="19">
        <v>0</v>
      </c>
      <c r="D11" s="19">
        <v>1</v>
      </c>
      <c r="E11" s="19">
        <v>2</v>
      </c>
      <c r="F11" s="19">
        <v>3</v>
      </c>
      <c r="G11" s="19">
        <v>0</v>
      </c>
      <c r="H11" s="19">
        <v>5</v>
      </c>
      <c r="I11" s="19">
        <v>3</v>
      </c>
      <c r="J11" s="19">
        <v>2</v>
      </c>
      <c r="K11" s="19">
        <v>3</v>
      </c>
      <c r="L11" s="19">
        <v>7</v>
      </c>
      <c r="M11" s="19">
        <v>7</v>
      </c>
      <c r="N11" s="19">
        <v>1</v>
      </c>
      <c r="O11" s="10">
        <f>SUM(Tabla1345[[#This Row],[ene]:[dic]])</f>
        <v>34</v>
      </c>
    </row>
    <row r="12" spans="1:15" s="14" customFormat="1" ht="10.8" customHeight="1" x14ac:dyDescent="0.3">
      <c r="A12" s="7" t="s">
        <v>72</v>
      </c>
      <c r="B12" s="16" t="s">
        <v>145</v>
      </c>
      <c r="C12" s="19">
        <v>0</v>
      </c>
      <c r="D12" s="19">
        <v>0</v>
      </c>
      <c r="E12" s="19">
        <v>1</v>
      </c>
      <c r="F12" s="19">
        <v>0</v>
      </c>
      <c r="G12" s="19">
        <v>0</v>
      </c>
      <c r="H12" s="19">
        <v>2</v>
      </c>
      <c r="I12" s="19">
        <v>4</v>
      </c>
      <c r="J12" s="19">
        <v>2</v>
      </c>
      <c r="K12" s="19">
        <v>3</v>
      </c>
      <c r="L12" s="19">
        <v>2</v>
      </c>
      <c r="M12" s="19">
        <v>1</v>
      </c>
      <c r="N12" s="19">
        <v>3</v>
      </c>
      <c r="O12" s="10">
        <f>SUM(Tabla1345[[#This Row],[ene]:[dic]])</f>
        <v>18</v>
      </c>
    </row>
    <row r="13" spans="1:15" s="14" customFormat="1" ht="10.8" customHeight="1" x14ac:dyDescent="0.3">
      <c r="A13" s="7" t="s">
        <v>78</v>
      </c>
      <c r="B13" s="16" t="s">
        <v>151</v>
      </c>
      <c r="C13" s="19">
        <v>43</v>
      </c>
      <c r="D13" s="19">
        <v>29</v>
      </c>
      <c r="E13" s="19">
        <v>24</v>
      </c>
      <c r="F13" s="19">
        <v>23</v>
      </c>
      <c r="G13" s="19">
        <v>31</v>
      </c>
      <c r="H13" s="19">
        <v>33</v>
      </c>
      <c r="I13" s="19">
        <v>42</v>
      </c>
      <c r="J13" s="19">
        <v>37</v>
      </c>
      <c r="K13" s="19">
        <v>25</v>
      </c>
      <c r="L13" s="19">
        <v>29</v>
      </c>
      <c r="M13" s="19">
        <v>29</v>
      </c>
      <c r="N13" s="19">
        <v>36</v>
      </c>
      <c r="O13" s="10">
        <f>SUM(Tabla1345[[#This Row],[ene]:[dic]])</f>
        <v>381</v>
      </c>
    </row>
    <row r="14" spans="1:15" s="14" customFormat="1" ht="10.8" customHeight="1" x14ac:dyDescent="0.3">
      <c r="A14" s="7" t="s">
        <v>34</v>
      </c>
      <c r="B14" s="16" t="s">
        <v>107</v>
      </c>
      <c r="C14" s="19">
        <v>64</v>
      </c>
      <c r="D14" s="19">
        <v>51</v>
      </c>
      <c r="E14" s="19">
        <v>29</v>
      </c>
      <c r="F14" s="19">
        <v>39</v>
      </c>
      <c r="G14" s="19">
        <v>37</v>
      </c>
      <c r="H14" s="19">
        <v>37</v>
      </c>
      <c r="I14" s="19">
        <v>24</v>
      </c>
      <c r="J14" s="19">
        <v>40</v>
      </c>
      <c r="K14" s="19">
        <v>33</v>
      </c>
      <c r="L14" s="19">
        <v>50</v>
      </c>
      <c r="M14" s="19">
        <v>39</v>
      </c>
      <c r="N14" s="19">
        <v>52</v>
      </c>
      <c r="O14" s="10">
        <f>SUM(Tabla1345[[#This Row],[ene]:[dic]])</f>
        <v>495</v>
      </c>
    </row>
    <row r="15" spans="1:15" s="14" customFormat="1" ht="10.8" customHeight="1" x14ac:dyDescent="0.3">
      <c r="A15" s="7" t="s">
        <v>82</v>
      </c>
      <c r="B15" s="16" t="s">
        <v>155</v>
      </c>
      <c r="C15" s="19">
        <v>15</v>
      </c>
      <c r="D15" s="19">
        <v>11</v>
      </c>
      <c r="E15" s="19">
        <v>9</v>
      </c>
      <c r="F15" s="19">
        <v>93</v>
      </c>
      <c r="G15" s="19">
        <v>5</v>
      </c>
      <c r="H15" s="19">
        <v>7</v>
      </c>
      <c r="I15" s="19">
        <v>1</v>
      </c>
      <c r="J15" s="19">
        <v>11</v>
      </c>
      <c r="K15" s="19">
        <v>3</v>
      </c>
      <c r="L15" s="19">
        <v>6</v>
      </c>
      <c r="M15" s="19">
        <v>6</v>
      </c>
      <c r="N15" s="19">
        <v>7</v>
      </c>
      <c r="O15" s="10">
        <f>SUM(Tabla1345[[#This Row],[ene]:[dic]])</f>
        <v>174</v>
      </c>
    </row>
    <row r="16" spans="1:15" s="14" customFormat="1" ht="10.8" customHeight="1" x14ac:dyDescent="0.3">
      <c r="A16" s="7" t="s">
        <v>48</v>
      </c>
      <c r="B16" s="16" t="s">
        <v>121</v>
      </c>
      <c r="C16" s="19">
        <v>35</v>
      </c>
      <c r="D16" s="19">
        <v>24</v>
      </c>
      <c r="E16" s="19">
        <v>35</v>
      </c>
      <c r="F16" s="19">
        <v>27</v>
      </c>
      <c r="G16" s="19">
        <v>27</v>
      </c>
      <c r="H16" s="19">
        <v>24</v>
      </c>
      <c r="I16" s="19">
        <v>34</v>
      </c>
      <c r="J16" s="19">
        <v>24</v>
      </c>
      <c r="K16" s="19">
        <v>26</v>
      </c>
      <c r="L16" s="19">
        <v>19</v>
      </c>
      <c r="M16" s="19">
        <v>34</v>
      </c>
      <c r="N16" s="19">
        <v>43</v>
      </c>
      <c r="O16" s="10">
        <f>SUM(Tabla1345[[#This Row],[ene]:[dic]])</f>
        <v>352</v>
      </c>
    </row>
    <row r="17" spans="1:15" s="14" customFormat="1" ht="10.8" customHeight="1" x14ac:dyDescent="0.3">
      <c r="A17" s="7" t="s">
        <v>50</v>
      </c>
      <c r="B17" s="16" t="s">
        <v>123</v>
      </c>
      <c r="C17" s="19">
        <v>6</v>
      </c>
      <c r="D17" s="19">
        <v>2</v>
      </c>
      <c r="E17" s="19">
        <v>2</v>
      </c>
      <c r="F17" s="19">
        <v>3</v>
      </c>
      <c r="G17" s="19">
        <v>1</v>
      </c>
      <c r="H17" s="19">
        <v>1</v>
      </c>
      <c r="I17" s="19">
        <v>0</v>
      </c>
      <c r="J17" s="19">
        <v>1</v>
      </c>
      <c r="K17" s="19">
        <v>2</v>
      </c>
      <c r="L17" s="19">
        <v>3</v>
      </c>
      <c r="M17" s="19">
        <v>1</v>
      </c>
      <c r="N17" s="19">
        <v>3</v>
      </c>
      <c r="O17" s="10">
        <f>SUM(Tabla1345[[#This Row],[ene]:[dic]])</f>
        <v>25</v>
      </c>
    </row>
    <row r="18" spans="1:15" s="14" customFormat="1" ht="10.8" customHeight="1" x14ac:dyDescent="0.3">
      <c r="A18" s="7" t="s">
        <v>49</v>
      </c>
      <c r="B18" s="16" t="s">
        <v>122</v>
      </c>
      <c r="C18" s="19">
        <v>20</v>
      </c>
      <c r="D18" s="19">
        <v>11</v>
      </c>
      <c r="E18" s="19">
        <v>20</v>
      </c>
      <c r="F18" s="19">
        <v>10</v>
      </c>
      <c r="G18" s="19">
        <v>24</v>
      </c>
      <c r="H18" s="19">
        <v>20</v>
      </c>
      <c r="I18" s="19">
        <v>12</v>
      </c>
      <c r="J18" s="19">
        <v>9</v>
      </c>
      <c r="K18" s="19">
        <v>8</v>
      </c>
      <c r="L18" s="19">
        <v>10</v>
      </c>
      <c r="M18" s="19">
        <v>15</v>
      </c>
      <c r="N18" s="19">
        <v>14</v>
      </c>
      <c r="O18" s="10">
        <f>SUM(Tabla1345[[#This Row],[ene]:[dic]])</f>
        <v>173</v>
      </c>
    </row>
    <row r="19" spans="1:15" s="14" customFormat="1" ht="10.8" customHeight="1" x14ac:dyDescent="0.3">
      <c r="A19" s="7" t="s">
        <v>52</v>
      </c>
      <c r="B19" s="16" t="s">
        <v>125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0">
        <f>SUM(Tabla1345[[#This Row],[ene]:[dic]])</f>
        <v>0</v>
      </c>
    </row>
    <row r="20" spans="1:15" s="14" customFormat="1" ht="10.8" customHeight="1" x14ac:dyDescent="0.3">
      <c r="A20" s="7" t="s">
        <v>53</v>
      </c>
      <c r="B20" s="16" t="s">
        <v>126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0">
        <f>SUM(Tabla1345[[#This Row],[ene]:[dic]])</f>
        <v>0</v>
      </c>
    </row>
    <row r="21" spans="1:15" s="14" customFormat="1" ht="10.8" customHeight="1" x14ac:dyDescent="0.3">
      <c r="A21" s="7" t="s">
        <v>20</v>
      </c>
      <c r="B21" s="16" t="s">
        <v>93</v>
      </c>
      <c r="C21" s="19">
        <v>0</v>
      </c>
      <c r="D21" s="19">
        <v>1</v>
      </c>
      <c r="E21" s="19">
        <v>1</v>
      </c>
      <c r="F21" s="19">
        <v>1</v>
      </c>
      <c r="G21" s="19">
        <v>0</v>
      </c>
      <c r="H21" s="19">
        <v>1</v>
      </c>
      <c r="I21" s="19">
        <v>0</v>
      </c>
      <c r="J21" s="19">
        <v>0</v>
      </c>
      <c r="K21" s="19">
        <v>0</v>
      </c>
      <c r="L21" s="19">
        <v>0</v>
      </c>
      <c r="M21" s="19">
        <v>1</v>
      </c>
      <c r="N21" s="19">
        <v>0</v>
      </c>
      <c r="O21" s="10">
        <f>SUM(Tabla1345[[#This Row],[ene]:[dic]])</f>
        <v>5</v>
      </c>
    </row>
    <row r="22" spans="1:15" s="14" customFormat="1" ht="10.8" customHeight="1" x14ac:dyDescent="0.3">
      <c r="A22" s="7" t="s">
        <v>54</v>
      </c>
      <c r="B22" s="16" t="s">
        <v>127</v>
      </c>
      <c r="C22" s="19">
        <v>9</v>
      </c>
      <c r="D22" s="19">
        <v>2</v>
      </c>
      <c r="E22" s="19">
        <v>6</v>
      </c>
      <c r="F22" s="19">
        <v>17</v>
      </c>
      <c r="G22" s="19">
        <v>8</v>
      </c>
      <c r="H22" s="19">
        <v>7</v>
      </c>
      <c r="I22" s="19">
        <v>25</v>
      </c>
      <c r="J22" s="19">
        <v>6</v>
      </c>
      <c r="K22" s="19">
        <v>3</v>
      </c>
      <c r="L22" s="19">
        <v>13</v>
      </c>
      <c r="M22" s="19">
        <v>4</v>
      </c>
      <c r="N22" s="19">
        <v>19</v>
      </c>
      <c r="O22" s="10">
        <f>SUM(Tabla1345[[#This Row],[ene]:[dic]])</f>
        <v>119</v>
      </c>
    </row>
    <row r="23" spans="1:15" s="14" customFormat="1" ht="10.8" customHeight="1" x14ac:dyDescent="0.3">
      <c r="A23" s="7" t="s">
        <v>61</v>
      </c>
      <c r="B23" s="16" t="s">
        <v>134</v>
      </c>
      <c r="C23" s="19">
        <v>6</v>
      </c>
      <c r="D23" s="19">
        <v>5</v>
      </c>
      <c r="E23" s="19">
        <v>4</v>
      </c>
      <c r="F23" s="19">
        <v>2</v>
      </c>
      <c r="G23" s="19">
        <v>3</v>
      </c>
      <c r="H23" s="19">
        <v>3</v>
      </c>
      <c r="I23" s="19">
        <v>0</v>
      </c>
      <c r="J23" s="19">
        <v>9</v>
      </c>
      <c r="K23" s="19">
        <v>19</v>
      </c>
      <c r="L23" s="19">
        <v>13</v>
      </c>
      <c r="M23" s="19">
        <v>5</v>
      </c>
      <c r="N23" s="19">
        <v>4</v>
      </c>
      <c r="O23" s="10">
        <f>SUM(Tabla1345[[#This Row],[ene]:[dic]])</f>
        <v>73</v>
      </c>
    </row>
    <row r="24" spans="1:15" s="14" customFormat="1" ht="10.8" customHeight="1" x14ac:dyDescent="0.3">
      <c r="A24" s="7" t="s">
        <v>62</v>
      </c>
      <c r="B24" s="16" t="s">
        <v>135</v>
      </c>
      <c r="C24" s="19">
        <v>1</v>
      </c>
      <c r="D24" s="19">
        <v>5</v>
      </c>
      <c r="E24" s="19">
        <v>1</v>
      </c>
      <c r="F24" s="19">
        <v>0</v>
      </c>
      <c r="G24" s="19">
        <v>2</v>
      </c>
      <c r="H24" s="19">
        <v>1</v>
      </c>
      <c r="I24" s="19">
        <v>0</v>
      </c>
      <c r="J24" s="19">
        <v>5</v>
      </c>
      <c r="K24" s="19">
        <v>3</v>
      </c>
      <c r="L24" s="19">
        <v>2</v>
      </c>
      <c r="M24" s="19">
        <v>2</v>
      </c>
      <c r="N24" s="19">
        <v>1</v>
      </c>
      <c r="O24" s="10">
        <f>SUM(Tabla1345[[#This Row],[ene]:[dic]])</f>
        <v>23</v>
      </c>
    </row>
    <row r="25" spans="1:15" s="14" customFormat="1" ht="10.8" customHeight="1" x14ac:dyDescent="0.3">
      <c r="A25" s="7" t="s">
        <v>80</v>
      </c>
      <c r="B25" s="16" t="s">
        <v>153</v>
      </c>
      <c r="C25" s="19">
        <v>15</v>
      </c>
      <c r="D25" s="19">
        <v>11</v>
      </c>
      <c r="E25" s="19">
        <v>5</v>
      </c>
      <c r="F25" s="19">
        <v>10</v>
      </c>
      <c r="G25" s="19">
        <v>12</v>
      </c>
      <c r="H25" s="19">
        <v>7</v>
      </c>
      <c r="I25" s="19">
        <v>17</v>
      </c>
      <c r="J25" s="19">
        <v>13</v>
      </c>
      <c r="K25" s="19">
        <v>16</v>
      </c>
      <c r="L25" s="19">
        <v>8</v>
      </c>
      <c r="M25" s="19">
        <v>11</v>
      </c>
      <c r="N25" s="19">
        <v>17</v>
      </c>
      <c r="O25" s="10">
        <f>SUM(Tabla1345[[#This Row],[ene]:[dic]])</f>
        <v>142</v>
      </c>
    </row>
    <row r="26" spans="1:15" s="14" customFormat="1" ht="10.8" customHeight="1" x14ac:dyDescent="0.3">
      <c r="A26" s="7" t="s">
        <v>21</v>
      </c>
      <c r="B26" s="16" t="s">
        <v>94</v>
      </c>
      <c r="C26" s="19">
        <v>1</v>
      </c>
      <c r="D26" s="19">
        <v>3</v>
      </c>
      <c r="E26" s="19">
        <v>1</v>
      </c>
      <c r="F26" s="19">
        <v>3</v>
      </c>
      <c r="G26" s="19">
        <v>2</v>
      </c>
      <c r="H26" s="19">
        <v>2</v>
      </c>
      <c r="I26" s="19">
        <v>2</v>
      </c>
      <c r="J26" s="19">
        <v>2</v>
      </c>
      <c r="K26" s="19">
        <v>1</v>
      </c>
      <c r="L26" s="19">
        <v>1</v>
      </c>
      <c r="M26" s="19">
        <v>5</v>
      </c>
      <c r="N26" s="19">
        <v>7</v>
      </c>
      <c r="O26" s="10">
        <f>SUM(Tabla1345[[#This Row],[ene]:[dic]])</f>
        <v>30</v>
      </c>
    </row>
    <row r="27" spans="1:15" s="14" customFormat="1" ht="10.8" customHeight="1" x14ac:dyDescent="0.3">
      <c r="A27" s="7" t="s">
        <v>51</v>
      </c>
      <c r="B27" s="16" t="s">
        <v>124</v>
      </c>
      <c r="C27" s="19">
        <v>3</v>
      </c>
      <c r="D27" s="19">
        <v>7</v>
      </c>
      <c r="E27" s="19">
        <v>5</v>
      </c>
      <c r="F27" s="19">
        <v>6</v>
      </c>
      <c r="G27" s="19">
        <v>10</v>
      </c>
      <c r="H27" s="19">
        <v>6</v>
      </c>
      <c r="I27" s="19">
        <v>9</v>
      </c>
      <c r="J27" s="19">
        <v>3</v>
      </c>
      <c r="K27" s="19">
        <v>9</v>
      </c>
      <c r="L27" s="19">
        <v>9</v>
      </c>
      <c r="M27" s="19">
        <v>9</v>
      </c>
      <c r="N27" s="19">
        <v>6</v>
      </c>
      <c r="O27" s="10">
        <f>SUM(Tabla1345[[#This Row],[ene]:[dic]])</f>
        <v>82</v>
      </c>
    </row>
    <row r="28" spans="1:15" s="14" customFormat="1" ht="10.8" customHeight="1" x14ac:dyDescent="0.3">
      <c r="A28" s="7" t="s">
        <v>41</v>
      </c>
      <c r="B28" s="16" t="s">
        <v>114</v>
      </c>
      <c r="C28" s="19">
        <v>1</v>
      </c>
      <c r="D28" s="19">
        <v>0</v>
      </c>
      <c r="E28" s="19">
        <v>2</v>
      </c>
      <c r="F28" s="19">
        <v>4</v>
      </c>
      <c r="G28" s="19">
        <v>0</v>
      </c>
      <c r="H28" s="19">
        <v>3</v>
      </c>
      <c r="I28" s="19">
        <v>2</v>
      </c>
      <c r="J28" s="19">
        <v>4</v>
      </c>
      <c r="K28" s="19">
        <v>3</v>
      </c>
      <c r="L28" s="19">
        <v>2</v>
      </c>
      <c r="M28" s="19">
        <v>6</v>
      </c>
      <c r="N28" s="19">
        <v>0</v>
      </c>
      <c r="O28" s="10">
        <f>SUM(Tabla1345[[#This Row],[ene]:[dic]])</f>
        <v>27</v>
      </c>
    </row>
    <row r="29" spans="1:15" s="14" customFormat="1" ht="10.8" customHeight="1" x14ac:dyDescent="0.3">
      <c r="A29" s="7" t="s">
        <v>55</v>
      </c>
      <c r="B29" s="16" t="s">
        <v>128</v>
      </c>
      <c r="C29" s="19">
        <v>0</v>
      </c>
      <c r="D29" s="19">
        <v>0</v>
      </c>
      <c r="E29" s="19">
        <v>1</v>
      </c>
      <c r="F29" s="19">
        <v>1</v>
      </c>
      <c r="G29" s="19">
        <v>0</v>
      </c>
      <c r="H29" s="19">
        <v>2</v>
      </c>
      <c r="I29" s="19">
        <v>2</v>
      </c>
      <c r="J29" s="19">
        <v>0</v>
      </c>
      <c r="K29" s="19">
        <v>1</v>
      </c>
      <c r="L29" s="19">
        <v>0</v>
      </c>
      <c r="M29" s="19">
        <v>1</v>
      </c>
      <c r="N29" s="19">
        <v>2</v>
      </c>
      <c r="O29" s="10">
        <f>SUM(Tabla1345[[#This Row],[ene]:[dic]])</f>
        <v>10</v>
      </c>
    </row>
    <row r="30" spans="1:15" s="14" customFormat="1" ht="10.8" customHeight="1" x14ac:dyDescent="0.3">
      <c r="A30" s="7" t="s">
        <v>56</v>
      </c>
      <c r="B30" s="16" t="s">
        <v>129</v>
      </c>
      <c r="C30" s="19">
        <v>11</v>
      </c>
      <c r="D30" s="19">
        <v>0</v>
      </c>
      <c r="E30" s="19">
        <v>5</v>
      </c>
      <c r="F30" s="19">
        <v>3</v>
      </c>
      <c r="G30" s="19">
        <v>3</v>
      </c>
      <c r="H30" s="19">
        <v>1</v>
      </c>
      <c r="I30" s="19">
        <v>4</v>
      </c>
      <c r="J30" s="19">
        <v>3</v>
      </c>
      <c r="K30" s="19">
        <v>2</v>
      </c>
      <c r="L30" s="19">
        <v>4</v>
      </c>
      <c r="M30" s="19">
        <v>4</v>
      </c>
      <c r="N30" s="19">
        <v>10</v>
      </c>
      <c r="O30" s="10">
        <f>SUM(Tabla1345[[#This Row],[ene]:[dic]])</f>
        <v>50</v>
      </c>
    </row>
    <row r="31" spans="1:15" s="14" customFormat="1" ht="10.8" customHeight="1" x14ac:dyDescent="0.3">
      <c r="A31" s="7" t="s">
        <v>83</v>
      </c>
      <c r="B31" s="16" t="s">
        <v>156</v>
      </c>
      <c r="C31" s="19">
        <v>1</v>
      </c>
      <c r="D31" s="19">
        <v>0</v>
      </c>
      <c r="E31" s="19">
        <v>0</v>
      </c>
      <c r="F31" s="19">
        <v>0</v>
      </c>
      <c r="G31" s="19">
        <v>2</v>
      </c>
      <c r="H31" s="19">
        <v>0</v>
      </c>
      <c r="I31" s="19">
        <v>0</v>
      </c>
      <c r="J31" s="19">
        <v>0</v>
      </c>
      <c r="K31" s="19">
        <v>0</v>
      </c>
      <c r="L31" s="19">
        <v>1</v>
      </c>
      <c r="M31" s="19">
        <v>0</v>
      </c>
      <c r="N31" s="19">
        <v>0</v>
      </c>
      <c r="O31" s="10">
        <f>SUM(Tabla1345[[#This Row],[ene]:[dic]])</f>
        <v>4</v>
      </c>
    </row>
    <row r="32" spans="1:15" s="14" customFormat="1" ht="10.8" customHeight="1" x14ac:dyDescent="0.3">
      <c r="A32" s="7" t="s">
        <v>14</v>
      </c>
      <c r="B32" s="16" t="s">
        <v>87</v>
      </c>
      <c r="C32" s="19">
        <v>131</v>
      </c>
      <c r="D32" s="19">
        <v>52</v>
      </c>
      <c r="E32" s="19">
        <v>45</v>
      </c>
      <c r="F32" s="19">
        <v>27</v>
      </c>
      <c r="G32" s="19">
        <v>26</v>
      </c>
      <c r="H32" s="19">
        <v>58</v>
      </c>
      <c r="I32" s="19">
        <v>192</v>
      </c>
      <c r="J32" s="19">
        <v>82</v>
      </c>
      <c r="K32" s="19">
        <v>119</v>
      </c>
      <c r="L32" s="19">
        <v>76</v>
      </c>
      <c r="M32" s="19">
        <v>111</v>
      </c>
      <c r="N32" s="19">
        <v>83</v>
      </c>
      <c r="O32" s="10">
        <f>SUM(Tabla1345[[#This Row],[ene]:[dic]])</f>
        <v>1002</v>
      </c>
    </row>
    <row r="33" spans="1:15" s="14" customFormat="1" ht="10.8" customHeight="1" x14ac:dyDescent="0.3">
      <c r="A33" s="7" t="s">
        <v>29</v>
      </c>
      <c r="B33" s="16" t="s">
        <v>102</v>
      </c>
      <c r="C33" s="19">
        <v>3</v>
      </c>
      <c r="D33" s="19">
        <v>7</v>
      </c>
      <c r="E33" s="19">
        <v>6</v>
      </c>
      <c r="F33" s="19">
        <v>9</v>
      </c>
      <c r="G33" s="19">
        <v>9</v>
      </c>
      <c r="H33" s="19">
        <v>9</v>
      </c>
      <c r="I33" s="19">
        <v>7</v>
      </c>
      <c r="J33" s="19">
        <v>2</v>
      </c>
      <c r="K33" s="19">
        <v>9</v>
      </c>
      <c r="L33" s="19">
        <v>27</v>
      </c>
      <c r="M33" s="19">
        <v>29</v>
      </c>
      <c r="N33" s="19">
        <v>18</v>
      </c>
      <c r="O33" s="10">
        <f>SUM(Tabla1345[[#This Row],[ene]:[dic]])</f>
        <v>135</v>
      </c>
    </row>
    <row r="34" spans="1:15" s="14" customFormat="1" ht="10.8" customHeight="1" x14ac:dyDescent="0.3">
      <c r="A34" s="7" t="s">
        <v>40</v>
      </c>
      <c r="B34" s="16" t="s">
        <v>113</v>
      </c>
      <c r="C34" s="19">
        <v>0</v>
      </c>
      <c r="D34" s="19">
        <v>5</v>
      </c>
      <c r="E34" s="19">
        <v>10</v>
      </c>
      <c r="F34" s="19">
        <v>16</v>
      </c>
      <c r="G34" s="19">
        <v>7</v>
      </c>
      <c r="H34" s="19">
        <v>11</v>
      </c>
      <c r="I34" s="19">
        <v>7</v>
      </c>
      <c r="J34" s="19">
        <v>5</v>
      </c>
      <c r="K34" s="19">
        <v>12</v>
      </c>
      <c r="L34" s="19">
        <v>8</v>
      </c>
      <c r="M34" s="19">
        <v>11</v>
      </c>
      <c r="N34" s="19">
        <v>6</v>
      </c>
      <c r="O34" s="10">
        <f>SUM(Tabla1345[[#This Row],[ene]:[dic]])</f>
        <v>98</v>
      </c>
    </row>
    <row r="35" spans="1:15" s="14" customFormat="1" ht="10.8" customHeight="1" x14ac:dyDescent="0.3">
      <c r="A35" s="7" t="s">
        <v>32</v>
      </c>
      <c r="B35" s="16" t="s">
        <v>105</v>
      </c>
      <c r="C35" s="19">
        <v>50</v>
      </c>
      <c r="D35" s="19">
        <v>30</v>
      </c>
      <c r="E35" s="19">
        <v>34</v>
      </c>
      <c r="F35" s="19">
        <v>38</v>
      </c>
      <c r="G35" s="19">
        <v>31</v>
      </c>
      <c r="H35" s="19">
        <v>33</v>
      </c>
      <c r="I35" s="19">
        <v>42</v>
      </c>
      <c r="J35" s="19">
        <v>38</v>
      </c>
      <c r="K35" s="19">
        <v>29</v>
      </c>
      <c r="L35" s="19">
        <v>34</v>
      </c>
      <c r="M35" s="19">
        <v>41</v>
      </c>
      <c r="N35" s="19">
        <v>61</v>
      </c>
      <c r="O35" s="10">
        <f>SUM(Tabla1345[[#This Row],[ene]:[dic]])</f>
        <v>461</v>
      </c>
    </row>
    <row r="36" spans="1:15" s="14" customFormat="1" ht="10.8" customHeight="1" x14ac:dyDescent="0.3">
      <c r="A36" s="7" t="s">
        <v>30</v>
      </c>
      <c r="B36" s="16" t="s">
        <v>103</v>
      </c>
      <c r="C36" s="19">
        <v>22</v>
      </c>
      <c r="D36" s="19">
        <v>13</v>
      </c>
      <c r="E36" s="19">
        <v>17</v>
      </c>
      <c r="F36" s="19">
        <v>12</v>
      </c>
      <c r="G36" s="19">
        <v>9</v>
      </c>
      <c r="H36" s="19">
        <v>8</v>
      </c>
      <c r="I36" s="19">
        <v>9</v>
      </c>
      <c r="J36" s="19">
        <v>8</v>
      </c>
      <c r="K36" s="19">
        <v>21</v>
      </c>
      <c r="L36" s="19">
        <v>23</v>
      </c>
      <c r="M36" s="19">
        <v>24</v>
      </c>
      <c r="N36" s="19">
        <v>63</v>
      </c>
      <c r="O36" s="10">
        <f>SUM(Tabla1345[[#This Row],[ene]:[dic]])</f>
        <v>229</v>
      </c>
    </row>
    <row r="37" spans="1:15" s="14" customFormat="1" ht="10.8" customHeight="1" x14ac:dyDescent="0.3">
      <c r="A37" s="7" t="s">
        <v>57</v>
      </c>
      <c r="B37" s="16" t="s">
        <v>130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1</v>
      </c>
      <c r="K37" s="19">
        <v>0</v>
      </c>
      <c r="L37" s="19">
        <v>0</v>
      </c>
      <c r="M37" s="19">
        <v>0</v>
      </c>
      <c r="N37" s="19">
        <v>0</v>
      </c>
      <c r="O37" s="10">
        <f>SUM(Tabla1345[[#This Row],[ene]:[dic]])</f>
        <v>1</v>
      </c>
    </row>
    <row r="38" spans="1:15" s="14" customFormat="1" ht="10.8" customHeight="1" x14ac:dyDescent="0.3">
      <c r="A38" s="7" t="s">
        <v>31</v>
      </c>
      <c r="B38" s="16" t="s">
        <v>104</v>
      </c>
      <c r="C38" s="19">
        <v>8</v>
      </c>
      <c r="D38" s="19">
        <v>5</v>
      </c>
      <c r="E38" s="19">
        <v>2</v>
      </c>
      <c r="F38" s="19">
        <v>8</v>
      </c>
      <c r="G38" s="19">
        <v>9</v>
      </c>
      <c r="H38" s="19">
        <v>9</v>
      </c>
      <c r="I38" s="19">
        <v>5</v>
      </c>
      <c r="J38" s="19">
        <v>5</v>
      </c>
      <c r="K38" s="19">
        <v>9</v>
      </c>
      <c r="L38" s="19">
        <v>8</v>
      </c>
      <c r="M38" s="19">
        <v>4</v>
      </c>
      <c r="N38" s="19">
        <v>6</v>
      </c>
      <c r="O38" s="10">
        <f>SUM(Tabla1345[[#This Row],[ene]:[dic]])</f>
        <v>78</v>
      </c>
    </row>
    <row r="39" spans="1:15" s="14" customFormat="1" ht="10.8" customHeight="1" x14ac:dyDescent="0.3">
      <c r="A39" s="7" t="s">
        <v>16</v>
      </c>
      <c r="B39" s="16" t="s">
        <v>89</v>
      </c>
      <c r="C39" s="19">
        <v>14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1</v>
      </c>
      <c r="J39" s="19">
        <v>1</v>
      </c>
      <c r="K39" s="19">
        <v>1</v>
      </c>
      <c r="L39" s="19">
        <v>5</v>
      </c>
      <c r="M39" s="19">
        <v>5</v>
      </c>
      <c r="N39" s="19">
        <v>4</v>
      </c>
      <c r="O39" s="10">
        <f>SUM(Tabla1345[[#This Row],[ene]:[dic]])</f>
        <v>31</v>
      </c>
    </row>
    <row r="40" spans="1:15" s="14" customFormat="1" ht="10.8" customHeight="1" x14ac:dyDescent="0.3">
      <c r="A40" s="7" t="s">
        <v>17</v>
      </c>
      <c r="B40" s="16" t="s">
        <v>90</v>
      </c>
      <c r="C40" s="19">
        <v>4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0">
        <f>SUM(Tabla1345[[#This Row],[ene]:[dic]])</f>
        <v>4</v>
      </c>
    </row>
    <row r="41" spans="1:15" s="14" customFormat="1" ht="10.8" customHeight="1" x14ac:dyDescent="0.3">
      <c r="A41" s="7" t="s">
        <v>46</v>
      </c>
      <c r="B41" s="16" t="s">
        <v>119</v>
      </c>
      <c r="C41" s="19">
        <v>0</v>
      </c>
      <c r="D41" s="19">
        <v>0</v>
      </c>
      <c r="E41" s="19">
        <v>2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0">
        <f>SUM(Tabla1345[[#This Row],[ene]:[dic]])</f>
        <v>2</v>
      </c>
    </row>
    <row r="42" spans="1:15" s="14" customFormat="1" ht="10.8" customHeight="1" x14ac:dyDescent="0.3">
      <c r="A42" s="7" t="s">
        <v>63</v>
      </c>
      <c r="B42" s="16" t="s">
        <v>136</v>
      </c>
      <c r="C42" s="19">
        <v>4</v>
      </c>
      <c r="D42" s="19">
        <v>5</v>
      </c>
      <c r="E42" s="19">
        <v>4</v>
      </c>
      <c r="F42" s="19">
        <v>2</v>
      </c>
      <c r="G42" s="19">
        <v>0</v>
      </c>
      <c r="H42" s="19">
        <v>2</v>
      </c>
      <c r="I42" s="19">
        <v>1</v>
      </c>
      <c r="J42" s="19">
        <v>3</v>
      </c>
      <c r="K42" s="19">
        <v>0</v>
      </c>
      <c r="L42" s="19">
        <v>4</v>
      </c>
      <c r="M42" s="19">
        <v>3</v>
      </c>
      <c r="N42" s="19">
        <v>1</v>
      </c>
      <c r="O42" s="10">
        <f>SUM(Tabla1345[[#This Row],[ene]:[dic]])</f>
        <v>29</v>
      </c>
    </row>
    <row r="43" spans="1:15" s="14" customFormat="1" ht="10.8" customHeight="1" x14ac:dyDescent="0.3">
      <c r="A43" s="7" t="s">
        <v>64</v>
      </c>
      <c r="B43" s="16" t="s">
        <v>137</v>
      </c>
      <c r="C43" s="19">
        <v>1</v>
      </c>
      <c r="D43" s="19">
        <v>0</v>
      </c>
      <c r="E43" s="19">
        <v>0</v>
      </c>
      <c r="F43" s="19">
        <v>0</v>
      </c>
      <c r="G43" s="19">
        <v>1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1</v>
      </c>
      <c r="O43" s="10">
        <f>SUM(Tabla1345[[#This Row],[ene]:[dic]])</f>
        <v>3</v>
      </c>
    </row>
    <row r="44" spans="1:15" s="14" customFormat="1" ht="10.8" customHeight="1" x14ac:dyDescent="0.3">
      <c r="A44" s="7" t="s">
        <v>44</v>
      </c>
      <c r="B44" s="16" t="s">
        <v>117</v>
      </c>
      <c r="C44" s="19">
        <v>11</v>
      </c>
      <c r="D44" s="19">
        <v>1</v>
      </c>
      <c r="E44" s="19">
        <v>6</v>
      </c>
      <c r="F44" s="19">
        <v>11</v>
      </c>
      <c r="G44" s="19">
        <v>4</v>
      </c>
      <c r="H44" s="19">
        <v>3</v>
      </c>
      <c r="I44" s="19">
        <v>5</v>
      </c>
      <c r="J44" s="19">
        <v>2</v>
      </c>
      <c r="K44" s="19">
        <v>14</v>
      </c>
      <c r="L44" s="19">
        <v>3</v>
      </c>
      <c r="M44" s="19">
        <v>4</v>
      </c>
      <c r="N44" s="19">
        <v>7</v>
      </c>
      <c r="O44" s="10">
        <f>SUM(Tabla1345[[#This Row],[ene]:[dic]])</f>
        <v>71</v>
      </c>
    </row>
    <row r="45" spans="1:15" s="14" customFormat="1" ht="10.8" customHeight="1" x14ac:dyDescent="0.3">
      <c r="A45" s="7" t="s">
        <v>43</v>
      </c>
      <c r="B45" s="16" t="s">
        <v>116</v>
      </c>
      <c r="C45" s="19">
        <v>47</v>
      </c>
      <c r="D45" s="19">
        <v>13</v>
      </c>
      <c r="E45" s="19">
        <v>10</v>
      </c>
      <c r="F45" s="19">
        <v>16</v>
      </c>
      <c r="G45" s="19">
        <v>22</v>
      </c>
      <c r="H45" s="19">
        <v>15</v>
      </c>
      <c r="I45" s="19">
        <v>30</v>
      </c>
      <c r="J45" s="19">
        <v>14</v>
      </c>
      <c r="K45" s="19">
        <v>13</v>
      </c>
      <c r="L45" s="19">
        <v>47</v>
      </c>
      <c r="M45" s="19">
        <v>61</v>
      </c>
      <c r="N45" s="19">
        <v>62</v>
      </c>
      <c r="O45" s="10">
        <f>SUM(Tabla1345[[#This Row],[ene]:[dic]])</f>
        <v>350</v>
      </c>
    </row>
    <row r="46" spans="1:15" s="14" customFormat="1" ht="10.8" customHeight="1" x14ac:dyDescent="0.3">
      <c r="A46" s="7" t="s">
        <v>36</v>
      </c>
      <c r="B46" s="16" t="s">
        <v>109</v>
      </c>
      <c r="C46" s="19">
        <v>2</v>
      </c>
      <c r="D46" s="19">
        <v>1</v>
      </c>
      <c r="E46" s="19">
        <v>0</v>
      </c>
      <c r="F46" s="19">
        <v>2</v>
      </c>
      <c r="G46" s="19">
        <v>0</v>
      </c>
      <c r="H46" s="19">
        <v>2</v>
      </c>
      <c r="I46" s="19">
        <v>1</v>
      </c>
      <c r="J46" s="19">
        <v>0</v>
      </c>
      <c r="K46" s="19">
        <v>0</v>
      </c>
      <c r="L46" s="19">
        <v>2</v>
      </c>
      <c r="M46" s="19">
        <v>1</v>
      </c>
      <c r="N46" s="19">
        <v>2</v>
      </c>
      <c r="O46" s="10">
        <f>SUM(Tabla1345[[#This Row],[ene]:[dic]])</f>
        <v>13</v>
      </c>
    </row>
    <row r="47" spans="1:15" s="14" customFormat="1" ht="10.8" customHeight="1" x14ac:dyDescent="0.3">
      <c r="A47" s="7" t="s">
        <v>37</v>
      </c>
      <c r="B47" s="16" t="s">
        <v>110</v>
      </c>
      <c r="C47" s="19">
        <v>1</v>
      </c>
      <c r="D47" s="19">
        <v>2</v>
      </c>
      <c r="E47" s="19">
        <v>0</v>
      </c>
      <c r="F47" s="19">
        <v>1</v>
      </c>
      <c r="G47" s="19">
        <v>0</v>
      </c>
      <c r="H47" s="19">
        <v>1</v>
      </c>
      <c r="I47" s="19">
        <v>23</v>
      </c>
      <c r="J47" s="19">
        <v>4</v>
      </c>
      <c r="K47" s="19">
        <v>3</v>
      </c>
      <c r="L47" s="19">
        <v>6</v>
      </c>
      <c r="M47" s="19">
        <v>4</v>
      </c>
      <c r="N47" s="19">
        <v>2</v>
      </c>
      <c r="O47" s="10">
        <f>SUM(Tabla1345[[#This Row],[ene]:[dic]])</f>
        <v>47</v>
      </c>
    </row>
    <row r="48" spans="1:15" s="14" customFormat="1" ht="10.8" customHeight="1" x14ac:dyDescent="0.3">
      <c r="A48" s="7" t="s">
        <v>38</v>
      </c>
      <c r="B48" s="16" t="s">
        <v>111</v>
      </c>
      <c r="C48" s="19">
        <v>7</v>
      </c>
      <c r="D48" s="19">
        <v>0</v>
      </c>
      <c r="E48" s="19">
        <v>3</v>
      </c>
      <c r="F48" s="19">
        <v>4</v>
      </c>
      <c r="G48" s="19">
        <v>0</v>
      </c>
      <c r="H48" s="19">
        <v>4</v>
      </c>
      <c r="I48" s="19">
        <v>6</v>
      </c>
      <c r="J48" s="19">
        <v>0</v>
      </c>
      <c r="K48" s="19">
        <v>2</v>
      </c>
      <c r="L48" s="19">
        <v>4</v>
      </c>
      <c r="M48" s="19">
        <v>8</v>
      </c>
      <c r="N48" s="19">
        <v>10</v>
      </c>
      <c r="O48" s="10">
        <f>SUM(Tabla1345[[#This Row],[ene]:[dic]])</f>
        <v>48</v>
      </c>
    </row>
    <row r="49" spans="1:15" s="14" customFormat="1" ht="10.8" customHeight="1" x14ac:dyDescent="0.3">
      <c r="A49" s="7" t="s">
        <v>39</v>
      </c>
      <c r="B49" s="16" t="s">
        <v>112</v>
      </c>
      <c r="C49" s="19">
        <v>0</v>
      </c>
      <c r="D49" s="19">
        <v>0</v>
      </c>
      <c r="E49" s="19">
        <v>1</v>
      </c>
      <c r="F49" s="19">
        <v>2</v>
      </c>
      <c r="G49" s="19">
        <v>0</v>
      </c>
      <c r="H49" s="19">
        <v>2</v>
      </c>
      <c r="I49" s="19">
        <v>4</v>
      </c>
      <c r="J49" s="19">
        <v>5</v>
      </c>
      <c r="K49" s="19">
        <v>3</v>
      </c>
      <c r="L49" s="19">
        <v>0</v>
      </c>
      <c r="M49" s="19">
        <v>2</v>
      </c>
      <c r="N49" s="19">
        <v>1</v>
      </c>
      <c r="O49" s="10">
        <f>SUM(Tabla1345[[#This Row],[ene]:[dic]])</f>
        <v>20</v>
      </c>
    </row>
    <row r="50" spans="1:15" s="14" customFormat="1" ht="10.8" customHeight="1" x14ac:dyDescent="0.3">
      <c r="A50" s="7" t="s">
        <v>77</v>
      </c>
      <c r="B50" s="16" t="s">
        <v>150</v>
      </c>
      <c r="C50" s="19">
        <v>5</v>
      </c>
      <c r="D50" s="19">
        <v>29</v>
      </c>
      <c r="E50" s="19">
        <v>35</v>
      </c>
      <c r="F50" s="19">
        <v>32</v>
      </c>
      <c r="G50" s="19">
        <v>24</v>
      </c>
      <c r="H50" s="19">
        <v>24</v>
      </c>
      <c r="I50" s="19">
        <v>18</v>
      </c>
      <c r="J50" s="19">
        <v>12</v>
      </c>
      <c r="K50" s="19">
        <v>11</v>
      </c>
      <c r="L50" s="19">
        <v>14</v>
      </c>
      <c r="M50" s="19">
        <v>25</v>
      </c>
      <c r="N50" s="19">
        <v>9</v>
      </c>
      <c r="O50" s="10">
        <f>SUM(Tabla1345[[#This Row],[ene]:[dic]])</f>
        <v>238</v>
      </c>
    </row>
    <row r="51" spans="1:15" s="14" customFormat="1" ht="10.8" customHeight="1" x14ac:dyDescent="0.3">
      <c r="A51" s="7" t="s">
        <v>65</v>
      </c>
      <c r="B51" s="16" t="s">
        <v>138</v>
      </c>
      <c r="C51" s="19">
        <v>27</v>
      </c>
      <c r="D51" s="19">
        <v>6</v>
      </c>
      <c r="E51" s="19">
        <v>7</v>
      </c>
      <c r="F51" s="19">
        <v>3</v>
      </c>
      <c r="G51" s="19">
        <v>7</v>
      </c>
      <c r="H51" s="19">
        <v>5</v>
      </c>
      <c r="I51" s="19">
        <v>7</v>
      </c>
      <c r="J51" s="19">
        <v>7</v>
      </c>
      <c r="K51" s="19">
        <v>3</v>
      </c>
      <c r="L51" s="19">
        <v>4</v>
      </c>
      <c r="M51" s="19">
        <v>2</v>
      </c>
      <c r="N51" s="19">
        <v>5</v>
      </c>
      <c r="O51" s="10">
        <f>SUM(Tabla1345[[#This Row],[ene]:[dic]])</f>
        <v>83</v>
      </c>
    </row>
    <row r="52" spans="1:15" s="14" customFormat="1" ht="10.8" customHeight="1" x14ac:dyDescent="0.3">
      <c r="A52" s="7" t="s">
        <v>66</v>
      </c>
      <c r="B52" s="16" t="s">
        <v>139</v>
      </c>
      <c r="C52" s="19">
        <v>7</v>
      </c>
      <c r="D52" s="19">
        <v>4</v>
      </c>
      <c r="E52" s="19">
        <v>1</v>
      </c>
      <c r="F52" s="19">
        <v>2</v>
      </c>
      <c r="G52" s="19">
        <v>0</v>
      </c>
      <c r="H52" s="19">
        <v>4</v>
      </c>
      <c r="I52" s="19">
        <v>0</v>
      </c>
      <c r="J52" s="19">
        <v>0</v>
      </c>
      <c r="K52" s="19">
        <v>2</v>
      </c>
      <c r="L52" s="19">
        <v>4</v>
      </c>
      <c r="M52" s="19">
        <v>1</v>
      </c>
      <c r="N52" s="19">
        <v>3</v>
      </c>
      <c r="O52" s="10">
        <f>SUM(Tabla1345[[#This Row],[ene]:[dic]])</f>
        <v>28</v>
      </c>
    </row>
    <row r="53" spans="1:15" s="14" customFormat="1" ht="10.8" customHeight="1" x14ac:dyDescent="0.3">
      <c r="A53" s="7" t="s">
        <v>84</v>
      </c>
      <c r="B53" s="16" t="s">
        <v>157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0">
        <f>SUM(Tabla1345[[#This Row],[ene]:[dic]])</f>
        <v>0</v>
      </c>
    </row>
    <row r="54" spans="1:15" s="14" customFormat="1" ht="10.8" customHeight="1" x14ac:dyDescent="0.3">
      <c r="A54" s="7" t="s">
        <v>22</v>
      </c>
      <c r="B54" s="16" t="s">
        <v>95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0">
        <f>SUM(Tabla1345[[#This Row],[ene]:[dic]])</f>
        <v>0</v>
      </c>
    </row>
    <row r="55" spans="1:15" s="14" customFormat="1" ht="10.8" customHeight="1" x14ac:dyDescent="0.3">
      <c r="A55" s="7" t="s">
        <v>23</v>
      </c>
      <c r="B55" s="16" t="s">
        <v>96</v>
      </c>
      <c r="C55" s="19">
        <v>2</v>
      </c>
      <c r="D55" s="19">
        <v>3</v>
      </c>
      <c r="E55" s="19">
        <v>3</v>
      </c>
      <c r="F55" s="19">
        <v>5</v>
      </c>
      <c r="G55" s="19">
        <v>5</v>
      </c>
      <c r="H55" s="19">
        <v>3</v>
      </c>
      <c r="I55" s="19">
        <v>5</v>
      </c>
      <c r="J55" s="19">
        <v>3</v>
      </c>
      <c r="K55" s="19">
        <v>3</v>
      </c>
      <c r="L55" s="19">
        <v>5</v>
      </c>
      <c r="M55" s="19">
        <v>3</v>
      </c>
      <c r="N55" s="19">
        <v>3</v>
      </c>
      <c r="O55" s="10">
        <f>SUM(Tabla1345[[#This Row],[ene]:[dic]])</f>
        <v>43</v>
      </c>
    </row>
    <row r="56" spans="1:15" s="14" customFormat="1" ht="10.8" customHeight="1" x14ac:dyDescent="0.3">
      <c r="A56" s="7" t="s">
        <v>24</v>
      </c>
      <c r="B56" s="16" t="s">
        <v>97</v>
      </c>
      <c r="C56" s="19">
        <v>4</v>
      </c>
      <c r="D56" s="19">
        <v>4</v>
      </c>
      <c r="E56" s="19">
        <v>3</v>
      </c>
      <c r="F56" s="19">
        <v>10</v>
      </c>
      <c r="G56" s="19">
        <v>3</v>
      </c>
      <c r="H56" s="19">
        <v>2</v>
      </c>
      <c r="I56" s="19">
        <v>6</v>
      </c>
      <c r="J56" s="19">
        <v>1</v>
      </c>
      <c r="K56" s="19">
        <v>7</v>
      </c>
      <c r="L56" s="19">
        <v>4</v>
      </c>
      <c r="M56" s="19">
        <v>4</v>
      </c>
      <c r="N56" s="19">
        <v>11</v>
      </c>
      <c r="O56" s="10">
        <f>SUM(Tabla1345[[#This Row],[ene]:[dic]])</f>
        <v>59</v>
      </c>
    </row>
    <row r="57" spans="1:15" s="14" customFormat="1" ht="10.8" customHeight="1" x14ac:dyDescent="0.3">
      <c r="A57" s="7" t="s">
        <v>45</v>
      </c>
      <c r="B57" s="16" t="s">
        <v>118</v>
      </c>
      <c r="C57" s="19">
        <v>12</v>
      </c>
      <c r="D57" s="19">
        <v>22</v>
      </c>
      <c r="E57" s="19">
        <v>21</v>
      </c>
      <c r="F57" s="19">
        <v>20</v>
      </c>
      <c r="G57" s="19">
        <v>17</v>
      </c>
      <c r="H57" s="19">
        <v>13</v>
      </c>
      <c r="I57" s="19">
        <v>33</v>
      </c>
      <c r="J57" s="19">
        <v>13</v>
      </c>
      <c r="K57" s="19">
        <v>25</v>
      </c>
      <c r="L57" s="19">
        <v>33</v>
      </c>
      <c r="M57" s="19">
        <v>42</v>
      </c>
      <c r="N57" s="19">
        <v>35</v>
      </c>
      <c r="O57" s="10">
        <f>SUM(Tabla1345[[#This Row],[ene]:[dic]])</f>
        <v>286</v>
      </c>
    </row>
    <row r="58" spans="1:15" s="14" customFormat="1" ht="10.8" customHeight="1" x14ac:dyDescent="0.3">
      <c r="A58" s="7" t="s">
        <v>35</v>
      </c>
      <c r="B58" s="16" t="s">
        <v>108</v>
      </c>
      <c r="C58" s="19">
        <v>36</v>
      </c>
      <c r="D58" s="19">
        <v>27</v>
      </c>
      <c r="E58" s="19">
        <v>4</v>
      </c>
      <c r="F58" s="19">
        <v>5</v>
      </c>
      <c r="G58" s="19">
        <v>5</v>
      </c>
      <c r="H58" s="19">
        <v>1</v>
      </c>
      <c r="I58" s="19">
        <v>15</v>
      </c>
      <c r="J58" s="19">
        <v>0</v>
      </c>
      <c r="K58" s="19">
        <v>4</v>
      </c>
      <c r="L58" s="19">
        <v>6</v>
      </c>
      <c r="M58" s="19">
        <v>4</v>
      </c>
      <c r="N58" s="19">
        <v>0</v>
      </c>
      <c r="O58" s="10">
        <f>SUM(Tabla1345[[#This Row],[ene]:[dic]])</f>
        <v>107</v>
      </c>
    </row>
    <row r="59" spans="1:15" s="14" customFormat="1" ht="10.8" customHeight="1" x14ac:dyDescent="0.3">
      <c r="A59" s="7" t="s">
        <v>60</v>
      </c>
      <c r="B59" s="16" t="s">
        <v>133</v>
      </c>
      <c r="C59" s="19">
        <v>1</v>
      </c>
      <c r="D59" s="19">
        <v>9</v>
      </c>
      <c r="E59" s="19">
        <v>3</v>
      </c>
      <c r="F59" s="19">
        <v>0</v>
      </c>
      <c r="G59" s="19">
        <v>4</v>
      </c>
      <c r="H59" s="19">
        <v>5</v>
      </c>
      <c r="I59" s="19">
        <v>6</v>
      </c>
      <c r="J59" s="19">
        <v>1</v>
      </c>
      <c r="K59" s="19">
        <v>4</v>
      </c>
      <c r="L59" s="19">
        <v>1</v>
      </c>
      <c r="M59" s="19">
        <v>3</v>
      </c>
      <c r="N59" s="19">
        <v>4</v>
      </c>
      <c r="O59" s="10">
        <f>SUM(Tabla1345[[#This Row],[ene]:[dic]])</f>
        <v>41</v>
      </c>
    </row>
    <row r="60" spans="1:15" s="14" customFormat="1" ht="10.8" customHeight="1" x14ac:dyDescent="0.3">
      <c r="A60" s="7" t="s">
        <v>74</v>
      </c>
      <c r="B60" s="16" t="s">
        <v>147</v>
      </c>
      <c r="C60" s="19">
        <v>5</v>
      </c>
      <c r="D60" s="19">
        <v>4</v>
      </c>
      <c r="E60" s="19">
        <v>2</v>
      </c>
      <c r="F60" s="19">
        <v>7</v>
      </c>
      <c r="G60" s="19">
        <v>4</v>
      </c>
      <c r="H60" s="19">
        <v>1</v>
      </c>
      <c r="I60" s="19">
        <v>1</v>
      </c>
      <c r="J60" s="19">
        <v>4</v>
      </c>
      <c r="K60" s="19">
        <v>4</v>
      </c>
      <c r="L60" s="19">
        <v>1</v>
      </c>
      <c r="M60" s="19">
        <v>1</v>
      </c>
      <c r="N60" s="19">
        <v>3</v>
      </c>
      <c r="O60" s="10">
        <f>SUM(Tabla1345[[#This Row],[ene]:[dic]])</f>
        <v>37</v>
      </c>
    </row>
    <row r="61" spans="1:15" s="14" customFormat="1" ht="10.8" customHeight="1" x14ac:dyDescent="0.3">
      <c r="A61" s="7" t="s">
        <v>47</v>
      </c>
      <c r="B61" s="16" t="s">
        <v>120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1</v>
      </c>
      <c r="J61" s="19">
        <v>0</v>
      </c>
      <c r="K61" s="19">
        <v>0</v>
      </c>
      <c r="L61" s="19">
        <v>0</v>
      </c>
      <c r="M61" s="19">
        <v>0</v>
      </c>
      <c r="N61" s="19">
        <v>9</v>
      </c>
      <c r="O61" s="10">
        <f>SUM(Tabla1345[[#This Row],[ene]:[dic]])</f>
        <v>10</v>
      </c>
    </row>
    <row r="62" spans="1:15" s="14" customFormat="1" ht="10.8" customHeight="1" x14ac:dyDescent="0.3">
      <c r="A62" s="7" t="s">
        <v>42</v>
      </c>
      <c r="B62" s="16" t="s">
        <v>115</v>
      </c>
      <c r="C62" s="19">
        <v>1</v>
      </c>
      <c r="D62" s="19">
        <v>3</v>
      </c>
      <c r="E62" s="19">
        <v>1</v>
      </c>
      <c r="F62" s="19">
        <v>0</v>
      </c>
      <c r="G62" s="19">
        <v>4</v>
      </c>
      <c r="H62" s="19">
        <v>2</v>
      </c>
      <c r="I62" s="19">
        <v>5</v>
      </c>
      <c r="J62" s="19">
        <v>1</v>
      </c>
      <c r="K62" s="19">
        <v>1</v>
      </c>
      <c r="L62" s="19">
        <v>6</v>
      </c>
      <c r="M62" s="19">
        <v>5</v>
      </c>
      <c r="N62" s="19">
        <v>4</v>
      </c>
      <c r="O62" s="10">
        <f>SUM(Tabla1345[[#This Row],[ene]:[dic]])</f>
        <v>33</v>
      </c>
    </row>
    <row r="63" spans="1:15" s="14" customFormat="1" ht="10.8" customHeight="1" x14ac:dyDescent="0.3">
      <c r="A63" s="7" t="s">
        <v>81</v>
      </c>
      <c r="B63" s="16" t="s">
        <v>154</v>
      </c>
      <c r="C63" s="19">
        <v>1</v>
      </c>
      <c r="D63" s="19">
        <v>3</v>
      </c>
      <c r="E63" s="19">
        <v>2</v>
      </c>
      <c r="F63" s="19">
        <v>1</v>
      </c>
      <c r="G63" s="19">
        <v>2</v>
      </c>
      <c r="H63" s="19">
        <v>1</v>
      </c>
      <c r="I63" s="19">
        <v>1</v>
      </c>
      <c r="J63" s="19">
        <v>2</v>
      </c>
      <c r="K63" s="19">
        <v>2</v>
      </c>
      <c r="L63" s="19">
        <v>0</v>
      </c>
      <c r="M63" s="19">
        <v>1</v>
      </c>
      <c r="N63" s="19">
        <v>2</v>
      </c>
      <c r="O63" s="10">
        <f>SUM(Tabla1345[[#This Row],[ene]:[dic]])</f>
        <v>18</v>
      </c>
    </row>
    <row r="64" spans="1:15" s="14" customFormat="1" ht="10.8" customHeight="1" x14ac:dyDescent="0.3">
      <c r="A64" s="7" t="s">
        <v>79</v>
      </c>
      <c r="B64" s="16" t="s">
        <v>152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2</v>
      </c>
      <c r="J64" s="19">
        <v>1</v>
      </c>
      <c r="K64" s="19">
        <v>0</v>
      </c>
      <c r="L64" s="19">
        <v>1</v>
      </c>
      <c r="M64" s="19">
        <v>0</v>
      </c>
      <c r="N64" s="19">
        <v>0</v>
      </c>
      <c r="O64" s="10">
        <f>SUM(Tabla1345[[#This Row],[ene]:[dic]])</f>
        <v>4</v>
      </c>
    </row>
    <row r="65" spans="1:15" s="14" customFormat="1" ht="10.8" customHeight="1" x14ac:dyDescent="0.3">
      <c r="A65" s="7" t="s">
        <v>28</v>
      </c>
      <c r="B65" s="16" t="s">
        <v>101</v>
      </c>
      <c r="C65" s="19">
        <v>20</v>
      </c>
      <c r="D65" s="19">
        <v>33</v>
      </c>
      <c r="E65" s="19">
        <v>9</v>
      </c>
      <c r="F65" s="19">
        <v>11</v>
      </c>
      <c r="G65" s="19">
        <v>4</v>
      </c>
      <c r="H65" s="19">
        <v>5</v>
      </c>
      <c r="I65" s="19">
        <v>8</v>
      </c>
      <c r="J65" s="19">
        <v>3</v>
      </c>
      <c r="K65" s="19">
        <v>12</v>
      </c>
      <c r="L65" s="19">
        <v>5</v>
      </c>
      <c r="M65" s="19">
        <v>17</v>
      </c>
      <c r="N65" s="19">
        <v>13</v>
      </c>
      <c r="O65" s="10">
        <f>SUM(Tabla1345[[#This Row],[ene]:[dic]])</f>
        <v>140</v>
      </c>
    </row>
    <row r="66" spans="1:15" s="14" customFormat="1" ht="10.8" customHeight="1" x14ac:dyDescent="0.3">
      <c r="A66" s="7" t="s">
        <v>33</v>
      </c>
      <c r="B66" s="16" t="s">
        <v>106</v>
      </c>
      <c r="C66" s="19">
        <v>46</v>
      </c>
      <c r="D66" s="19">
        <v>25</v>
      </c>
      <c r="E66" s="19">
        <v>69</v>
      </c>
      <c r="F66" s="19">
        <v>22</v>
      </c>
      <c r="G66" s="19">
        <v>44</v>
      </c>
      <c r="H66" s="19">
        <v>41</v>
      </c>
      <c r="I66" s="19">
        <v>21</v>
      </c>
      <c r="J66" s="19">
        <v>37</v>
      </c>
      <c r="K66" s="19">
        <v>27</v>
      </c>
      <c r="L66" s="19">
        <v>40</v>
      </c>
      <c r="M66" s="19">
        <v>52</v>
      </c>
      <c r="N66" s="19">
        <v>50</v>
      </c>
      <c r="O66" s="10">
        <f>SUM(Tabla1345[[#This Row],[ene]:[dic]])</f>
        <v>474</v>
      </c>
    </row>
    <row r="67" spans="1:15" s="14" customFormat="1" ht="10.8" customHeight="1" x14ac:dyDescent="0.3">
      <c r="A67" s="7" t="s">
        <v>59</v>
      </c>
      <c r="B67" s="16" t="s">
        <v>132</v>
      </c>
      <c r="C67" s="19">
        <v>3</v>
      </c>
      <c r="D67" s="19">
        <v>0</v>
      </c>
      <c r="E67" s="19">
        <v>2</v>
      </c>
      <c r="F67" s="19">
        <v>1</v>
      </c>
      <c r="G67" s="19">
        <v>0</v>
      </c>
      <c r="H67" s="19">
        <v>0</v>
      </c>
      <c r="I67" s="19">
        <v>0</v>
      </c>
      <c r="J67" s="19">
        <v>2</v>
      </c>
      <c r="K67" s="19">
        <v>4</v>
      </c>
      <c r="L67" s="19">
        <v>2</v>
      </c>
      <c r="M67" s="19">
        <v>0</v>
      </c>
      <c r="N67" s="19">
        <v>1</v>
      </c>
      <c r="O67" s="10">
        <f>SUM(Tabla1345[[#This Row],[ene]:[dic]])</f>
        <v>15</v>
      </c>
    </row>
    <row r="68" spans="1:15" s="14" customFormat="1" ht="10.8" customHeight="1" x14ac:dyDescent="0.3">
      <c r="A68" s="7" t="s">
        <v>71</v>
      </c>
      <c r="B68" s="16" t="s">
        <v>144</v>
      </c>
      <c r="C68" s="19">
        <v>2</v>
      </c>
      <c r="D68" s="19">
        <v>3</v>
      </c>
      <c r="E68" s="19">
        <v>2</v>
      </c>
      <c r="F68" s="19">
        <v>0</v>
      </c>
      <c r="G68" s="19">
        <v>2</v>
      </c>
      <c r="H68" s="19">
        <v>1</v>
      </c>
      <c r="I68" s="19">
        <v>0</v>
      </c>
      <c r="J68" s="19">
        <v>2</v>
      </c>
      <c r="K68" s="19">
        <v>1</v>
      </c>
      <c r="L68" s="19">
        <v>0</v>
      </c>
      <c r="M68" s="19">
        <v>0</v>
      </c>
      <c r="N68" s="19">
        <v>2</v>
      </c>
      <c r="O68" s="10">
        <f>SUM(Tabla1345[[#This Row],[ene]:[dic]])</f>
        <v>15</v>
      </c>
    </row>
    <row r="69" spans="1:15" s="14" customFormat="1" ht="10.8" customHeight="1" x14ac:dyDescent="0.3">
      <c r="A69" s="7" t="s">
        <v>76</v>
      </c>
      <c r="B69" s="16" t="s">
        <v>149</v>
      </c>
      <c r="C69" s="19">
        <v>11</v>
      </c>
      <c r="D69" s="19">
        <v>17</v>
      </c>
      <c r="E69" s="19">
        <v>17</v>
      </c>
      <c r="F69" s="19">
        <v>15</v>
      </c>
      <c r="G69" s="19">
        <v>10</v>
      </c>
      <c r="H69" s="19">
        <v>7</v>
      </c>
      <c r="I69" s="19">
        <v>12</v>
      </c>
      <c r="J69" s="19">
        <v>16</v>
      </c>
      <c r="K69" s="19">
        <v>4</v>
      </c>
      <c r="L69" s="19">
        <v>12</v>
      </c>
      <c r="M69" s="19">
        <v>9</v>
      </c>
      <c r="N69" s="19">
        <v>4</v>
      </c>
      <c r="O69" s="10">
        <f>SUM(Tabla1345[[#This Row],[ene]:[dic]])</f>
        <v>134</v>
      </c>
    </row>
    <row r="70" spans="1:15" s="14" customFormat="1" ht="10.8" customHeight="1" x14ac:dyDescent="0.3">
      <c r="A70" s="7" t="s">
        <v>26</v>
      </c>
      <c r="B70" s="16" t="s">
        <v>99</v>
      </c>
      <c r="C70" s="19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0">
        <f>SUM(Tabla1345[[#This Row],[ene]:[dic]])</f>
        <v>0</v>
      </c>
    </row>
    <row r="71" spans="1:15" s="14" customFormat="1" ht="10.8" customHeight="1" x14ac:dyDescent="0.3">
      <c r="A71" s="7" t="s">
        <v>25</v>
      </c>
      <c r="B71" s="16" t="s">
        <v>98</v>
      </c>
      <c r="C71" s="19">
        <v>1</v>
      </c>
      <c r="D71" s="19">
        <v>0</v>
      </c>
      <c r="E71" s="19">
        <v>0</v>
      </c>
      <c r="F71" s="19">
        <v>1</v>
      </c>
      <c r="G71" s="19">
        <v>0</v>
      </c>
      <c r="H71" s="19">
        <v>77</v>
      </c>
      <c r="I71" s="19">
        <v>97</v>
      </c>
      <c r="J71" s="19">
        <v>40</v>
      </c>
      <c r="K71" s="19">
        <v>4</v>
      </c>
      <c r="L71" s="19">
        <v>0</v>
      </c>
      <c r="M71" s="19">
        <v>0</v>
      </c>
      <c r="N71" s="19">
        <v>0</v>
      </c>
      <c r="O71" s="10">
        <f>SUM(Tabla1345[[#This Row],[ene]:[dic]])</f>
        <v>220</v>
      </c>
    </row>
    <row r="72" spans="1:15" s="14" customFormat="1" ht="10.8" customHeight="1" x14ac:dyDescent="0.3">
      <c r="A72" s="7" t="s">
        <v>15</v>
      </c>
      <c r="B72" s="16" t="s">
        <v>88</v>
      </c>
      <c r="C72" s="19">
        <v>22</v>
      </c>
      <c r="D72" s="19">
        <v>5</v>
      </c>
      <c r="E72" s="19">
        <v>3</v>
      </c>
      <c r="F72" s="19">
        <v>7</v>
      </c>
      <c r="G72" s="19">
        <v>5</v>
      </c>
      <c r="H72" s="19">
        <v>4</v>
      </c>
      <c r="I72" s="19">
        <v>5</v>
      </c>
      <c r="J72" s="19">
        <v>13</v>
      </c>
      <c r="K72" s="19">
        <v>7</v>
      </c>
      <c r="L72" s="19">
        <v>13</v>
      </c>
      <c r="M72" s="19">
        <v>7</v>
      </c>
      <c r="N72" s="19">
        <v>7</v>
      </c>
      <c r="O72" s="10">
        <f>SUM(Tabla1345[[#This Row],[ene]:[dic]])</f>
        <v>98</v>
      </c>
    </row>
    <row r="73" spans="1:15" s="14" customFormat="1" ht="10.8" customHeight="1" x14ac:dyDescent="0.3">
      <c r="A73" s="7" t="s">
        <v>67</v>
      </c>
      <c r="B73" s="16" t="s">
        <v>140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5</v>
      </c>
      <c r="L73" s="19">
        <v>4</v>
      </c>
      <c r="M73" s="19">
        <v>1</v>
      </c>
      <c r="N73" s="19">
        <v>0</v>
      </c>
      <c r="O73" s="10">
        <f>SUM(Tabla1345[[#This Row],[ene]:[dic]])</f>
        <v>10</v>
      </c>
    </row>
    <row r="74" spans="1:15" s="14" customFormat="1" ht="10.8" customHeight="1" x14ac:dyDescent="0.3">
      <c r="A74" s="7" t="s">
        <v>68</v>
      </c>
      <c r="B74" s="16" t="s">
        <v>141</v>
      </c>
      <c r="C74" s="19">
        <v>0</v>
      </c>
      <c r="D74" s="19">
        <v>1</v>
      </c>
      <c r="E74" s="19">
        <v>4</v>
      </c>
      <c r="F74" s="19">
        <v>1</v>
      </c>
      <c r="G74" s="19">
        <v>1</v>
      </c>
      <c r="H74" s="19">
        <v>27</v>
      </c>
      <c r="I74" s="19">
        <v>28</v>
      </c>
      <c r="J74" s="19">
        <v>24</v>
      </c>
      <c r="K74" s="19">
        <v>18</v>
      </c>
      <c r="L74" s="19">
        <v>23</v>
      </c>
      <c r="M74" s="19">
        <v>5</v>
      </c>
      <c r="N74" s="19">
        <v>3</v>
      </c>
      <c r="O74" s="10">
        <f>SUM(Tabla1345[[#This Row],[ene]:[dic]])</f>
        <v>135</v>
      </c>
    </row>
    <row r="75" spans="1:15" s="14" customFormat="1" ht="10.8" customHeight="1" x14ac:dyDescent="0.3">
      <c r="A75" s="7" t="s">
        <v>58</v>
      </c>
      <c r="B75" s="16" t="s">
        <v>131</v>
      </c>
      <c r="C75" s="19">
        <v>7</v>
      </c>
      <c r="D75" s="19">
        <v>6</v>
      </c>
      <c r="E75" s="19">
        <v>4</v>
      </c>
      <c r="F75" s="19">
        <v>6</v>
      </c>
      <c r="G75" s="19">
        <v>2</v>
      </c>
      <c r="H75" s="19">
        <v>8</v>
      </c>
      <c r="I75" s="19">
        <v>9</v>
      </c>
      <c r="J75" s="19">
        <v>4</v>
      </c>
      <c r="K75" s="19">
        <v>3</v>
      </c>
      <c r="L75" s="19">
        <v>7</v>
      </c>
      <c r="M75" s="19">
        <v>6</v>
      </c>
      <c r="N75" s="19">
        <v>6</v>
      </c>
      <c r="O75" s="10">
        <f>SUM(Tabla1345[[#This Row],[ene]:[dic]])</f>
        <v>68</v>
      </c>
    </row>
    <row r="76" spans="1:15" s="14" customFormat="1" ht="10.8" customHeight="1" x14ac:dyDescent="0.3">
      <c r="A76" s="7" t="s">
        <v>69</v>
      </c>
      <c r="B76" s="16" t="s">
        <v>142</v>
      </c>
      <c r="C76" s="19">
        <v>1</v>
      </c>
      <c r="D76" s="19">
        <v>2</v>
      </c>
      <c r="E76" s="19">
        <v>1</v>
      </c>
      <c r="F76" s="19">
        <v>0</v>
      </c>
      <c r="G76" s="19">
        <v>0</v>
      </c>
      <c r="H76" s="19">
        <v>2</v>
      </c>
      <c r="I76" s="19">
        <v>1</v>
      </c>
      <c r="J76" s="19">
        <v>0</v>
      </c>
      <c r="K76" s="19">
        <v>0</v>
      </c>
      <c r="L76" s="19">
        <v>3</v>
      </c>
      <c r="M76" s="19">
        <v>0</v>
      </c>
      <c r="N76" s="19">
        <v>0</v>
      </c>
      <c r="O76" s="10">
        <f>SUM(Tabla1345[[#This Row],[ene]:[dic]])</f>
        <v>10</v>
      </c>
    </row>
    <row r="77" spans="1:15" s="14" customFormat="1" ht="10.8" customHeight="1" x14ac:dyDescent="0.3">
      <c r="A77" s="7" t="s">
        <v>70</v>
      </c>
      <c r="B77" s="16" t="s">
        <v>143</v>
      </c>
      <c r="C77" s="19">
        <v>7</v>
      </c>
      <c r="D77" s="19">
        <v>5</v>
      </c>
      <c r="E77" s="19">
        <v>5</v>
      </c>
      <c r="F77" s="19">
        <v>3</v>
      </c>
      <c r="G77" s="19">
        <v>2</v>
      </c>
      <c r="H77" s="19">
        <v>0</v>
      </c>
      <c r="I77" s="19">
        <v>4</v>
      </c>
      <c r="J77" s="19">
        <v>0</v>
      </c>
      <c r="K77" s="19">
        <v>2</v>
      </c>
      <c r="L77" s="19">
        <v>2</v>
      </c>
      <c r="M77" s="19">
        <v>3</v>
      </c>
      <c r="N77" s="19">
        <v>0</v>
      </c>
      <c r="O77" s="10">
        <f>SUM(Tabla1345[[#This Row],[ene]:[dic]])</f>
        <v>33</v>
      </c>
    </row>
    <row r="78" spans="1:15" s="14" customFormat="1" ht="10.8" customHeight="1" x14ac:dyDescent="0.3">
      <c r="A78" s="8" t="s">
        <v>13</v>
      </c>
      <c r="B78" s="8"/>
      <c r="C78" s="8">
        <f>SUBTOTAL(109,Tabla1345[ene])</f>
        <v>792</v>
      </c>
      <c r="D78" s="8">
        <f>SUBTOTAL(109,Tabla1345[feb])</f>
        <v>535</v>
      </c>
      <c r="E78" s="8">
        <f>SUBTOTAL(109,Tabla1345[mar])</f>
        <v>519</v>
      </c>
      <c r="F78" s="8">
        <f>SUBTOTAL(109,Tabla1345[abr])</f>
        <v>568</v>
      </c>
      <c r="G78" s="8">
        <f>SUBTOTAL(109,Tabla1345[may])</f>
        <v>462</v>
      </c>
      <c r="H78" s="8">
        <f>SUBTOTAL(109,Tabla1345[jun])</f>
        <v>588</v>
      </c>
      <c r="I78" s="8">
        <f>SUBTOTAL(109,Tabla1345[jul])</f>
        <v>845</v>
      </c>
      <c r="J78" s="8">
        <f>SUBTOTAL(109,Tabla1345[ago])</f>
        <v>550</v>
      </c>
      <c r="K78" s="8">
        <f>SUBTOTAL(109,Tabla1345[sep])</f>
        <v>591</v>
      </c>
      <c r="L78" s="8">
        <f>SUBTOTAL(109,Tabla1345[oct])</f>
        <v>644</v>
      </c>
      <c r="M78" s="8">
        <f>SUBTOTAL(109,Tabla1345[nov])</f>
        <v>711</v>
      </c>
      <c r="N78" s="8">
        <f>SUBTOTAL(109,Tabla1345[dic])</f>
        <v>757</v>
      </c>
      <c r="O78" s="11">
        <f>SUBTOTAL(109,Tabla1345[Total])</f>
        <v>7562</v>
      </c>
    </row>
  </sheetData>
  <mergeCells count="1">
    <mergeCell ref="K1:O4"/>
  </mergeCells>
  <pageMargins left="0.62992125984251968" right="0.23622047244094491" top="0.74803149606299213" bottom="0.74803149606299213" header="0.31496062992125984" footer="0.31496062992125984"/>
  <pageSetup paperSize="9" orientation="landscape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80B8-F0CC-4C80-BAE3-633B5A8E98C2}">
  <dimension ref="A1:O78"/>
  <sheetViews>
    <sheetView showGridLines="0" topLeftCell="B1" zoomScaleNormal="100" workbookViewId="0">
      <pane ySplit="6" topLeftCell="A7" activePane="bottomLeft" state="frozen"/>
      <selection activeCell="B1" sqref="B1"/>
      <selection pane="bottomLeft" activeCell="R23" sqref="R23"/>
    </sheetView>
  </sheetViews>
  <sheetFormatPr baseColWidth="10" defaultRowHeight="14.4" x14ac:dyDescent="0.3"/>
  <cols>
    <col min="1" max="1" width="6.109375" style="6" hidden="1" customWidth="1"/>
    <col min="2" max="2" width="31" style="5" customWidth="1"/>
    <col min="3" max="14" width="7.88671875" style="2" customWidth="1"/>
    <col min="15" max="15" width="7.88671875" style="9" customWidth="1"/>
    <col min="16" max="16384" width="11.5546875" style="2"/>
  </cols>
  <sheetData>
    <row r="1" spans="1:15" ht="14.4" customHeight="1" x14ac:dyDescent="0.3">
      <c r="K1" s="20" t="s">
        <v>158</v>
      </c>
      <c r="L1" s="20"/>
      <c r="M1" s="20"/>
      <c r="N1" s="20"/>
      <c r="O1" s="20"/>
    </row>
    <row r="2" spans="1:15" ht="14.4" customHeight="1" x14ac:dyDescent="0.3">
      <c r="K2" s="20"/>
      <c r="L2" s="20"/>
      <c r="M2" s="20"/>
      <c r="N2" s="20"/>
      <c r="O2" s="20"/>
    </row>
    <row r="3" spans="1:15" x14ac:dyDescent="0.3">
      <c r="K3" s="20"/>
      <c r="L3" s="20"/>
      <c r="M3" s="20"/>
      <c r="N3" s="20"/>
      <c r="O3" s="20"/>
    </row>
    <row r="4" spans="1:15" x14ac:dyDescent="0.3">
      <c r="K4" s="20"/>
      <c r="L4" s="20"/>
      <c r="M4" s="20"/>
      <c r="N4" s="20"/>
      <c r="O4" s="20"/>
    </row>
    <row r="6" spans="1:15" s="14" customFormat="1" ht="16.2" customHeight="1" x14ac:dyDescent="0.3">
      <c r="A6" s="12" t="s">
        <v>85</v>
      </c>
      <c r="B6" s="13" t="s">
        <v>86</v>
      </c>
      <c r="C6" s="14" t="s">
        <v>0</v>
      </c>
      <c r="D6" s="14" t="s">
        <v>1</v>
      </c>
      <c r="E6" s="14" t="s">
        <v>2</v>
      </c>
      <c r="F6" s="14" t="s">
        <v>3</v>
      </c>
      <c r="G6" s="14" t="s">
        <v>4</v>
      </c>
      <c r="H6" s="14" t="s">
        <v>5</v>
      </c>
      <c r="I6" s="14" t="s">
        <v>6</v>
      </c>
      <c r="J6" s="14" t="s">
        <v>7</v>
      </c>
      <c r="K6" s="14" t="s">
        <v>8</v>
      </c>
      <c r="L6" s="14" t="s">
        <v>9</v>
      </c>
      <c r="M6" s="14" t="s">
        <v>10</v>
      </c>
      <c r="N6" s="14" t="s">
        <v>11</v>
      </c>
      <c r="O6" s="15" t="s">
        <v>13</v>
      </c>
    </row>
    <row r="7" spans="1:15" s="14" customFormat="1" ht="10.8" customHeight="1" x14ac:dyDescent="0.3">
      <c r="A7" s="7" t="s">
        <v>18</v>
      </c>
      <c r="B7" s="16" t="s">
        <v>91</v>
      </c>
      <c r="C7" s="17">
        <v>3</v>
      </c>
      <c r="D7" s="17">
        <v>9</v>
      </c>
      <c r="E7" s="17">
        <v>3</v>
      </c>
      <c r="F7" s="17">
        <v>1</v>
      </c>
      <c r="G7" s="17">
        <v>9</v>
      </c>
      <c r="H7" s="17">
        <v>2</v>
      </c>
      <c r="I7" s="17">
        <v>4</v>
      </c>
      <c r="J7" s="17">
        <v>5</v>
      </c>
      <c r="K7" s="17">
        <v>5</v>
      </c>
      <c r="L7" s="17">
        <v>23</v>
      </c>
      <c r="M7" s="17">
        <v>8</v>
      </c>
      <c r="N7" s="17">
        <v>10</v>
      </c>
      <c r="O7" s="10">
        <f>SUM(Tabla13456[[#This Row],[ene]:[dic]])</f>
        <v>82</v>
      </c>
    </row>
    <row r="8" spans="1:15" s="14" customFormat="1" ht="10.8" customHeight="1" x14ac:dyDescent="0.3">
      <c r="A8" s="7" t="s">
        <v>19</v>
      </c>
      <c r="B8" s="16" t="s">
        <v>92</v>
      </c>
      <c r="C8" s="17">
        <v>6</v>
      </c>
      <c r="D8" s="17">
        <v>5</v>
      </c>
      <c r="E8" s="17">
        <v>13</v>
      </c>
      <c r="F8" s="17">
        <v>12</v>
      </c>
      <c r="G8" s="17">
        <v>10</v>
      </c>
      <c r="H8" s="17">
        <v>8</v>
      </c>
      <c r="I8" s="17">
        <v>4</v>
      </c>
      <c r="J8" s="17">
        <v>10</v>
      </c>
      <c r="K8" s="17">
        <v>11</v>
      </c>
      <c r="L8" s="17">
        <v>6</v>
      </c>
      <c r="M8" s="17">
        <v>7</v>
      </c>
      <c r="N8" s="17">
        <v>11</v>
      </c>
      <c r="O8" s="10">
        <f>SUM(Tabla13456[[#This Row],[ene]:[dic]])</f>
        <v>103</v>
      </c>
    </row>
    <row r="9" spans="1:15" s="14" customFormat="1" ht="10.8" customHeight="1" x14ac:dyDescent="0.3">
      <c r="A9" s="7" t="s">
        <v>27</v>
      </c>
      <c r="B9" s="16" t="s">
        <v>100</v>
      </c>
      <c r="C9" s="17">
        <v>7</v>
      </c>
      <c r="D9" s="17">
        <v>3</v>
      </c>
      <c r="E9" s="17">
        <v>9</v>
      </c>
      <c r="F9" s="17">
        <v>3</v>
      </c>
      <c r="G9" s="17">
        <v>10</v>
      </c>
      <c r="H9" s="17">
        <v>17</v>
      </c>
      <c r="I9" s="17">
        <v>8</v>
      </c>
      <c r="J9" s="17">
        <v>7</v>
      </c>
      <c r="K9" s="17">
        <v>5</v>
      </c>
      <c r="L9" s="17">
        <v>12</v>
      </c>
      <c r="M9" s="17">
        <v>5</v>
      </c>
      <c r="N9" s="17">
        <v>4</v>
      </c>
      <c r="O9" s="10">
        <f>SUM(Tabla13456[[#This Row],[ene]:[dic]])</f>
        <v>90</v>
      </c>
    </row>
    <row r="10" spans="1:15" s="14" customFormat="1" ht="10.8" customHeight="1" x14ac:dyDescent="0.3">
      <c r="A10" s="7" t="s">
        <v>75</v>
      </c>
      <c r="B10" s="16" t="s">
        <v>148</v>
      </c>
      <c r="C10" s="17">
        <v>9</v>
      </c>
      <c r="D10" s="17">
        <v>11</v>
      </c>
      <c r="E10" s="17">
        <v>16</v>
      </c>
      <c r="F10" s="17">
        <v>12</v>
      </c>
      <c r="G10" s="17">
        <v>7</v>
      </c>
      <c r="H10" s="17">
        <v>15</v>
      </c>
      <c r="I10" s="17">
        <v>5</v>
      </c>
      <c r="J10" s="17">
        <v>12</v>
      </c>
      <c r="K10" s="17">
        <v>13</v>
      </c>
      <c r="L10" s="17">
        <v>29</v>
      </c>
      <c r="M10" s="17">
        <v>16</v>
      </c>
      <c r="N10" s="17">
        <v>20</v>
      </c>
      <c r="O10" s="10">
        <f>SUM(Tabla13456[[#This Row],[ene]:[dic]])</f>
        <v>165</v>
      </c>
    </row>
    <row r="11" spans="1:15" s="14" customFormat="1" ht="10.8" customHeight="1" x14ac:dyDescent="0.3">
      <c r="A11" s="7" t="s">
        <v>73</v>
      </c>
      <c r="B11" s="16" t="s">
        <v>146</v>
      </c>
      <c r="C11" s="17">
        <v>1</v>
      </c>
      <c r="D11" s="17">
        <v>1</v>
      </c>
      <c r="E11" s="17">
        <v>2</v>
      </c>
      <c r="F11" s="17">
        <v>3</v>
      </c>
      <c r="G11" s="17">
        <v>7</v>
      </c>
      <c r="H11" s="17">
        <v>12</v>
      </c>
      <c r="I11" s="17">
        <v>6</v>
      </c>
      <c r="J11" s="17">
        <v>3</v>
      </c>
      <c r="K11" s="17">
        <v>4</v>
      </c>
      <c r="L11" s="17">
        <v>4</v>
      </c>
      <c r="M11" s="17">
        <v>3</v>
      </c>
      <c r="N11" s="17">
        <v>3</v>
      </c>
      <c r="O11" s="10">
        <f>SUM(Tabla13456[[#This Row],[ene]:[dic]])</f>
        <v>49</v>
      </c>
    </row>
    <row r="12" spans="1:15" s="14" customFormat="1" ht="10.8" customHeight="1" x14ac:dyDescent="0.3">
      <c r="A12" s="7" t="s">
        <v>72</v>
      </c>
      <c r="B12" s="16" t="s">
        <v>145</v>
      </c>
      <c r="C12" s="17">
        <v>1</v>
      </c>
      <c r="D12" s="17">
        <v>1</v>
      </c>
      <c r="E12" s="17">
        <v>2</v>
      </c>
      <c r="F12" s="17">
        <v>0</v>
      </c>
      <c r="G12" s="17">
        <v>0</v>
      </c>
      <c r="H12" s="17">
        <v>0</v>
      </c>
      <c r="I12" s="17">
        <v>0</v>
      </c>
      <c r="J12" s="17">
        <v>2</v>
      </c>
      <c r="K12" s="17">
        <v>1</v>
      </c>
      <c r="L12" s="17">
        <v>0</v>
      </c>
      <c r="M12" s="17">
        <v>0</v>
      </c>
      <c r="N12" s="17">
        <v>0</v>
      </c>
      <c r="O12" s="10">
        <f>SUM(Tabla13456[[#This Row],[ene]:[dic]])</f>
        <v>7</v>
      </c>
    </row>
    <row r="13" spans="1:15" s="14" customFormat="1" ht="10.8" customHeight="1" x14ac:dyDescent="0.3">
      <c r="A13" s="7" t="s">
        <v>78</v>
      </c>
      <c r="B13" s="16" t="s">
        <v>151</v>
      </c>
      <c r="C13" s="17">
        <v>17</v>
      </c>
      <c r="D13" s="17">
        <v>21</v>
      </c>
      <c r="E13" s="17">
        <v>26</v>
      </c>
      <c r="F13" s="17">
        <v>35</v>
      </c>
      <c r="G13" s="17">
        <v>151</v>
      </c>
      <c r="H13" s="17">
        <v>223</v>
      </c>
      <c r="I13" s="17">
        <v>263</v>
      </c>
      <c r="J13" s="17">
        <v>153</v>
      </c>
      <c r="K13" s="17">
        <v>152</v>
      </c>
      <c r="L13" s="17">
        <v>226</v>
      </c>
      <c r="M13" s="17">
        <v>200</v>
      </c>
      <c r="N13" s="17">
        <v>181</v>
      </c>
      <c r="O13" s="10">
        <f>SUM(Tabla13456[[#This Row],[ene]:[dic]])</f>
        <v>1648</v>
      </c>
    </row>
    <row r="14" spans="1:15" s="14" customFormat="1" ht="10.8" customHeight="1" x14ac:dyDescent="0.3">
      <c r="A14" s="7" t="s">
        <v>34</v>
      </c>
      <c r="B14" s="16" t="s">
        <v>107</v>
      </c>
      <c r="C14" s="17">
        <v>52</v>
      </c>
      <c r="D14" s="17">
        <v>47</v>
      </c>
      <c r="E14" s="17">
        <v>44</v>
      </c>
      <c r="F14" s="17">
        <v>44</v>
      </c>
      <c r="G14" s="17">
        <v>53</v>
      </c>
      <c r="H14" s="17">
        <v>38</v>
      </c>
      <c r="I14" s="17">
        <v>34</v>
      </c>
      <c r="J14" s="17">
        <v>43</v>
      </c>
      <c r="K14" s="17">
        <v>63</v>
      </c>
      <c r="L14" s="17">
        <v>83</v>
      </c>
      <c r="M14" s="17">
        <v>63</v>
      </c>
      <c r="N14" s="17">
        <v>75</v>
      </c>
      <c r="O14" s="10">
        <f>SUM(Tabla13456[[#This Row],[ene]:[dic]])</f>
        <v>639</v>
      </c>
    </row>
    <row r="15" spans="1:15" s="14" customFormat="1" ht="10.8" customHeight="1" x14ac:dyDescent="0.3">
      <c r="A15" s="7" t="s">
        <v>82</v>
      </c>
      <c r="B15" s="16" t="s">
        <v>155</v>
      </c>
      <c r="C15" s="17">
        <v>11</v>
      </c>
      <c r="D15" s="17">
        <v>7</v>
      </c>
      <c r="E15" s="17">
        <v>17</v>
      </c>
      <c r="F15" s="17">
        <v>3</v>
      </c>
      <c r="G15" s="17">
        <v>15</v>
      </c>
      <c r="H15" s="17">
        <v>8</v>
      </c>
      <c r="I15" s="17">
        <v>4</v>
      </c>
      <c r="J15" s="17">
        <v>11</v>
      </c>
      <c r="K15" s="17">
        <v>8</v>
      </c>
      <c r="L15" s="17">
        <v>6</v>
      </c>
      <c r="M15" s="17">
        <v>8</v>
      </c>
      <c r="N15" s="17">
        <v>7</v>
      </c>
      <c r="O15" s="10">
        <f>SUM(Tabla13456[[#This Row],[ene]:[dic]])</f>
        <v>105</v>
      </c>
    </row>
    <row r="16" spans="1:15" s="14" customFormat="1" ht="10.8" customHeight="1" x14ac:dyDescent="0.3">
      <c r="A16" s="7" t="s">
        <v>48</v>
      </c>
      <c r="B16" s="16" t="s">
        <v>121</v>
      </c>
      <c r="C16" s="17">
        <v>32</v>
      </c>
      <c r="D16" s="17">
        <v>38</v>
      </c>
      <c r="E16" s="17">
        <v>43</v>
      </c>
      <c r="F16" s="17">
        <v>30</v>
      </c>
      <c r="G16" s="17">
        <v>37</v>
      </c>
      <c r="H16" s="17">
        <v>36</v>
      </c>
      <c r="I16" s="17">
        <v>27</v>
      </c>
      <c r="J16" s="17">
        <v>38</v>
      </c>
      <c r="K16" s="17">
        <v>55</v>
      </c>
      <c r="L16" s="17">
        <v>28</v>
      </c>
      <c r="M16" s="17">
        <v>43</v>
      </c>
      <c r="N16" s="17">
        <v>42</v>
      </c>
      <c r="O16" s="10">
        <f>SUM(Tabla13456[[#This Row],[ene]:[dic]])</f>
        <v>449</v>
      </c>
    </row>
    <row r="17" spans="1:15" s="14" customFormat="1" ht="10.8" customHeight="1" x14ac:dyDescent="0.3">
      <c r="A17" s="7" t="s">
        <v>50</v>
      </c>
      <c r="B17" s="16" t="s">
        <v>123</v>
      </c>
      <c r="C17" s="17">
        <v>1</v>
      </c>
      <c r="D17" s="17">
        <v>3</v>
      </c>
      <c r="E17" s="17">
        <v>2</v>
      </c>
      <c r="F17" s="17">
        <v>0</v>
      </c>
      <c r="G17" s="17">
        <v>1</v>
      </c>
      <c r="H17" s="17">
        <v>0</v>
      </c>
      <c r="I17" s="17">
        <v>1</v>
      </c>
      <c r="J17" s="17">
        <v>1</v>
      </c>
      <c r="K17" s="17">
        <v>3</v>
      </c>
      <c r="L17" s="17">
        <v>3</v>
      </c>
      <c r="M17" s="17">
        <v>3</v>
      </c>
      <c r="N17" s="17">
        <v>3</v>
      </c>
      <c r="O17" s="10">
        <f>SUM(Tabla13456[[#This Row],[ene]:[dic]])</f>
        <v>21</v>
      </c>
    </row>
    <row r="18" spans="1:15" s="14" customFormat="1" ht="10.8" customHeight="1" x14ac:dyDescent="0.3">
      <c r="A18" s="7" t="s">
        <v>49</v>
      </c>
      <c r="B18" s="16" t="s">
        <v>122</v>
      </c>
      <c r="C18" s="17">
        <v>17</v>
      </c>
      <c r="D18" s="17">
        <v>15</v>
      </c>
      <c r="E18" s="17">
        <v>20</v>
      </c>
      <c r="F18" s="17">
        <v>20</v>
      </c>
      <c r="G18" s="17">
        <v>22</v>
      </c>
      <c r="H18" s="17">
        <v>35</v>
      </c>
      <c r="I18" s="17">
        <v>16</v>
      </c>
      <c r="J18" s="17">
        <v>21</v>
      </c>
      <c r="K18" s="17">
        <v>20</v>
      </c>
      <c r="L18" s="17">
        <v>23</v>
      </c>
      <c r="M18" s="17">
        <v>12</v>
      </c>
      <c r="N18" s="17">
        <v>19</v>
      </c>
      <c r="O18" s="10">
        <f>SUM(Tabla13456[[#This Row],[ene]:[dic]])</f>
        <v>240</v>
      </c>
    </row>
    <row r="19" spans="1:15" s="14" customFormat="1" ht="10.8" customHeight="1" x14ac:dyDescent="0.3">
      <c r="A19" s="7" t="s">
        <v>52</v>
      </c>
      <c r="B19" s="16" t="s">
        <v>125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0">
        <f>SUM(Tabla13456[[#This Row],[ene]:[dic]])</f>
        <v>0</v>
      </c>
    </row>
    <row r="20" spans="1:15" s="14" customFormat="1" ht="10.8" customHeight="1" x14ac:dyDescent="0.3">
      <c r="A20" s="7" t="s">
        <v>53</v>
      </c>
      <c r="B20" s="16" t="s">
        <v>126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0">
        <f>SUM(Tabla13456[[#This Row],[ene]:[dic]])</f>
        <v>0</v>
      </c>
    </row>
    <row r="21" spans="1:15" s="14" customFormat="1" ht="10.8" customHeight="1" x14ac:dyDescent="0.3">
      <c r="A21" s="7" t="s">
        <v>20</v>
      </c>
      <c r="B21" s="16" t="s">
        <v>93</v>
      </c>
      <c r="C21" s="17">
        <v>0</v>
      </c>
      <c r="D21" s="17">
        <v>3</v>
      </c>
      <c r="E21" s="17">
        <v>0</v>
      </c>
      <c r="F21" s="17">
        <v>1</v>
      </c>
      <c r="G21" s="17">
        <v>1</v>
      </c>
      <c r="H21" s="17">
        <v>2</v>
      </c>
      <c r="I21" s="17">
        <v>3</v>
      </c>
      <c r="J21" s="17">
        <v>0</v>
      </c>
      <c r="K21" s="17">
        <v>2</v>
      </c>
      <c r="L21" s="17">
        <v>4</v>
      </c>
      <c r="M21" s="17">
        <v>6</v>
      </c>
      <c r="N21" s="17">
        <v>2</v>
      </c>
      <c r="O21" s="10">
        <f>SUM(Tabla13456[[#This Row],[ene]:[dic]])</f>
        <v>24</v>
      </c>
    </row>
    <row r="22" spans="1:15" s="14" customFormat="1" ht="10.8" customHeight="1" x14ac:dyDescent="0.3">
      <c r="A22" s="7" t="s">
        <v>54</v>
      </c>
      <c r="B22" s="16" t="s">
        <v>127</v>
      </c>
      <c r="C22" s="17">
        <v>9</v>
      </c>
      <c r="D22" s="17">
        <v>14</v>
      </c>
      <c r="E22" s="17">
        <v>43</v>
      </c>
      <c r="F22" s="17">
        <v>17</v>
      </c>
      <c r="G22" s="17">
        <v>23</v>
      </c>
      <c r="H22" s="17">
        <v>14</v>
      </c>
      <c r="I22" s="17">
        <v>20</v>
      </c>
      <c r="J22" s="17">
        <v>19</v>
      </c>
      <c r="K22" s="17">
        <v>19</v>
      </c>
      <c r="L22" s="17">
        <v>18</v>
      </c>
      <c r="M22" s="17">
        <v>16</v>
      </c>
      <c r="N22" s="17">
        <v>46</v>
      </c>
      <c r="O22" s="10">
        <f>SUM(Tabla13456[[#This Row],[ene]:[dic]])</f>
        <v>258</v>
      </c>
    </row>
    <row r="23" spans="1:15" s="14" customFormat="1" ht="10.8" customHeight="1" x14ac:dyDescent="0.3">
      <c r="A23" s="7" t="s">
        <v>61</v>
      </c>
      <c r="B23" s="16" t="s">
        <v>134</v>
      </c>
      <c r="C23" s="17">
        <v>4</v>
      </c>
      <c r="D23" s="17">
        <v>1</v>
      </c>
      <c r="E23" s="17">
        <v>8</v>
      </c>
      <c r="F23" s="17">
        <v>4</v>
      </c>
      <c r="G23" s="17">
        <v>3</v>
      </c>
      <c r="H23" s="17">
        <v>3</v>
      </c>
      <c r="I23" s="17">
        <v>5</v>
      </c>
      <c r="J23" s="17">
        <v>3</v>
      </c>
      <c r="K23" s="17">
        <v>2</v>
      </c>
      <c r="L23" s="17">
        <v>6</v>
      </c>
      <c r="M23" s="17">
        <v>3</v>
      </c>
      <c r="N23" s="17">
        <v>12</v>
      </c>
      <c r="O23" s="10">
        <f>SUM(Tabla13456[[#This Row],[ene]:[dic]])</f>
        <v>54</v>
      </c>
    </row>
    <row r="24" spans="1:15" s="14" customFormat="1" ht="10.8" customHeight="1" x14ac:dyDescent="0.3">
      <c r="A24" s="7" t="s">
        <v>62</v>
      </c>
      <c r="B24" s="16" t="s">
        <v>135</v>
      </c>
      <c r="C24" s="17">
        <v>1</v>
      </c>
      <c r="D24" s="17">
        <v>1</v>
      </c>
      <c r="E24" s="17">
        <v>1</v>
      </c>
      <c r="F24" s="17">
        <v>2</v>
      </c>
      <c r="G24" s="17">
        <v>1</v>
      </c>
      <c r="H24" s="17">
        <v>3</v>
      </c>
      <c r="I24" s="17">
        <v>2</v>
      </c>
      <c r="J24" s="17">
        <v>0</v>
      </c>
      <c r="K24" s="17">
        <v>2</v>
      </c>
      <c r="L24" s="17">
        <v>4</v>
      </c>
      <c r="M24" s="17">
        <v>2</v>
      </c>
      <c r="N24" s="17">
        <v>6</v>
      </c>
      <c r="O24" s="10">
        <f>SUM(Tabla13456[[#This Row],[ene]:[dic]])</f>
        <v>25</v>
      </c>
    </row>
    <row r="25" spans="1:15" s="14" customFormat="1" ht="10.8" customHeight="1" x14ac:dyDescent="0.3">
      <c r="A25" s="7" t="s">
        <v>80</v>
      </c>
      <c r="B25" s="16" t="s">
        <v>153</v>
      </c>
      <c r="C25" s="17">
        <v>14</v>
      </c>
      <c r="D25" s="17">
        <v>17</v>
      </c>
      <c r="E25" s="17">
        <v>7</v>
      </c>
      <c r="F25" s="17">
        <v>17</v>
      </c>
      <c r="G25" s="17">
        <v>20</v>
      </c>
      <c r="H25" s="17">
        <v>17</v>
      </c>
      <c r="I25" s="17">
        <v>8</v>
      </c>
      <c r="J25" s="17">
        <v>14</v>
      </c>
      <c r="K25" s="17">
        <v>22</v>
      </c>
      <c r="L25" s="17">
        <v>26</v>
      </c>
      <c r="M25" s="17">
        <v>12</v>
      </c>
      <c r="N25" s="17">
        <v>10</v>
      </c>
      <c r="O25" s="10">
        <f>SUM(Tabla13456[[#This Row],[ene]:[dic]])</f>
        <v>184</v>
      </c>
    </row>
    <row r="26" spans="1:15" s="14" customFormat="1" ht="10.8" customHeight="1" x14ac:dyDescent="0.3">
      <c r="A26" s="7" t="s">
        <v>21</v>
      </c>
      <c r="B26" s="16" t="s">
        <v>94</v>
      </c>
      <c r="C26" s="17">
        <v>3</v>
      </c>
      <c r="D26" s="17">
        <v>5</v>
      </c>
      <c r="E26" s="17">
        <v>2</v>
      </c>
      <c r="F26" s="17">
        <v>1</v>
      </c>
      <c r="G26" s="17">
        <v>5</v>
      </c>
      <c r="H26" s="17">
        <v>10</v>
      </c>
      <c r="I26" s="17">
        <v>7</v>
      </c>
      <c r="J26" s="17">
        <v>4</v>
      </c>
      <c r="K26" s="17">
        <v>10</v>
      </c>
      <c r="L26" s="17">
        <v>3</v>
      </c>
      <c r="M26" s="17">
        <v>10</v>
      </c>
      <c r="N26" s="17">
        <v>7</v>
      </c>
      <c r="O26" s="10">
        <f>SUM(Tabla13456[[#This Row],[ene]:[dic]])</f>
        <v>67</v>
      </c>
    </row>
    <row r="27" spans="1:15" s="14" customFormat="1" ht="10.8" customHeight="1" x14ac:dyDescent="0.3">
      <c r="A27" s="7" t="s">
        <v>51</v>
      </c>
      <c r="B27" s="16" t="s">
        <v>124</v>
      </c>
      <c r="C27" s="17">
        <v>5</v>
      </c>
      <c r="D27" s="17">
        <v>2</v>
      </c>
      <c r="E27" s="17">
        <v>5</v>
      </c>
      <c r="F27" s="17">
        <v>8</v>
      </c>
      <c r="G27" s="17">
        <v>8</v>
      </c>
      <c r="H27" s="17">
        <v>26</v>
      </c>
      <c r="I27" s="17">
        <v>20</v>
      </c>
      <c r="J27" s="17">
        <v>18</v>
      </c>
      <c r="K27" s="17">
        <v>16</v>
      </c>
      <c r="L27" s="17">
        <v>10</v>
      </c>
      <c r="M27" s="17">
        <v>15</v>
      </c>
      <c r="N27" s="17">
        <v>16</v>
      </c>
      <c r="O27" s="10">
        <f>SUM(Tabla13456[[#This Row],[ene]:[dic]])</f>
        <v>149</v>
      </c>
    </row>
    <row r="28" spans="1:15" s="14" customFormat="1" ht="10.8" customHeight="1" x14ac:dyDescent="0.3">
      <c r="A28" s="7" t="s">
        <v>41</v>
      </c>
      <c r="B28" s="16" t="s">
        <v>114</v>
      </c>
      <c r="C28" s="17">
        <v>0</v>
      </c>
      <c r="D28" s="17">
        <v>2</v>
      </c>
      <c r="E28" s="17">
        <v>4</v>
      </c>
      <c r="F28" s="17">
        <v>5</v>
      </c>
      <c r="G28" s="17">
        <v>0</v>
      </c>
      <c r="H28" s="17">
        <v>3</v>
      </c>
      <c r="I28" s="17">
        <v>0</v>
      </c>
      <c r="J28" s="17">
        <v>3</v>
      </c>
      <c r="K28" s="17">
        <v>1</v>
      </c>
      <c r="L28" s="17">
        <v>1</v>
      </c>
      <c r="M28" s="17">
        <v>1</v>
      </c>
      <c r="N28" s="17">
        <v>2</v>
      </c>
      <c r="O28" s="10">
        <f>SUM(Tabla13456[[#This Row],[ene]:[dic]])</f>
        <v>22</v>
      </c>
    </row>
    <row r="29" spans="1:15" s="14" customFormat="1" ht="10.8" customHeight="1" x14ac:dyDescent="0.3">
      <c r="A29" s="7" t="s">
        <v>55</v>
      </c>
      <c r="B29" s="16" t="s">
        <v>128</v>
      </c>
      <c r="C29" s="17">
        <v>0</v>
      </c>
      <c r="D29" s="17">
        <v>1</v>
      </c>
      <c r="E29" s="17">
        <v>2</v>
      </c>
      <c r="F29" s="17">
        <v>4</v>
      </c>
      <c r="G29" s="17">
        <v>2</v>
      </c>
      <c r="H29" s="17">
        <v>1</v>
      </c>
      <c r="I29" s="17">
        <v>0</v>
      </c>
      <c r="J29" s="17">
        <v>1</v>
      </c>
      <c r="K29" s="17">
        <v>3</v>
      </c>
      <c r="L29" s="17">
        <v>4</v>
      </c>
      <c r="M29" s="17">
        <v>1</v>
      </c>
      <c r="N29" s="17">
        <v>3</v>
      </c>
      <c r="O29" s="10">
        <f>SUM(Tabla13456[[#This Row],[ene]:[dic]])</f>
        <v>22</v>
      </c>
    </row>
    <row r="30" spans="1:15" s="14" customFormat="1" ht="10.8" customHeight="1" x14ac:dyDescent="0.3">
      <c r="A30" s="7" t="s">
        <v>56</v>
      </c>
      <c r="B30" s="16" t="s">
        <v>129</v>
      </c>
      <c r="C30" s="17">
        <v>7</v>
      </c>
      <c r="D30" s="17">
        <v>5</v>
      </c>
      <c r="E30" s="17">
        <v>7</v>
      </c>
      <c r="F30" s="17">
        <v>3</v>
      </c>
      <c r="G30" s="17">
        <v>5</v>
      </c>
      <c r="H30" s="17">
        <v>10</v>
      </c>
      <c r="I30" s="17">
        <v>7</v>
      </c>
      <c r="J30" s="17">
        <v>2</v>
      </c>
      <c r="K30" s="17">
        <v>11</v>
      </c>
      <c r="L30" s="17">
        <v>18</v>
      </c>
      <c r="M30" s="17">
        <v>14</v>
      </c>
      <c r="N30" s="17">
        <v>14</v>
      </c>
      <c r="O30" s="10">
        <f>SUM(Tabla13456[[#This Row],[ene]:[dic]])</f>
        <v>103</v>
      </c>
    </row>
    <row r="31" spans="1:15" s="14" customFormat="1" ht="10.8" customHeight="1" x14ac:dyDescent="0.3">
      <c r="A31" s="7" t="s">
        <v>83</v>
      </c>
      <c r="B31" s="16" t="s">
        <v>156</v>
      </c>
      <c r="C31" s="17">
        <v>1</v>
      </c>
      <c r="D31" s="17">
        <v>0</v>
      </c>
      <c r="E31" s="17">
        <v>1</v>
      </c>
      <c r="F31" s="17">
        <v>2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2</v>
      </c>
      <c r="M31" s="17">
        <v>0</v>
      </c>
      <c r="N31" s="17">
        <v>0</v>
      </c>
      <c r="O31" s="10">
        <f>SUM(Tabla13456[[#This Row],[ene]:[dic]])</f>
        <v>6</v>
      </c>
    </row>
    <row r="32" spans="1:15" s="14" customFormat="1" ht="10.8" customHeight="1" x14ac:dyDescent="0.3">
      <c r="A32" s="7" t="s">
        <v>14</v>
      </c>
      <c r="B32" s="16" t="s">
        <v>87</v>
      </c>
      <c r="C32" s="17">
        <v>39</v>
      </c>
      <c r="D32" s="17">
        <v>50</v>
      </c>
      <c r="E32" s="17">
        <v>54</v>
      </c>
      <c r="F32" s="17">
        <v>78</v>
      </c>
      <c r="G32" s="17">
        <v>145</v>
      </c>
      <c r="H32" s="17">
        <v>122</v>
      </c>
      <c r="I32" s="17">
        <v>151</v>
      </c>
      <c r="J32" s="17">
        <v>231</v>
      </c>
      <c r="K32" s="17">
        <v>149</v>
      </c>
      <c r="L32" s="17">
        <v>152</v>
      </c>
      <c r="M32" s="17">
        <v>96</v>
      </c>
      <c r="N32" s="17">
        <v>99</v>
      </c>
      <c r="O32" s="10">
        <f>SUM(Tabla13456[[#This Row],[ene]:[dic]])</f>
        <v>1366</v>
      </c>
    </row>
    <row r="33" spans="1:15" s="14" customFormat="1" ht="10.8" customHeight="1" x14ac:dyDescent="0.3">
      <c r="A33" s="7" t="s">
        <v>29</v>
      </c>
      <c r="B33" s="16" t="s">
        <v>102</v>
      </c>
      <c r="C33" s="17">
        <v>17</v>
      </c>
      <c r="D33" s="17">
        <v>29</v>
      </c>
      <c r="E33" s="17">
        <v>12</v>
      </c>
      <c r="F33" s="17">
        <v>15</v>
      </c>
      <c r="G33" s="17">
        <v>13</v>
      </c>
      <c r="H33" s="17">
        <v>19</v>
      </c>
      <c r="I33" s="17">
        <v>17</v>
      </c>
      <c r="J33" s="17">
        <v>5</v>
      </c>
      <c r="K33" s="17">
        <v>10</v>
      </c>
      <c r="L33" s="17">
        <v>19</v>
      </c>
      <c r="M33" s="17">
        <v>22</v>
      </c>
      <c r="N33" s="17">
        <v>47</v>
      </c>
      <c r="O33" s="10">
        <f>SUM(Tabla13456[[#This Row],[ene]:[dic]])</f>
        <v>225</v>
      </c>
    </row>
    <row r="34" spans="1:15" s="14" customFormat="1" ht="10.8" customHeight="1" x14ac:dyDescent="0.3">
      <c r="A34" s="7" t="s">
        <v>40</v>
      </c>
      <c r="B34" s="16" t="s">
        <v>113</v>
      </c>
      <c r="C34" s="17">
        <v>8</v>
      </c>
      <c r="D34" s="17">
        <v>17</v>
      </c>
      <c r="E34" s="17">
        <v>7</v>
      </c>
      <c r="F34" s="17">
        <v>6</v>
      </c>
      <c r="G34" s="17">
        <v>15</v>
      </c>
      <c r="H34" s="17">
        <v>9</v>
      </c>
      <c r="I34" s="17">
        <v>11</v>
      </c>
      <c r="J34" s="17">
        <v>12</v>
      </c>
      <c r="K34" s="17">
        <v>12</v>
      </c>
      <c r="L34" s="17">
        <v>9</v>
      </c>
      <c r="M34" s="17">
        <v>6</v>
      </c>
      <c r="N34" s="17">
        <v>2</v>
      </c>
      <c r="O34" s="10">
        <f>SUM(Tabla13456[[#This Row],[ene]:[dic]])</f>
        <v>114</v>
      </c>
    </row>
    <row r="35" spans="1:15" s="14" customFormat="1" ht="10.8" customHeight="1" x14ac:dyDescent="0.3">
      <c r="A35" s="7" t="s">
        <v>32</v>
      </c>
      <c r="B35" s="16" t="s">
        <v>105</v>
      </c>
      <c r="C35" s="17">
        <v>52</v>
      </c>
      <c r="D35" s="17">
        <v>43</v>
      </c>
      <c r="E35" s="17">
        <v>62</v>
      </c>
      <c r="F35" s="17">
        <v>37</v>
      </c>
      <c r="G35" s="17">
        <v>47</v>
      </c>
      <c r="H35" s="17">
        <v>55</v>
      </c>
      <c r="I35" s="17">
        <v>68</v>
      </c>
      <c r="J35" s="17">
        <v>65</v>
      </c>
      <c r="K35" s="17">
        <v>60</v>
      </c>
      <c r="L35" s="17">
        <v>60</v>
      </c>
      <c r="M35" s="17">
        <v>42</v>
      </c>
      <c r="N35" s="17">
        <v>64</v>
      </c>
      <c r="O35" s="10">
        <f>SUM(Tabla13456[[#This Row],[ene]:[dic]])</f>
        <v>655</v>
      </c>
    </row>
    <row r="36" spans="1:15" s="14" customFormat="1" ht="10.8" customHeight="1" x14ac:dyDescent="0.3">
      <c r="A36" s="7" t="s">
        <v>30</v>
      </c>
      <c r="B36" s="16" t="s">
        <v>103</v>
      </c>
      <c r="C36" s="17">
        <v>11</v>
      </c>
      <c r="D36" s="17">
        <v>19</v>
      </c>
      <c r="E36" s="17">
        <v>27</v>
      </c>
      <c r="F36" s="17">
        <v>20</v>
      </c>
      <c r="G36" s="17">
        <v>21</v>
      </c>
      <c r="H36" s="17">
        <v>21</v>
      </c>
      <c r="I36" s="17">
        <v>27</v>
      </c>
      <c r="J36" s="17">
        <v>19</v>
      </c>
      <c r="K36" s="17">
        <v>38</v>
      </c>
      <c r="L36" s="17">
        <v>29</v>
      </c>
      <c r="M36" s="17">
        <v>32</v>
      </c>
      <c r="N36" s="17">
        <v>60</v>
      </c>
      <c r="O36" s="10">
        <f>SUM(Tabla13456[[#This Row],[ene]:[dic]])</f>
        <v>324</v>
      </c>
    </row>
    <row r="37" spans="1:15" s="14" customFormat="1" ht="10.8" customHeight="1" x14ac:dyDescent="0.3">
      <c r="A37" s="7" t="s">
        <v>57</v>
      </c>
      <c r="B37" s="16" t="s">
        <v>130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3</v>
      </c>
      <c r="I37" s="17">
        <v>0</v>
      </c>
      <c r="J37" s="17">
        <v>0</v>
      </c>
      <c r="K37" s="17">
        <v>0</v>
      </c>
      <c r="L37" s="17">
        <v>1</v>
      </c>
      <c r="M37" s="17">
        <v>0</v>
      </c>
      <c r="N37" s="17">
        <v>1</v>
      </c>
      <c r="O37" s="10">
        <f>SUM(Tabla13456[[#This Row],[ene]:[dic]])</f>
        <v>5</v>
      </c>
    </row>
    <row r="38" spans="1:15" s="14" customFormat="1" ht="10.8" customHeight="1" x14ac:dyDescent="0.3">
      <c r="A38" s="7" t="s">
        <v>31</v>
      </c>
      <c r="B38" s="16" t="s">
        <v>104</v>
      </c>
      <c r="C38" s="17">
        <v>8</v>
      </c>
      <c r="D38" s="17">
        <v>6</v>
      </c>
      <c r="E38" s="17">
        <v>6</v>
      </c>
      <c r="F38" s="17">
        <v>17</v>
      </c>
      <c r="G38" s="17">
        <v>7</v>
      </c>
      <c r="H38" s="17">
        <v>11</v>
      </c>
      <c r="I38" s="17">
        <v>12</v>
      </c>
      <c r="J38" s="17">
        <v>22</v>
      </c>
      <c r="K38" s="17">
        <v>11</v>
      </c>
      <c r="L38" s="17">
        <v>16</v>
      </c>
      <c r="M38" s="17">
        <v>8</v>
      </c>
      <c r="N38" s="17">
        <v>16</v>
      </c>
      <c r="O38" s="10">
        <f>SUM(Tabla13456[[#This Row],[ene]:[dic]])</f>
        <v>140</v>
      </c>
    </row>
    <row r="39" spans="1:15" s="14" customFormat="1" ht="10.8" customHeight="1" x14ac:dyDescent="0.3">
      <c r="A39" s="7" t="s">
        <v>16</v>
      </c>
      <c r="B39" s="16" t="s">
        <v>89</v>
      </c>
      <c r="C39" s="17">
        <v>2</v>
      </c>
      <c r="D39" s="17">
        <v>6</v>
      </c>
      <c r="E39" s="17">
        <v>2</v>
      </c>
      <c r="F39" s="17">
        <v>1</v>
      </c>
      <c r="G39" s="17">
        <v>6</v>
      </c>
      <c r="H39" s="17">
        <v>8</v>
      </c>
      <c r="I39" s="17">
        <v>7</v>
      </c>
      <c r="J39" s="17">
        <v>1</v>
      </c>
      <c r="K39" s="17">
        <v>1</v>
      </c>
      <c r="L39" s="17">
        <v>1</v>
      </c>
      <c r="M39" s="17">
        <v>1</v>
      </c>
      <c r="N39" s="17">
        <v>10</v>
      </c>
      <c r="O39" s="10">
        <f>SUM(Tabla13456[[#This Row],[ene]:[dic]])</f>
        <v>46</v>
      </c>
    </row>
    <row r="40" spans="1:15" s="14" customFormat="1" ht="10.8" customHeight="1" x14ac:dyDescent="0.3">
      <c r="A40" s="7" t="s">
        <v>17</v>
      </c>
      <c r="B40" s="16" t="s">
        <v>90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8">
        <v>0</v>
      </c>
      <c r="O40" s="10">
        <f>SUM(Tabla13456[[#This Row],[ene]:[dic]])</f>
        <v>0</v>
      </c>
    </row>
    <row r="41" spans="1:15" s="14" customFormat="1" ht="10.8" customHeight="1" x14ac:dyDescent="0.3">
      <c r="A41" s="7" t="s">
        <v>46</v>
      </c>
      <c r="B41" s="16" t="s">
        <v>119</v>
      </c>
      <c r="C41" s="17">
        <v>0</v>
      </c>
      <c r="D41" s="17">
        <v>0</v>
      </c>
      <c r="E41" s="17">
        <v>0</v>
      </c>
      <c r="F41" s="17">
        <v>2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0">
        <f>SUM(Tabla13456[[#This Row],[ene]:[dic]])</f>
        <v>2</v>
      </c>
    </row>
    <row r="42" spans="1:15" s="14" customFormat="1" ht="10.8" customHeight="1" x14ac:dyDescent="0.3">
      <c r="A42" s="7" t="s">
        <v>63</v>
      </c>
      <c r="B42" s="16" t="s">
        <v>136</v>
      </c>
      <c r="C42" s="17">
        <v>1</v>
      </c>
      <c r="D42" s="17">
        <v>0</v>
      </c>
      <c r="E42" s="17">
        <v>1</v>
      </c>
      <c r="F42" s="17">
        <v>4</v>
      </c>
      <c r="G42" s="17">
        <v>2</v>
      </c>
      <c r="H42" s="17">
        <v>1</v>
      </c>
      <c r="I42" s="17">
        <v>1</v>
      </c>
      <c r="J42" s="17">
        <v>1</v>
      </c>
      <c r="K42" s="17">
        <v>2</v>
      </c>
      <c r="L42" s="17">
        <v>3</v>
      </c>
      <c r="M42" s="17">
        <v>0</v>
      </c>
      <c r="N42" s="17">
        <v>5</v>
      </c>
      <c r="O42" s="10">
        <f>SUM(Tabla13456[[#This Row],[ene]:[dic]])</f>
        <v>21</v>
      </c>
    </row>
    <row r="43" spans="1:15" s="14" customFormat="1" ht="10.8" customHeight="1" x14ac:dyDescent="0.3">
      <c r="A43" s="7" t="s">
        <v>64</v>
      </c>
      <c r="B43" s="16" t="s">
        <v>137</v>
      </c>
      <c r="C43" s="17">
        <v>0</v>
      </c>
      <c r="D43" s="17">
        <v>0</v>
      </c>
      <c r="E43" s="17">
        <v>0</v>
      </c>
      <c r="F43" s="17">
        <v>1</v>
      </c>
      <c r="G43" s="17">
        <v>1</v>
      </c>
      <c r="H43" s="17">
        <v>1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0">
        <f>SUM(Tabla13456[[#This Row],[ene]:[dic]])</f>
        <v>3</v>
      </c>
    </row>
    <row r="44" spans="1:15" s="14" customFormat="1" ht="10.8" customHeight="1" x14ac:dyDescent="0.3">
      <c r="A44" s="7" t="s">
        <v>44</v>
      </c>
      <c r="B44" s="16" t="s">
        <v>117</v>
      </c>
      <c r="C44" s="17">
        <v>4</v>
      </c>
      <c r="D44" s="17">
        <v>3</v>
      </c>
      <c r="E44" s="17">
        <v>9</v>
      </c>
      <c r="F44" s="17">
        <v>2</v>
      </c>
      <c r="G44" s="17">
        <v>1</v>
      </c>
      <c r="H44" s="17">
        <v>7</v>
      </c>
      <c r="I44" s="17">
        <v>10</v>
      </c>
      <c r="J44" s="17">
        <v>2</v>
      </c>
      <c r="K44" s="17">
        <v>1</v>
      </c>
      <c r="L44" s="17">
        <v>2</v>
      </c>
      <c r="M44" s="17">
        <v>7</v>
      </c>
      <c r="N44" s="17">
        <v>24</v>
      </c>
      <c r="O44" s="10">
        <f>SUM(Tabla13456[[#This Row],[ene]:[dic]])</f>
        <v>72</v>
      </c>
    </row>
    <row r="45" spans="1:15" s="14" customFormat="1" ht="10.8" customHeight="1" x14ac:dyDescent="0.3">
      <c r="A45" s="7" t="s">
        <v>43</v>
      </c>
      <c r="B45" s="16" t="s">
        <v>116</v>
      </c>
      <c r="C45" s="17">
        <v>23</v>
      </c>
      <c r="D45" s="17">
        <v>20</v>
      </c>
      <c r="E45" s="17">
        <v>48</v>
      </c>
      <c r="F45" s="17">
        <v>25</v>
      </c>
      <c r="G45" s="17">
        <v>45</v>
      </c>
      <c r="H45" s="17">
        <v>40</v>
      </c>
      <c r="I45" s="17">
        <v>33</v>
      </c>
      <c r="J45" s="17">
        <v>19</v>
      </c>
      <c r="K45" s="17">
        <v>51</v>
      </c>
      <c r="L45" s="17">
        <v>64</v>
      </c>
      <c r="M45" s="17">
        <v>37</v>
      </c>
      <c r="N45" s="17">
        <v>81</v>
      </c>
      <c r="O45" s="10">
        <f>SUM(Tabla13456[[#This Row],[ene]:[dic]])</f>
        <v>486</v>
      </c>
    </row>
    <row r="46" spans="1:15" s="14" customFormat="1" ht="10.8" customHeight="1" x14ac:dyDescent="0.3">
      <c r="A46" s="7" t="s">
        <v>36</v>
      </c>
      <c r="B46" s="16" t="s">
        <v>109</v>
      </c>
      <c r="C46" s="17">
        <v>0</v>
      </c>
      <c r="D46" s="17">
        <v>1</v>
      </c>
      <c r="E46" s="17">
        <v>2</v>
      </c>
      <c r="F46" s="17">
        <v>4</v>
      </c>
      <c r="G46" s="17">
        <v>1</v>
      </c>
      <c r="H46" s="17">
        <v>1</v>
      </c>
      <c r="I46" s="17">
        <v>0</v>
      </c>
      <c r="J46" s="17">
        <v>6</v>
      </c>
      <c r="K46" s="17">
        <v>2</v>
      </c>
      <c r="L46" s="17">
        <v>1</v>
      </c>
      <c r="M46" s="17">
        <v>0</v>
      </c>
      <c r="N46" s="17">
        <v>3</v>
      </c>
      <c r="O46" s="10">
        <f>SUM(Tabla13456[[#This Row],[ene]:[dic]])</f>
        <v>21</v>
      </c>
    </row>
    <row r="47" spans="1:15" s="14" customFormat="1" ht="10.8" customHeight="1" x14ac:dyDescent="0.3">
      <c r="A47" s="7" t="s">
        <v>37</v>
      </c>
      <c r="B47" s="16" t="s">
        <v>110</v>
      </c>
      <c r="C47" s="17">
        <v>6</v>
      </c>
      <c r="D47" s="17">
        <v>8</v>
      </c>
      <c r="E47" s="17">
        <v>15</v>
      </c>
      <c r="F47" s="17">
        <v>6</v>
      </c>
      <c r="G47" s="17">
        <v>6</v>
      </c>
      <c r="H47" s="17">
        <v>4</v>
      </c>
      <c r="I47" s="17">
        <v>4</v>
      </c>
      <c r="J47" s="17">
        <v>7</v>
      </c>
      <c r="K47" s="17">
        <v>3</v>
      </c>
      <c r="L47" s="17">
        <v>3</v>
      </c>
      <c r="M47" s="17">
        <v>4</v>
      </c>
      <c r="N47" s="17">
        <v>9</v>
      </c>
      <c r="O47" s="10">
        <f>SUM(Tabla13456[[#This Row],[ene]:[dic]])</f>
        <v>75</v>
      </c>
    </row>
    <row r="48" spans="1:15" s="14" customFormat="1" ht="10.8" customHeight="1" x14ac:dyDescent="0.3">
      <c r="A48" s="7" t="s">
        <v>38</v>
      </c>
      <c r="B48" s="16" t="s">
        <v>111</v>
      </c>
      <c r="C48" s="17">
        <v>4</v>
      </c>
      <c r="D48" s="17">
        <v>2</v>
      </c>
      <c r="E48" s="17">
        <v>3</v>
      </c>
      <c r="F48" s="17">
        <v>6</v>
      </c>
      <c r="G48" s="17">
        <v>10</v>
      </c>
      <c r="H48" s="17">
        <v>9</v>
      </c>
      <c r="I48" s="17">
        <v>4</v>
      </c>
      <c r="J48" s="17">
        <v>1</v>
      </c>
      <c r="K48" s="17">
        <v>13</v>
      </c>
      <c r="L48" s="17">
        <v>9</v>
      </c>
      <c r="M48" s="17">
        <v>2</v>
      </c>
      <c r="N48" s="17">
        <v>12</v>
      </c>
      <c r="O48" s="10">
        <f>SUM(Tabla13456[[#This Row],[ene]:[dic]])</f>
        <v>75</v>
      </c>
    </row>
    <row r="49" spans="1:15" s="14" customFormat="1" ht="10.8" customHeight="1" x14ac:dyDescent="0.3">
      <c r="A49" s="7" t="s">
        <v>39</v>
      </c>
      <c r="B49" s="16" t="s">
        <v>112</v>
      </c>
      <c r="C49" s="17">
        <v>1</v>
      </c>
      <c r="D49" s="17">
        <v>4</v>
      </c>
      <c r="E49" s="17">
        <v>1</v>
      </c>
      <c r="F49" s="17">
        <v>2</v>
      </c>
      <c r="G49" s="17">
        <v>2</v>
      </c>
      <c r="H49" s="17">
        <v>3</v>
      </c>
      <c r="I49" s="17">
        <v>1</v>
      </c>
      <c r="J49" s="17">
        <v>3</v>
      </c>
      <c r="K49" s="17">
        <v>2</v>
      </c>
      <c r="L49" s="17">
        <v>4</v>
      </c>
      <c r="M49" s="17">
        <v>2</v>
      </c>
      <c r="N49" s="17">
        <v>1</v>
      </c>
      <c r="O49" s="10">
        <f>SUM(Tabla13456[[#This Row],[ene]:[dic]])</f>
        <v>26</v>
      </c>
    </row>
    <row r="50" spans="1:15" s="14" customFormat="1" ht="10.8" customHeight="1" x14ac:dyDescent="0.3">
      <c r="A50" s="7" t="s">
        <v>77</v>
      </c>
      <c r="B50" s="16" t="s">
        <v>150</v>
      </c>
      <c r="C50" s="17">
        <v>19</v>
      </c>
      <c r="D50" s="17">
        <v>29</v>
      </c>
      <c r="E50" s="17">
        <v>31</v>
      </c>
      <c r="F50" s="17">
        <v>25</v>
      </c>
      <c r="G50" s="17">
        <v>32</v>
      </c>
      <c r="H50" s="17">
        <v>77</v>
      </c>
      <c r="I50" s="17">
        <v>60</v>
      </c>
      <c r="J50" s="17">
        <v>41</v>
      </c>
      <c r="K50" s="17">
        <v>73</v>
      </c>
      <c r="L50" s="17">
        <v>70</v>
      </c>
      <c r="M50" s="17">
        <v>102</v>
      </c>
      <c r="N50" s="17">
        <v>46</v>
      </c>
      <c r="O50" s="10">
        <f>SUM(Tabla13456[[#This Row],[ene]:[dic]])</f>
        <v>605</v>
      </c>
    </row>
    <row r="51" spans="1:15" s="14" customFormat="1" ht="10.8" customHeight="1" x14ac:dyDescent="0.3">
      <c r="A51" s="7" t="s">
        <v>65</v>
      </c>
      <c r="B51" s="16" t="s">
        <v>138</v>
      </c>
      <c r="C51" s="17">
        <v>7</v>
      </c>
      <c r="D51" s="17">
        <v>6</v>
      </c>
      <c r="E51" s="17">
        <v>3</v>
      </c>
      <c r="F51" s="17">
        <v>6</v>
      </c>
      <c r="G51" s="17">
        <v>3</v>
      </c>
      <c r="H51" s="17">
        <v>10</v>
      </c>
      <c r="I51" s="17">
        <v>10</v>
      </c>
      <c r="J51" s="17">
        <v>4</v>
      </c>
      <c r="K51" s="17">
        <v>5</v>
      </c>
      <c r="L51" s="17">
        <v>3</v>
      </c>
      <c r="M51" s="17">
        <v>3</v>
      </c>
      <c r="N51" s="17">
        <v>4</v>
      </c>
      <c r="O51" s="10">
        <f>SUM(Tabla13456[[#This Row],[ene]:[dic]])</f>
        <v>64</v>
      </c>
    </row>
    <row r="52" spans="1:15" s="14" customFormat="1" ht="10.8" customHeight="1" x14ac:dyDescent="0.3">
      <c r="A52" s="7" t="s">
        <v>66</v>
      </c>
      <c r="B52" s="16" t="s">
        <v>139</v>
      </c>
      <c r="C52" s="17">
        <v>3</v>
      </c>
      <c r="D52" s="17">
        <v>2</v>
      </c>
      <c r="E52" s="17">
        <v>1</v>
      </c>
      <c r="F52" s="17">
        <v>1</v>
      </c>
      <c r="G52" s="17">
        <v>3</v>
      </c>
      <c r="H52" s="17">
        <v>2</v>
      </c>
      <c r="I52" s="17">
        <v>8</v>
      </c>
      <c r="J52" s="17">
        <v>1</v>
      </c>
      <c r="K52" s="17">
        <v>1</v>
      </c>
      <c r="L52" s="17">
        <v>0</v>
      </c>
      <c r="M52" s="17">
        <v>3</v>
      </c>
      <c r="N52" s="17">
        <v>1</v>
      </c>
      <c r="O52" s="10">
        <f>SUM(Tabla13456[[#This Row],[ene]:[dic]])</f>
        <v>26</v>
      </c>
    </row>
    <row r="53" spans="1:15" s="14" customFormat="1" ht="10.8" customHeight="1" x14ac:dyDescent="0.3">
      <c r="A53" s="7" t="s">
        <v>84</v>
      </c>
      <c r="B53" s="16" t="s">
        <v>157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0">
        <f>SUM(Tabla13456[[#This Row],[ene]:[dic]])</f>
        <v>0</v>
      </c>
    </row>
    <row r="54" spans="1:15" s="14" customFormat="1" ht="10.8" customHeight="1" x14ac:dyDescent="0.3">
      <c r="A54" s="7" t="s">
        <v>22</v>
      </c>
      <c r="B54" s="16" t="s">
        <v>95</v>
      </c>
      <c r="C54" s="17">
        <v>0</v>
      </c>
      <c r="D54" s="17">
        <v>1</v>
      </c>
      <c r="E54" s="17">
        <v>1</v>
      </c>
      <c r="F54" s="17">
        <v>0</v>
      </c>
      <c r="G54" s="17">
        <v>1</v>
      </c>
      <c r="H54" s="17">
        <v>0</v>
      </c>
      <c r="I54" s="17">
        <v>0</v>
      </c>
      <c r="J54" s="17">
        <v>1</v>
      </c>
      <c r="K54" s="17">
        <v>0</v>
      </c>
      <c r="L54" s="17">
        <v>0</v>
      </c>
      <c r="M54" s="17">
        <v>0</v>
      </c>
      <c r="N54" s="17">
        <v>1</v>
      </c>
      <c r="O54" s="10">
        <f>SUM(Tabla13456[[#This Row],[ene]:[dic]])</f>
        <v>5</v>
      </c>
    </row>
    <row r="55" spans="1:15" s="14" customFormat="1" ht="10.8" customHeight="1" x14ac:dyDescent="0.3">
      <c r="A55" s="7" t="s">
        <v>23</v>
      </c>
      <c r="B55" s="16" t="s">
        <v>96</v>
      </c>
      <c r="C55" s="17">
        <v>7</v>
      </c>
      <c r="D55" s="17">
        <v>4</v>
      </c>
      <c r="E55" s="17">
        <v>6</v>
      </c>
      <c r="F55" s="17">
        <v>7</v>
      </c>
      <c r="G55" s="17">
        <v>4</v>
      </c>
      <c r="H55" s="17">
        <v>5</v>
      </c>
      <c r="I55" s="17">
        <v>7</v>
      </c>
      <c r="J55" s="17">
        <v>3</v>
      </c>
      <c r="K55" s="17">
        <v>6</v>
      </c>
      <c r="L55" s="17">
        <v>6</v>
      </c>
      <c r="M55" s="17">
        <v>6</v>
      </c>
      <c r="N55" s="17">
        <v>5</v>
      </c>
      <c r="O55" s="10">
        <f>SUM(Tabla13456[[#This Row],[ene]:[dic]])</f>
        <v>66</v>
      </c>
    </row>
    <row r="56" spans="1:15" s="14" customFormat="1" ht="10.8" customHeight="1" x14ac:dyDescent="0.3">
      <c r="A56" s="7" t="s">
        <v>24</v>
      </c>
      <c r="B56" s="16" t="s">
        <v>97</v>
      </c>
      <c r="C56" s="17">
        <v>711</v>
      </c>
      <c r="D56" s="17">
        <v>4</v>
      </c>
      <c r="E56" s="17">
        <v>4</v>
      </c>
      <c r="F56" s="17">
        <v>9</v>
      </c>
      <c r="G56" s="17">
        <v>6</v>
      </c>
      <c r="H56" s="17">
        <v>12</v>
      </c>
      <c r="I56" s="17">
        <v>14</v>
      </c>
      <c r="J56" s="17">
        <v>5</v>
      </c>
      <c r="K56" s="17">
        <v>11</v>
      </c>
      <c r="L56" s="17">
        <v>46</v>
      </c>
      <c r="M56" s="17">
        <v>13</v>
      </c>
      <c r="N56" s="17">
        <v>15</v>
      </c>
      <c r="O56" s="10">
        <f>SUM(Tabla13456[[#This Row],[ene]:[dic]])</f>
        <v>850</v>
      </c>
    </row>
    <row r="57" spans="1:15" s="14" customFormat="1" ht="10.8" customHeight="1" x14ac:dyDescent="0.3">
      <c r="A57" s="7" t="s">
        <v>45</v>
      </c>
      <c r="B57" s="16" t="s">
        <v>118</v>
      </c>
      <c r="C57" s="17">
        <v>21</v>
      </c>
      <c r="D57" s="17">
        <v>30</v>
      </c>
      <c r="E57" s="17">
        <v>22</v>
      </c>
      <c r="F57" s="17">
        <v>13</v>
      </c>
      <c r="G57" s="17">
        <v>31</v>
      </c>
      <c r="H57" s="17">
        <v>31</v>
      </c>
      <c r="I57" s="17">
        <v>26</v>
      </c>
      <c r="J57" s="17">
        <v>18</v>
      </c>
      <c r="K57" s="17">
        <v>24</v>
      </c>
      <c r="L57" s="17">
        <v>39</v>
      </c>
      <c r="M57" s="17">
        <v>55</v>
      </c>
      <c r="N57" s="17">
        <v>33</v>
      </c>
      <c r="O57" s="10">
        <f>SUM(Tabla13456[[#This Row],[ene]:[dic]])</f>
        <v>343</v>
      </c>
    </row>
    <row r="58" spans="1:15" s="14" customFormat="1" ht="10.8" customHeight="1" x14ac:dyDescent="0.3">
      <c r="A58" s="7" t="s">
        <v>35</v>
      </c>
      <c r="B58" s="16" t="s">
        <v>108</v>
      </c>
      <c r="C58" s="17">
        <v>3</v>
      </c>
      <c r="D58" s="17">
        <v>3</v>
      </c>
      <c r="E58" s="17">
        <v>0</v>
      </c>
      <c r="F58" s="17">
        <v>6</v>
      </c>
      <c r="G58" s="17">
        <v>6</v>
      </c>
      <c r="H58" s="17">
        <v>7</v>
      </c>
      <c r="I58" s="17">
        <v>2</v>
      </c>
      <c r="J58" s="17">
        <v>2</v>
      </c>
      <c r="K58" s="17">
        <v>2</v>
      </c>
      <c r="L58" s="17">
        <v>7</v>
      </c>
      <c r="M58" s="17">
        <v>5</v>
      </c>
      <c r="N58" s="17">
        <v>10</v>
      </c>
      <c r="O58" s="10">
        <f>SUM(Tabla13456[[#This Row],[ene]:[dic]])</f>
        <v>53</v>
      </c>
    </row>
    <row r="59" spans="1:15" s="14" customFormat="1" ht="10.8" customHeight="1" x14ac:dyDescent="0.3">
      <c r="A59" s="7" t="s">
        <v>60</v>
      </c>
      <c r="B59" s="16" t="s">
        <v>133</v>
      </c>
      <c r="C59" s="17">
        <v>1</v>
      </c>
      <c r="D59" s="17">
        <v>2</v>
      </c>
      <c r="E59" s="17">
        <v>2</v>
      </c>
      <c r="F59" s="17">
        <v>0</v>
      </c>
      <c r="G59" s="17">
        <v>0</v>
      </c>
      <c r="H59" s="17">
        <v>1</v>
      </c>
      <c r="I59" s="17">
        <v>1</v>
      </c>
      <c r="J59" s="17">
        <v>0</v>
      </c>
      <c r="K59" s="17">
        <v>3</v>
      </c>
      <c r="L59" s="17">
        <v>4</v>
      </c>
      <c r="M59" s="17">
        <v>3</v>
      </c>
      <c r="N59" s="17">
        <v>4</v>
      </c>
      <c r="O59" s="10">
        <f>SUM(Tabla13456[[#This Row],[ene]:[dic]])</f>
        <v>21</v>
      </c>
    </row>
    <row r="60" spans="1:15" s="14" customFormat="1" ht="10.8" customHeight="1" x14ac:dyDescent="0.3">
      <c r="A60" s="7" t="s">
        <v>74</v>
      </c>
      <c r="B60" s="16" t="s">
        <v>147</v>
      </c>
      <c r="C60" s="17">
        <v>1</v>
      </c>
      <c r="D60" s="17">
        <v>2</v>
      </c>
      <c r="E60" s="17">
        <v>2</v>
      </c>
      <c r="F60" s="17">
        <v>1</v>
      </c>
      <c r="G60" s="17">
        <v>3</v>
      </c>
      <c r="H60" s="17">
        <v>3</v>
      </c>
      <c r="I60" s="17">
        <v>3</v>
      </c>
      <c r="J60" s="17">
        <v>2</v>
      </c>
      <c r="K60" s="17">
        <v>5</v>
      </c>
      <c r="L60" s="17">
        <v>1</v>
      </c>
      <c r="M60" s="17">
        <v>3</v>
      </c>
      <c r="N60" s="17">
        <v>3</v>
      </c>
      <c r="O60" s="10">
        <f>SUM(Tabla13456[[#This Row],[ene]:[dic]])</f>
        <v>29</v>
      </c>
    </row>
    <row r="61" spans="1:15" s="14" customFormat="1" ht="10.8" customHeight="1" x14ac:dyDescent="0.3">
      <c r="A61" s="7" t="s">
        <v>47</v>
      </c>
      <c r="B61" s="16" t="s">
        <v>120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2</v>
      </c>
      <c r="N61" s="17">
        <v>9</v>
      </c>
      <c r="O61" s="10">
        <f>SUM(Tabla13456[[#This Row],[ene]:[dic]])</f>
        <v>11</v>
      </c>
    </row>
    <row r="62" spans="1:15" s="14" customFormat="1" ht="10.8" customHeight="1" x14ac:dyDescent="0.3">
      <c r="A62" s="7" t="s">
        <v>42</v>
      </c>
      <c r="B62" s="16" t="s">
        <v>115</v>
      </c>
      <c r="C62" s="17">
        <v>1</v>
      </c>
      <c r="D62" s="17">
        <v>0</v>
      </c>
      <c r="E62" s="17">
        <v>2</v>
      </c>
      <c r="F62" s="17">
        <v>3</v>
      </c>
      <c r="G62" s="17">
        <v>6</v>
      </c>
      <c r="H62" s="17">
        <v>6</v>
      </c>
      <c r="I62" s="17">
        <v>11</v>
      </c>
      <c r="J62" s="17">
        <v>4</v>
      </c>
      <c r="K62" s="17">
        <v>1</v>
      </c>
      <c r="L62" s="17">
        <v>6</v>
      </c>
      <c r="M62" s="17">
        <v>5</v>
      </c>
      <c r="N62" s="17">
        <v>6</v>
      </c>
      <c r="O62" s="10">
        <f>SUM(Tabla13456[[#This Row],[ene]:[dic]])</f>
        <v>51</v>
      </c>
    </row>
    <row r="63" spans="1:15" s="14" customFormat="1" ht="10.8" customHeight="1" x14ac:dyDescent="0.3">
      <c r="A63" s="7" t="s">
        <v>81</v>
      </c>
      <c r="B63" s="16" t="s">
        <v>154</v>
      </c>
      <c r="C63" s="17">
        <v>0</v>
      </c>
      <c r="D63" s="17">
        <v>4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2</v>
      </c>
      <c r="K63" s="17">
        <v>0</v>
      </c>
      <c r="L63" s="17">
        <v>0</v>
      </c>
      <c r="M63" s="17">
        <v>2</v>
      </c>
      <c r="N63" s="17">
        <v>0</v>
      </c>
      <c r="O63" s="10">
        <f>SUM(Tabla13456[[#This Row],[ene]:[dic]])</f>
        <v>8</v>
      </c>
    </row>
    <row r="64" spans="1:15" s="14" customFormat="1" ht="10.8" customHeight="1" x14ac:dyDescent="0.3">
      <c r="A64" s="7" t="s">
        <v>79</v>
      </c>
      <c r="B64" s="16" t="s">
        <v>152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0">
        <f>SUM(Tabla13456[[#This Row],[ene]:[dic]])</f>
        <v>0</v>
      </c>
    </row>
    <row r="65" spans="1:15" s="14" customFormat="1" ht="10.8" customHeight="1" x14ac:dyDescent="0.3">
      <c r="A65" s="7" t="s">
        <v>28</v>
      </c>
      <c r="B65" s="16" t="s">
        <v>101</v>
      </c>
      <c r="C65" s="17">
        <v>2</v>
      </c>
      <c r="D65" s="17">
        <v>10</v>
      </c>
      <c r="E65" s="17">
        <v>8</v>
      </c>
      <c r="F65" s="17">
        <v>7</v>
      </c>
      <c r="G65" s="17">
        <v>4</v>
      </c>
      <c r="H65" s="17">
        <v>4</v>
      </c>
      <c r="I65" s="17">
        <v>10</v>
      </c>
      <c r="J65" s="17">
        <v>4</v>
      </c>
      <c r="K65" s="17">
        <v>13</v>
      </c>
      <c r="L65" s="17">
        <v>65</v>
      </c>
      <c r="M65" s="17">
        <v>10</v>
      </c>
      <c r="N65" s="17">
        <v>13</v>
      </c>
      <c r="O65" s="10">
        <f>SUM(Tabla13456[[#This Row],[ene]:[dic]])</f>
        <v>150</v>
      </c>
    </row>
    <row r="66" spans="1:15" s="14" customFormat="1" ht="10.8" customHeight="1" x14ac:dyDescent="0.3">
      <c r="A66" s="7" t="s">
        <v>33</v>
      </c>
      <c r="B66" s="16" t="s">
        <v>106</v>
      </c>
      <c r="C66" s="17">
        <v>41</v>
      </c>
      <c r="D66" s="17">
        <v>36</v>
      </c>
      <c r="E66" s="17">
        <v>54</v>
      </c>
      <c r="F66" s="17">
        <v>49</v>
      </c>
      <c r="G66" s="17">
        <v>55</v>
      </c>
      <c r="H66" s="17">
        <v>40</v>
      </c>
      <c r="I66" s="17">
        <v>35</v>
      </c>
      <c r="J66" s="17">
        <v>40</v>
      </c>
      <c r="K66" s="17">
        <v>43</v>
      </c>
      <c r="L66" s="17">
        <v>54</v>
      </c>
      <c r="M66" s="17">
        <v>36</v>
      </c>
      <c r="N66" s="17">
        <v>37</v>
      </c>
      <c r="O66" s="10">
        <f>SUM(Tabla13456[[#This Row],[ene]:[dic]])</f>
        <v>520</v>
      </c>
    </row>
    <row r="67" spans="1:15" s="14" customFormat="1" ht="10.8" customHeight="1" x14ac:dyDescent="0.3">
      <c r="A67" s="7" t="s">
        <v>59</v>
      </c>
      <c r="B67" s="16" t="s">
        <v>132</v>
      </c>
      <c r="C67" s="17">
        <v>3</v>
      </c>
      <c r="D67" s="17">
        <v>2</v>
      </c>
      <c r="E67" s="17">
        <v>4</v>
      </c>
      <c r="F67" s="17">
        <v>3</v>
      </c>
      <c r="G67" s="17">
        <v>2</v>
      </c>
      <c r="H67" s="17">
        <v>1</v>
      </c>
      <c r="I67" s="17">
        <v>2</v>
      </c>
      <c r="J67" s="17">
        <v>3</v>
      </c>
      <c r="K67" s="17">
        <v>8</v>
      </c>
      <c r="L67" s="17">
        <v>2</v>
      </c>
      <c r="M67" s="17">
        <v>4</v>
      </c>
      <c r="N67" s="17">
        <v>5</v>
      </c>
      <c r="O67" s="10">
        <f>SUM(Tabla13456[[#This Row],[ene]:[dic]])</f>
        <v>39</v>
      </c>
    </row>
    <row r="68" spans="1:15" s="14" customFormat="1" ht="10.8" customHeight="1" x14ac:dyDescent="0.3">
      <c r="A68" s="7" t="s">
        <v>71</v>
      </c>
      <c r="B68" s="16" t="s">
        <v>144</v>
      </c>
      <c r="C68" s="17">
        <v>0</v>
      </c>
      <c r="D68" s="17">
        <v>1</v>
      </c>
      <c r="E68" s="17">
        <v>1</v>
      </c>
      <c r="F68" s="17">
        <v>1</v>
      </c>
      <c r="G68" s="17">
        <v>6</v>
      </c>
      <c r="H68" s="17">
        <v>3</v>
      </c>
      <c r="I68" s="17">
        <v>3</v>
      </c>
      <c r="J68" s="17">
        <v>1</v>
      </c>
      <c r="K68" s="17">
        <v>5</v>
      </c>
      <c r="L68" s="17">
        <v>0</v>
      </c>
      <c r="M68" s="17">
        <v>2</v>
      </c>
      <c r="N68" s="17">
        <v>1</v>
      </c>
      <c r="O68" s="10">
        <f>SUM(Tabla13456[[#This Row],[ene]:[dic]])</f>
        <v>24</v>
      </c>
    </row>
    <row r="69" spans="1:15" s="14" customFormat="1" ht="10.8" customHeight="1" x14ac:dyDescent="0.3">
      <c r="A69" s="7" t="s">
        <v>76</v>
      </c>
      <c r="B69" s="16" t="s">
        <v>149</v>
      </c>
      <c r="C69" s="17">
        <v>9</v>
      </c>
      <c r="D69" s="17">
        <v>20</v>
      </c>
      <c r="E69" s="17">
        <v>11</v>
      </c>
      <c r="F69" s="17">
        <v>14</v>
      </c>
      <c r="G69" s="17">
        <v>18</v>
      </c>
      <c r="H69" s="17">
        <v>28</v>
      </c>
      <c r="I69" s="17">
        <v>20</v>
      </c>
      <c r="J69" s="17">
        <v>29</v>
      </c>
      <c r="K69" s="17">
        <v>11</v>
      </c>
      <c r="L69" s="17">
        <v>20</v>
      </c>
      <c r="M69" s="17">
        <v>13</v>
      </c>
      <c r="N69" s="17">
        <v>11</v>
      </c>
      <c r="O69" s="10">
        <f>SUM(Tabla13456[[#This Row],[ene]:[dic]])</f>
        <v>204</v>
      </c>
    </row>
    <row r="70" spans="1:15" s="14" customFormat="1" ht="10.8" customHeight="1" x14ac:dyDescent="0.3">
      <c r="A70" s="7" t="s">
        <v>26</v>
      </c>
      <c r="B70" s="16" t="s">
        <v>99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0">
        <f>SUM(Tabla13456[[#This Row],[ene]:[dic]])</f>
        <v>0</v>
      </c>
    </row>
    <row r="71" spans="1:15" s="14" customFormat="1" ht="10.8" customHeight="1" x14ac:dyDescent="0.3">
      <c r="A71" s="7" t="s">
        <v>25</v>
      </c>
      <c r="B71" s="16" t="s">
        <v>98</v>
      </c>
      <c r="C71" s="17">
        <v>0</v>
      </c>
      <c r="D71" s="17">
        <v>28</v>
      </c>
      <c r="E71" s="17">
        <v>29</v>
      </c>
      <c r="F71" s="17">
        <v>16</v>
      </c>
      <c r="G71" s="17">
        <v>11</v>
      </c>
      <c r="H71" s="17">
        <v>0</v>
      </c>
      <c r="I71" s="17">
        <v>3</v>
      </c>
      <c r="J71" s="17">
        <v>45</v>
      </c>
      <c r="K71" s="17">
        <v>36</v>
      </c>
      <c r="L71" s="17">
        <v>0</v>
      </c>
      <c r="M71" s="17">
        <v>7</v>
      </c>
      <c r="N71" s="17">
        <v>109</v>
      </c>
      <c r="O71" s="10">
        <f>SUM(Tabla13456[[#This Row],[ene]:[dic]])</f>
        <v>284</v>
      </c>
    </row>
    <row r="72" spans="1:15" s="14" customFormat="1" ht="10.8" customHeight="1" x14ac:dyDescent="0.3">
      <c r="A72" s="7" t="s">
        <v>15</v>
      </c>
      <c r="B72" s="16" t="s">
        <v>88</v>
      </c>
      <c r="C72" s="17">
        <v>7</v>
      </c>
      <c r="D72" s="17">
        <v>8</v>
      </c>
      <c r="E72" s="17">
        <v>11</v>
      </c>
      <c r="F72" s="17">
        <v>13</v>
      </c>
      <c r="G72" s="17">
        <v>9</v>
      </c>
      <c r="H72" s="17">
        <v>11</v>
      </c>
      <c r="I72" s="17">
        <v>10</v>
      </c>
      <c r="J72" s="17">
        <v>19</v>
      </c>
      <c r="K72" s="17">
        <v>19</v>
      </c>
      <c r="L72" s="17">
        <v>12</v>
      </c>
      <c r="M72" s="17">
        <v>9</v>
      </c>
      <c r="N72" s="17">
        <v>14</v>
      </c>
      <c r="O72" s="10">
        <f>SUM(Tabla13456[[#This Row],[ene]:[dic]])</f>
        <v>142</v>
      </c>
    </row>
    <row r="73" spans="1:15" s="14" customFormat="1" ht="10.8" customHeight="1" x14ac:dyDescent="0.3">
      <c r="A73" s="7" t="s">
        <v>67</v>
      </c>
      <c r="B73" s="16" t="s">
        <v>140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1</v>
      </c>
      <c r="I73" s="17">
        <v>12</v>
      </c>
      <c r="J73" s="17">
        <v>7</v>
      </c>
      <c r="K73" s="17">
        <v>3</v>
      </c>
      <c r="L73" s="17">
        <v>2</v>
      </c>
      <c r="M73" s="17">
        <v>6</v>
      </c>
      <c r="N73" s="17">
        <v>0</v>
      </c>
      <c r="O73" s="10">
        <f>SUM(Tabla13456[[#This Row],[ene]:[dic]])</f>
        <v>31</v>
      </c>
    </row>
    <row r="74" spans="1:15" s="14" customFormat="1" ht="10.8" customHeight="1" x14ac:dyDescent="0.3">
      <c r="A74" s="7" t="s">
        <v>68</v>
      </c>
      <c r="B74" s="16" t="s">
        <v>141</v>
      </c>
      <c r="C74" s="17">
        <v>3</v>
      </c>
      <c r="D74" s="17">
        <v>1</v>
      </c>
      <c r="E74" s="17">
        <v>1</v>
      </c>
      <c r="F74" s="17">
        <v>5</v>
      </c>
      <c r="G74" s="17">
        <v>37</v>
      </c>
      <c r="H74" s="17">
        <v>138</v>
      </c>
      <c r="I74" s="17">
        <v>220</v>
      </c>
      <c r="J74" s="17">
        <v>139</v>
      </c>
      <c r="K74" s="17">
        <v>55</v>
      </c>
      <c r="L74" s="17">
        <v>25</v>
      </c>
      <c r="M74" s="17">
        <v>20</v>
      </c>
      <c r="N74" s="17">
        <v>17</v>
      </c>
      <c r="O74" s="10">
        <f>SUM(Tabla13456[[#This Row],[ene]:[dic]])</f>
        <v>661</v>
      </c>
    </row>
    <row r="75" spans="1:15" s="14" customFormat="1" ht="10.8" customHeight="1" x14ac:dyDescent="0.3">
      <c r="A75" s="7" t="s">
        <v>58</v>
      </c>
      <c r="B75" s="16" t="s">
        <v>131</v>
      </c>
      <c r="C75" s="17">
        <v>10</v>
      </c>
      <c r="D75" s="17">
        <v>9</v>
      </c>
      <c r="E75" s="17">
        <v>11</v>
      </c>
      <c r="F75" s="17">
        <v>15</v>
      </c>
      <c r="G75" s="17">
        <v>13</v>
      </c>
      <c r="H75" s="17">
        <v>13</v>
      </c>
      <c r="I75" s="17">
        <v>4</v>
      </c>
      <c r="J75" s="17">
        <v>7</v>
      </c>
      <c r="K75" s="17">
        <v>13</v>
      </c>
      <c r="L75" s="17">
        <v>13</v>
      </c>
      <c r="M75" s="17">
        <v>11</v>
      </c>
      <c r="N75" s="17">
        <v>11</v>
      </c>
      <c r="O75" s="10">
        <f>SUM(Tabla13456[[#This Row],[ene]:[dic]])</f>
        <v>130</v>
      </c>
    </row>
    <row r="76" spans="1:15" s="14" customFormat="1" ht="10.8" customHeight="1" x14ac:dyDescent="0.3">
      <c r="A76" s="7" t="s">
        <v>69</v>
      </c>
      <c r="B76" s="16" t="s">
        <v>142</v>
      </c>
      <c r="C76" s="17">
        <v>0</v>
      </c>
      <c r="D76" s="17">
        <v>0</v>
      </c>
      <c r="E76" s="17">
        <v>0</v>
      </c>
      <c r="F76" s="17">
        <v>4</v>
      </c>
      <c r="G76" s="17">
        <v>8</v>
      </c>
      <c r="H76" s="17">
        <v>14</v>
      </c>
      <c r="I76" s="17">
        <v>25</v>
      </c>
      <c r="J76" s="17">
        <v>1</v>
      </c>
      <c r="K76" s="17">
        <v>3</v>
      </c>
      <c r="L76" s="17">
        <v>2</v>
      </c>
      <c r="M76" s="17">
        <v>4</v>
      </c>
      <c r="N76" s="17">
        <v>1</v>
      </c>
      <c r="O76" s="10">
        <f>SUM(Tabla13456[[#This Row],[ene]:[dic]])</f>
        <v>62</v>
      </c>
    </row>
    <row r="77" spans="1:15" s="14" customFormat="1" ht="10.8" customHeight="1" x14ac:dyDescent="0.3">
      <c r="A77" s="7" t="s">
        <v>70</v>
      </c>
      <c r="B77" s="16" t="s">
        <v>143</v>
      </c>
      <c r="C77" s="17">
        <v>1</v>
      </c>
      <c r="D77" s="17">
        <v>1</v>
      </c>
      <c r="E77" s="17">
        <v>0</v>
      </c>
      <c r="F77" s="17">
        <v>0</v>
      </c>
      <c r="G77" s="17">
        <v>1</v>
      </c>
      <c r="H77" s="17">
        <v>4</v>
      </c>
      <c r="I77" s="17">
        <v>1</v>
      </c>
      <c r="J77" s="17">
        <v>2</v>
      </c>
      <c r="K77" s="17">
        <v>1</v>
      </c>
      <c r="L77" s="17">
        <v>1</v>
      </c>
      <c r="M77" s="17">
        <v>2</v>
      </c>
      <c r="N77" s="17">
        <v>1</v>
      </c>
      <c r="O77" s="10">
        <f>SUM(Tabla13456[[#This Row],[ene]:[dic]])</f>
        <v>15</v>
      </c>
    </row>
    <row r="78" spans="1:15" s="14" customFormat="1" ht="10.8" customHeight="1" x14ac:dyDescent="0.3">
      <c r="A78" s="8" t="s">
        <v>13</v>
      </c>
      <c r="B78" s="8"/>
      <c r="C78" s="8">
        <f>SUBTOTAL(109,Tabla13456[ene])</f>
        <v>1227</v>
      </c>
      <c r="D78" s="8">
        <f>SUBTOTAL(109,Tabla13456[feb])</f>
        <v>623</v>
      </c>
      <c r="E78" s="8">
        <f>SUBTOTAL(109,Tabla13456[mar])</f>
        <v>730</v>
      </c>
      <c r="F78" s="8">
        <f>SUBTOTAL(109,Tabla13456[abr])</f>
        <v>651</v>
      </c>
      <c r="G78" s="8">
        <f>SUBTOTAL(109,Tabla13456[may])</f>
        <v>971</v>
      </c>
      <c r="H78" s="7">
        <f>SUBTOTAL(109,Tabla13456[jun])</f>
        <v>1208</v>
      </c>
      <c r="I78" s="8">
        <f>SUBTOTAL(109,Tabla13456[jul])</f>
        <v>1277</v>
      </c>
      <c r="J78" s="8">
        <f>SUBTOTAL(109,Tabla13456[ago])</f>
        <v>1144</v>
      </c>
      <c r="K78" s="8">
        <f>SUBTOTAL(109,Tabla13456[sep])</f>
        <v>1124</v>
      </c>
      <c r="L78" s="8">
        <f>SUBTOTAL(109,Tabla13456[oct])</f>
        <v>1290</v>
      </c>
      <c r="M78" s="8">
        <f>SUBTOTAL(109,Tabla13456[nov])</f>
        <v>1033</v>
      </c>
      <c r="N78" s="8">
        <f>SUBTOTAL(109,Tabla13456[dic])</f>
        <v>1284</v>
      </c>
      <c r="O78" s="11">
        <f>SUBTOTAL(109,Tabla13456[Total])</f>
        <v>12562</v>
      </c>
    </row>
  </sheetData>
  <mergeCells count="1">
    <mergeCell ref="K1:O4"/>
  </mergeCells>
  <pageMargins left="0.62992125984251968" right="0.23622047244094491" top="0.74803149606299213" bottom="0.74803149606299213" header="0.31496062992125984" footer="0.31496062992125984"/>
  <pageSetup paperSize="9" orientation="landscape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EFF1-6844-44D6-9BDA-2BA1AC344889}">
  <dimension ref="A1:O78"/>
  <sheetViews>
    <sheetView showGridLines="0" topLeftCell="B1" zoomScaleNormal="100" workbookViewId="0">
      <pane ySplit="6" topLeftCell="A7" activePane="bottomLeft" state="frozen"/>
      <selection activeCell="B1" sqref="B1"/>
      <selection pane="bottomLeft" activeCell="O8" sqref="O8"/>
    </sheetView>
  </sheetViews>
  <sheetFormatPr baseColWidth="10" defaultRowHeight="14.4" x14ac:dyDescent="0.3"/>
  <cols>
    <col min="1" max="1" width="6.109375" style="6" hidden="1" customWidth="1"/>
    <col min="2" max="2" width="31" style="5" customWidth="1"/>
    <col min="3" max="14" width="7.88671875" style="2" customWidth="1"/>
    <col min="15" max="15" width="7.88671875" style="9" customWidth="1"/>
    <col min="16" max="16384" width="11.5546875" style="2"/>
  </cols>
  <sheetData>
    <row r="1" spans="1:15" ht="14.4" customHeight="1" x14ac:dyDescent="0.3">
      <c r="K1" s="20" t="s">
        <v>158</v>
      </c>
      <c r="L1" s="20"/>
      <c r="M1" s="20"/>
      <c r="N1" s="20"/>
      <c r="O1" s="20"/>
    </row>
    <row r="2" spans="1:15" ht="14.4" customHeight="1" x14ac:dyDescent="0.3">
      <c r="K2" s="20"/>
      <c r="L2" s="20"/>
      <c r="M2" s="20"/>
      <c r="N2" s="20"/>
      <c r="O2" s="20"/>
    </row>
    <row r="3" spans="1:15" x14ac:dyDescent="0.3">
      <c r="K3" s="20"/>
      <c r="L3" s="20"/>
      <c r="M3" s="20"/>
      <c r="N3" s="20"/>
      <c r="O3" s="20"/>
    </row>
    <row r="4" spans="1:15" x14ac:dyDescent="0.3">
      <c r="K4" s="20"/>
      <c r="L4" s="20"/>
      <c r="M4" s="20"/>
      <c r="N4" s="20"/>
      <c r="O4" s="20"/>
    </row>
    <row r="6" spans="1:15" s="14" customFormat="1" ht="16.2" customHeight="1" x14ac:dyDescent="0.3">
      <c r="A6" s="12" t="s">
        <v>85</v>
      </c>
      <c r="B6" s="13" t="s">
        <v>86</v>
      </c>
      <c r="C6" s="14" t="s">
        <v>0</v>
      </c>
      <c r="D6" s="14" t="s">
        <v>1</v>
      </c>
      <c r="E6" s="14" t="s">
        <v>2</v>
      </c>
      <c r="F6" s="14" t="s">
        <v>3</v>
      </c>
      <c r="G6" s="14" t="s">
        <v>4</v>
      </c>
      <c r="H6" s="14" t="s">
        <v>5</v>
      </c>
      <c r="I6" s="14" t="s">
        <v>6</v>
      </c>
      <c r="J6" s="14" t="s">
        <v>7</v>
      </c>
      <c r="K6" s="14" t="s">
        <v>8</v>
      </c>
      <c r="L6" s="14" t="s">
        <v>9</v>
      </c>
      <c r="M6" s="14" t="s">
        <v>10</v>
      </c>
      <c r="N6" s="14" t="s">
        <v>11</v>
      </c>
      <c r="O6" s="15" t="s">
        <v>13</v>
      </c>
    </row>
    <row r="7" spans="1:15" s="14" customFormat="1" ht="10.8" customHeight="1" x14ac:dyDescent="0.3">
      <c r="A7" s="7" t="s">
        <v>18</v>
      </c>
      <c r="B7" s="16" t="s">
        <v>91</v>
      </c>
      <c r="C7" s="17">
        <v>16</v>
      </c>
      <c r="D7" s="17">
        <v>30</v>
      </c>
      <c r="E7" s="17">
        <v>11</v>
      </c>
      <c r="F7" s="17">
        <v>7</v>
      </c>
      <c r="G7" s="17">
        <v>7</v>
      </c>
      <c r="H7" s="17">
        <v>12</v>
      </c>
      <c r="I7" s="17">
        <v>1</v>
      </c>
      <c r="J7" s="17">
        <v>0</v>
      </c>
      <c r="K7" s="17">
        <v>5</v>
      </c>
      <c r="L7" s="17">
        <v>10</v>
      </c>
      <c r="M7" s="17">
        <v>7</v>
      </c>
      <c r="N7" s="17">
        <v>9</v>
      </c>
      <c r="O7" s="10">
        <f>SUM(Tabla134567[[#This Row],[ene]:[dic]])</f>
        <v>115</v>
      </c>
    </row>
    <row r="8" spans="1:15" s="14" customFormat="1" ht="10.8" customHeight="1" x14ac:dyDescent="0.3">
      <c r="A8" s="7" t="s">
        <v>19</v>
      </c>
      <c r="B8" s="16" t="s">
        <v>92</v>
      </c>
      <c r="C8" s="17">
        <v>10</v>
      </c>
      <c r="D8" s="17">
        <v>14</v>
      </c>
      <c r="E8" s="17">
        <v>15</v>
      </c>
      <c r="F8" s="17">
        <v>7</v>
      </c>
      <c r="G8" s="17">
        <v>13</v>
      </c>
      <c r="H8" s="17">
        <v>12</v>
      </c>
      <c r="I8" s="17">
        <v>7</v>
      </c>
      <c r="J8" s="17">
        <v>13</v>
      </c>
      <c r="K8" s="17">
        <v>25</v>
      </c>
      <c r="L8" s="17">
        <v>26</v>
      </c>
      <c r="M8" s="17">
        <v>9</v>
      </c>
      <c r="N8" s="17">
        <v>24</v>
      </c>
      <c r="O8" s="10">
        <f>SUM(Tabla134567[[#This Row],[ene]:[dic]])</f>
        <v>175</v>
      </c>
    </row>
    <row r="9" spans="1:15" s="14" customFormat="1" ht="10.8" customHeight="1" x14ac:dyDescent="0.3">
      <c r="A9" s="7" t="s">
        <v>27</v>
      </c>
      <c r="B9" s="16" t="s">
        <v>100</v>
      </c>
      <c r="C9" s="17">
        <v>10</v>
      </c>
      <c r="D9" s="17">
        <v>6</v>
      </c>
      <c r="E9" s="17">
        <v>13</v>
      </c>
      <c r="F9" s="17">
        <v>14</v>
      </c>
      <c r="G9" s="17">
        <v>11</v>
      </c>
      <c r="H9" s="17">
        <v>12</v>
      </c>
      <c r="I9" s="17">
        <v>7</v>
      </c>
      <c r="J9" s="17">
        <v>4</v>
      </c>
      <c r="K9" s="17">
        <v>12</v>
      </c>
      <c r="L9" s="17">
        <v>24</v>
      </c>
      <c r="M9" s="17">
        <v>29</v>
      </c>
      <c r="N9" s="17">
        <v>7</v>
      </c>
      <c r="O9" s="10">
        <f>SUM(Tabla134567[[#This Row],[ene]:[dic]])</f>
        <v>149</v>
      </c>
    </row>
    <row r="10" spans="1:15" s="14" customFormat="1" ht="10.8" customHeight="1" x14ac:dyDescent="0.3">
      <c r="A10" s="7" t="s">
        <v>75</v>
      </c>
      <c r="B10" s="16" t="s">
        <v>148</v>
      </c>
      <c r="C10" s="17">
        <v>13</v>
      </c>
      <c r="D10" s="17">
        <v>23</v>
      </c>
      <c r="E10" s="17">
        <v>27</v>
      </c>
      <c r="F10" s="17">
        <v>13</v>
      </c>
      <c r="G10" s="17">
        <v>17</v>
      </c>
      <c r="H10" s="17">
        <v>19</v>
      </c>
      <c r="I10" s="17">
        <v>12</v>
      </c>
      <c r="J10" s="17">
        <v>6</v>
      </c>
      <c r="K10" s="17">
        <v>10</v>
      </c>
      <c r="L10" s="17">
        <v>25</v>
      </c>
      <c r="M10" s="17">
        <v>21</v>
      </c>
      <c r="N10" s="17">
        <v>27</v>
      </c>
      <c r="O10" s="10">
        <f>SUM(Tabla134567[[#This Row],[ene]:[dic]])</f>
        <v>213</v>
      </c>
    </row>
    <row r="11" spans="1:15" s="14" customFormat="1" ht="10.8" customHeight="1" x14ac:dyDescent="0.3">
      <c r="A11" s="7" t="s">
        <v>73</v>
      </c>
      <c r="B11" s="16" t="s">
        <v>146</v>
      </c>
      <c r="C11" s="17">
        <v>5</v>
      </c>
      <c r="D11" s="17">
        <v>6</v>
      </c>
      <c r="E11" s="17">
        <v>5</v>
      </c>
      <c r="F11" s="17">
        <v>1</v>
      </c>
      <c r="G11" s="17">
        <v>0</v>
      </c>
      <c r="H11" s="17">
        <v>1</v>
      </c>
      <c r="I11" s="17">
        <v>8</v>
      </c>
      <c r="J11" s="17">
        <v>4</v>
      </c>
      <c r="K11" s="17">
        <v>4</v>
      </c>
      <c r="L11" s="17">
        <v>6</v>
      </c>
      <c r="M11" s="17">
        <v>4</v>
      </c>
      <c r="N11" s="17">
        <v>6</v>
      </c>
      <c r="O11" s="10">
        <f>SUM(Tabla134567[[#This Row],[ene]:[dic]])</f>
        <v>50</v>
      </c>
    </row>
    <row r="12" spans="1:15" s="14" customFormat="1" ht="10.8" customHeight="1" x14ac:dyDescent="0.3">
      <c r="A12" s="7" t="s">
        <v>72</v>
      </c>
      <c r="B12" s="16" t="s">
        <v>145</v>
      </c>
      <c r="C12" s="17">
        <v>1</v>
      </c>
      <c r="D12" s="17">
        <v>1</v>
      </c>
      <c r="E12" s="17">
        <v>0</v>
      </c>
      <c r="F12" s="17">
        <v>0</v>
      </c>
      <c r="G12" s="17">
        <v>2</v>
      </c>
      <c r="H12" s="17">
        <v>2</v>
      </c>
      <c r="I12" s="17">
        <v>3</v>
      </c>
      <c r="J12" s="17">
        <v>0</v>
      </c>
      <c r="K12" s="17">
        <v>7</v>
      </c>
      <c r="L12" s="17">
        <v>3</v>
      </c>
      <c r="M12" s="17">
        <v>1</v>
      </c>
      <c r="N12" s="17">
        <v>1</v>
      </c>
      <c r="O12" s="10">
        <f>SUM(Tabla134567[[#This Row],[ene]:[dic]])</f>
        <v>21</v>
      </c>
    </row>
    <row r="13" spans="1:15" s="14" customFormat="1" ht="10.8" customHeight="1" x14ac:dyDescent="0.3">
      <c r="A13" s="7" t="s">
        <v>78</v>
      </c>
      <c r="B13" s="16" t="s">
        <v>151</v>
      </c>
      <c r="C13" s="17">
        <v>141</v>
      </c>
      <c r="D13" s="17">
        <v>10</v>
      </c>
      <c r="E13" s="17">
        <v>9</v>
      </c>
      <c r="F13" s="17">
        <v>7</v>
      </c>
      <c r="G13" s="17">
        <v>9</v>
      </c>
      <c r="H13" s="17">
        <v>12</v>
      </c>
      <c r="I13" s="17">
        <v>13</v>
      </c>
      <c r="J13" s="17">
        <v>11</v>
      </c>
      <c r="K13" s="17">
        <v>5</v>
      </c>
      <c r="L13" s="17">
        <v>15</v>
      </c>
      <c r="M13" s="17">
        <v>9</v>
      </c>
      <c r="N13" s="17">
        <v>17</v>
      </c>
      <c r="O13" s="10">
        <f>SUM(Tabla134567[[#This Row],[ene]:[dic]])</f>
        <v>258</v>
      </c>
    </row>
    <row r="14" spans="1:15" s="14" customFormat="1" ht="10.8" customHeight="1" x14ac:dyDescent="0.3">
      <c r="A14" s="7" t="s">
        <v>34</v>
      </c>
      <c r="B14" s="16" t="s">
        <v>107</v>
      </c>
      <c r="C14" s="17">
        <v>56</v>
      </c>
      <c r="D14" s="17">
        <v>39</v>
      </c>
      <c r="E14" s="17">
        <v>43</v>
      </c>
      <c r="F14" s="17">
        <v>41</v>
      </c>
      <c r="G14" s="17">
        <v>31</v>
      </c>
      <c r="H14" s="17">
        <v>49</v>
      </c>
      <c r="I14" s="17">
        <v>46</v>
      </c>
      <c r="J14" s="17">
        <v>32</v>
      </c>
      <c r="K14" s="17">
        <v>58</v>
      </c>
      <c r="L14" s="17">
        <v>77</v>
      </c>
      <c r="M14" s="17">
        <v>97</v>
      </c>
      <c r="N14" s="17">
        <v>101</v>
      </c>
      <c r="O14" s="10">
        <f>SUM(Tabla134567[[#This Row],[ene]:[dic]])</f>
        <v>670</v>
      </c>
    </row>
    <row r="15" spans="1:15" s="14" customFormat="1" ht="10.8" customHeight="1" x14ac:dyDescent="0.3">
      <c r="A15" s="7" t="s">
        <v>82</v>
      </c>
      <c r="B15" s="16" t="s">
        <v>155</v>
      </c>
      <c r="C15" s="17">
        <v>14</v>
      </c>
      <c r="D15" s="17">
        <v>10</v>
      </c>
      <c r="E15" s="17">
        <v>9</v>
      </c>
      <c r="F15" s="17">
        <v>11</v>
      </c>
      <c r="G15" s="17">
        <v>12</v>
      </c>
      <c r="H15" s="17">
        <v>10</v>
      </c>
      <c r="I15" s="17">
        <v>12</v>
      </c>
      <c r="J15" s="17">
        <v>8</v>
      </c>
      <c r="K15" s="17">
        <v>10</v>
      </c>
      <c r="L15" s="17">
        <v>13</v>
      </c>
      <c r="M15" s="17">
        <v>13</v>
      </c>
      <c r="N15" s="17">
        <v>7</v>
      </c>
      <c r="O15" s="10">
        <f>SUM(Tabla134567[[#This Row],[ene]:[dic]])</f>
        <v>129</v>
      </c>
    </row>
    <row r="16" spans="1:15" s="14" customFormat="1" ht="10.8" customHeight="1" x14ac:dyDescent="0.3">
      <c r="A16" s="7" t="s">
        <v>48</v>
      </c>
      <c r="B16" s="16" t="s">
        <v>121</v>
      </c>
      <c r="C16" s="17">
        <v>35</v>
      </c>
      <c r="D16" s="17">
        <v>43</v>
      </c>
      <c r="E16" s="17">
        <v>68</v>
      </c>
      <c r="F16" s="17">
        <v>44</v>
      </c>
      <c r="G16" s="17">
        <v>28</v>
      </c>
      <c r="H16" s="17">
        <v>35</v>
      </c>
      <c r="I16" s="17">
        <v>37</v>
      </c>
      <c r="J16" s="17">
        <v>26</v>
      </c>
      <c r="K16" s="17">
        <v>46</v>
      </c>
      <c r="L16" s="17">
        <v>30</v>
      </c>
      <c r="M16" s="17">
        <v>39</v>
      </c>
      <c r="N16" s="17">
        <v>41</v>
      </c>
      <c r="O16" s="10">
        <f>SUM(Tabla134567[[#This Row],[ene]:[dic]])</f>
        <v>472</v>
      </c>
    </row>
    <row r="17" spans="1:15" s="14" customFormat="1" ht="10.8" customHeight="1" x14ac:dyDescent="0.3">
      <c r="A17" s="7" t="s">
        <v>50</v>
      </c>
      <c r="B17" s="16" t="s">
        <v>123</v>
      </c>
      <c r="C17" s="17">
        <v>2</v>
      </c>
      <c r="D17" s="17">
        <v>2</v>
      </c>
      <c r="E17" s="17">
        <v>2</v>
      </c>
      <c r="F17" s="17">
        <v>0</v>
      </c>
      <c r="G17" s="17">
        <v>3</v>
      </c>
      <c r="H17" s="17">
        <v>1</v>
      </c>
      <c r="I17" s="17">
        <v>1</v>
      </c>
      <c r="J17" s="17">
        <v>2</v>
      </c>
      <c r="K17" s="17">
        <v>0</v>
      </c>
      <c r="L17" s="17">
        <v>3</v>
      </c>
      <c r="M17" s="17">
        <v>3</v>
      </c>
      <c r="N17" s="17">
        <v>2</v>
      </c>
      <c r="O17" s="10">
        <f>SUM(Tabla134567[[#This Row],[ene]:[dic]])</f>
        <v>21</v>
      </c>
    </row>
    <row r="18" spans="1:15" s="14" customFormat="1" ht="10.8" customHeight="1" x14ac:dyDescent="0.3">
      <c r="A18" s="7" t="s">
        <v>49</v>
      </c>
      <c r="B18" s="16" t="s">
        <v>122</v>
      </c>
      <c r="C18" s="17">
        <v>19</v>
      </c>
      <c r="D18" s="17">
        <v>8</v>
      </c>
      <c r="E18" s="17">
        <v>19</v>
      </c>
      <c r="F18" s="17">
        <v>16</v>
      </c>
      <c r="G18" s="17">
        <v>5</v>
      </c>
      <c r="H18" s="17">
        <v>15</v>
      </c>
      <c r="I18" s="17">
        <v>17</v>
      </c>
      <c r="J18" s="17">
        <v>15</v>
      </c>
      <c r="K18" s="17">
        <v>9</v>
      </c>
      <c r="L18" s="17">
        <v>12</v>
      </c>
      <c r="M18" s="17">
        <v>14</v>
      </c>
      <c r="N18" s="17">
        <v>19</v>
      </c>
      <c r="O18" s="10">
        <f>SUM(Tabla134567[[#This Row],[ene]:[dic]])</f>
        <v>168</v>
      </c>
    </row>
    <row r="19" spans="1:15" s="14" customFormat="1" ht="10.8" customHeight="1" x14ac:dyDescent="0.3">
      <c r="A19" s="7" t="s">
        <v>52</v>
      </c>
      <c r="B19" s="16" t="s">
        <v>125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0">
        <f>SUM(Tabla134567[[#This Row],[ene]:[dic]])</f>
        <v>0</v>
      </c>
    </row>
    <row r="20" spans="1:15" s="14" customFormat="1" ht="10.8" customHeight="1" x14ac:dyDescent="0.3">
      <c r="A20" s="7" t="s">
        <v>53</v>
      </c>
      <c r="B20" s="16" t="s">
        <v>126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0">
        <f>SUM(Tabla134567[[#This Row],[ene]:[dic]])</f>
        <v>0</v>
      </c>
    </row>
    <row r="21" spans="1:15" s="14" customFormat="1" ht="10.8" customHeight="1" x14ac:dyDescent="0.3">
      <c r="A21" s="7" t="s">
        <v>20</v>
      </c>
      <c r="B21" s="16" t="s">
        <v>93</v>
      </c>
      <c r="C21" s="17">
        <v>3</v>
      </c>
      <c r="D21" s="17">
        <v>1</v>
      </c>
      <c r="E21" s="17">
        <v>2</v>
      </c>
      <c r="F21" s="17">
        <v>0</v>
      </c>
      <c r="G21" s="17">
        <v>1</v>
      </c>
      <c r="H21" s="17">
        <v>6</v>
      </c>
      <c r="I21" s="17">
        <v>1</v>
      </c>
      <c r="J21" s="17">
        <v>0</v>
      </c>
      <c r="K21" s="17">
        <v>4</v>
      </c>
      <c r="L21" s="17">
        <v>2</v>
      </c>
      <c r="M21" s="17">
        <v>3</v>
      </c>
      <c r="N21" s="17">
        <v>2</v>
      </c>
      <c r="O21" s="10">
        <f>SUM(Tabla134567[[#This Row],[ene]:[dic]])</f>
        <v>25</v>
      </c>
    </row>
    <row r="22" spans="1:15" s="14" customFormat="1" ht="10.8" customHeight="1" x14ac:dyDescent="0.3">
      <c r="A22" s="7" t="s">
        <v>54</v>
      </c>
      <c r="B22" s="16" t="s">
        <v>127</v>
      </c>
      <c r="C22" s="17">
        <v>9</v>
      </c>
      <c r="D22" s="17">
        <v>14</v>
      </c>
      <c r="E22" s="17">
        <v>10</v>
      </c>
      <c r="F22" s="17">
        <v>18</v>
      </c>
      <c r="G22" s="17">
        <v>19</v>
      </c>
      <c r="H22" s="17">
        <v>20</v>
      </c>
      <c r="I22" s="17">
        <v>15</v>
      </c>
      <c r="J22" s="17">
        <v>14</v>
      </c>
      <c r="K22" s="17">
        <v>22</v>
      </c>
      <c r="L22" s="17">
        <v>25</v>
      </c>
      <c r="M22" s="17">
        <v>14</v>
      </c>
      <c r="N22" s="17">
        <v>34</v>
      </c>
      <c r="O22" s="10">
        <f>SUM(Tabla134567[[#This Row],[ene]:[dic]])</f>
        <v>214</v>
      </c>
    </row>
    <row r="23" spans="1:15" s="14" customFormat="1" ht="10.8" customHeight="1" x14ac:dyDescent="0.3">
      <c r="A23" s="7" t="s">
        <v>61</v>
      </c>
      <c r="B23" s="16" t="s">
        <v>134</v>
      </c>
      <c r="C23" s="17">
        <v>2</v>
      </c>
      <c r="D23" s="17">
        <v>5</v>
      </c>
      <c r="E23" s="17">
        <v>4</v>
      </c>
      <c r="F23" s="17">
        <v>4</v>
      </c>
      <c r="G23" s="17">
        <v>5</v>
      </c>
      <c r="H23" s="17">
        <v>4</v>
      </c>
      <c r="I23" s="17">
        <v>4</v>
      </c>
      <c r="J23" s="17">
        <v>8</v>
      </c>
      <c r="K23" s="17">
        <v>6</v>
      </c>
      <c r="L23" s="17">
        <v>5</v>
      </c>
      <c r="M23" s="17">
        <v>16</v>
      </c>
      <c r="N23" s="17">
        <v>16</v>
      </c>
      <c r="O23" s="10">
        <f>SUM(Tabla134567[[#This Row],[ene]:[dic]])</f>
        <v>79</v>
      </c>
    </row>
    <row r="24" spans="1:15" s="14" customFormat="1" ht="10.8" customHeight="1" x14ac:dyDescent="0.3">
      <c r="A24" s="7" t="s">
        <v>62</v>
      </c>
      <c r="B24" s="16" t="s">
        <v>135</v>
      </c>
      <c r="C24" s="17">
        <v>5</v>
      </c>
      <c r="D24" s="17">
        <v>3</v>
      </c>
      <c r="E24" s="17">
        <v>5</v>
      </c>
      <c r="F24" s="17">
        <v>1</v>
      </c>
      <c r="G24" s="17">
        <v>1</v>
      </c>
      <c r="H24" s="17">
        <v>3</v>
      </c>
      <c r="I24" s="17">
        <v>5</v>
      </c>
      <c r="J24" s="17">
        <v>4</v>
      </c>
      <c r="K24" s="17">
        <v>1</v>
      </c>
      <c r="L24" s="17">
        <v>4</v>
      </c>
      <c r="M24" s="17">
        <v>2</v>
      </c>
      <c r="N24" s="17">
        <v>3</v>
      </c>
      <c r="O24" s="10">
        <f>SUM(Tabla134567[[#This Row],[ene]:[dic]])</f>
        <v>37</v>
      </c>
    </row>
    <row r="25" spans="1:15" s="14" customFormat="1" ht="10.8" customHeight="1" x14ac:dyDescent="0.3">
      <c r="A25" s="7" t="s">
        <v>80</v>
      </c>
      <c r="B25" s="16" t="s">
        <v>153</v>
      </c>
      <c r="C25" s="17">
        <v>11</v>
      </c>
      <c r="D25" s="17">
        <v>32</v>
      </c>
      <c r="E25" s="17">
        <v>14</v>
      </c>
      <c r="F25" s="17">
        <v>10</v>
      </c>
      <c r="G25" s="17">
        <v>6</v>
      </c>
      <c r="H25" s="17">
        <v>11</v>
      </c>
      <c r="I25" s="17">
        <v>15</v>
      </c>
      <c r="J25" s="17">
        <v>10</v>
      </c>
      <c r="K25" s="17">
        <v>28</v>
      </c>
      <c r="L25" s="17">
        <v>39</v>
      </c>
      <c r="M25" s="17">
        <v>56</v>
      </c>
      <c r="N25" s="17">
        <v>11</v>
      </c>
      <c r="O25" s="10">
        <f>SUM(Tabla134567[[#This Row],[ene]:[dic]])</f>
        <v>243</v>
      </c>
    </row>
    <row r="26" spans="1:15" s="14" customFormat="1" ht="10.8" customHeight="1" x14ac:dyDescent="0.3">
      <c r="A26" s="7" t="s">
        <v>21</v>
      </c>
      <c r="B26" s="16" t="s">
        <v>94</v>
      </c>
      <c r="C26" s="17">
        <v>5</v>
      </c>
      <c r="D26" s="17">
        <v>6</v>
      </c>
      <c r="E26" s="17">
        <v>1</v>
      </c>
      <c r="F26" s="17">
        <v>5</v>
      </c>
      <c r="G26" s="17">
        <v>3</v>
      </c>
      <c r="H26" s="17">
        <v>6</v>
      </c>
      <c r="I26" s="17">
        <v>5</v>
      </c>
      <c r="J26" s="17">
        <v>16</v>
      </c>
      <c r="K26" s="17">
        <v>11</v>
      </c>
      <c r="L26" s="17">
        <v>6</v>
      </c>
      <c r="M26" s="17">
        <v>7</v>
      </c>
      <c r="N26" s="17">
        <v>6</v>
      </c>
      <c r="O26" s="10">
        <f>SUM(Tabla134567[[#This Row],[ene]:[dic]])</f>
        <v>77</v>
      </c>
    </row>
    <row r="27" spans="1:15" s="14" customFormat="1" ht="10.8" customHeight="1" x14ac:dyDescent="0.3">
      <c r="A27" s="7" t="s">
        <v>51</v>
      </c>
      <c r="B27" s="16" t="s">
        <v>124</v>
      </c>
      <c r="C27" s="17">
        <v>12</v>
      </c>
      <c r="D27" s="17">
        <v>15</v>
      </c>
      <c r="E27" s="17">
        <v>10</v>
      </c>
      <c r="F27" s="17">
        <v>7</v>
      </c>
      <c r="G27" s="17">
        <v>8</v>
      </c>
      <c r="H27" s="17">
        <v>13</v>
      </c>
      <c r="I27" s="17">
        <v>11</v>
      </c>
      <c r="J27" s="17">
        <v>7</v>
      </c>
      <c r="K27" s="17">
        <v>15</v>
      </c>
      <c r="L27" s="17">
        <v>11</v>
      </c>
      <c r="M27" s="17">
        <v>21</v>
      </c>
      <c r="N27" s="17">
        <v>15</v>
      </c>
      <c r="O27" s="10">
        <f>SUM(Tabla134567[[#This Row],[ene]:[dic]])</f>
        <v>145</v>
      </c>
    </row>
    <row r="28" spans="1:15" s="14" customFormat="1" ht="10.8" customHeight="1" x14ac:dyDescent="0.3">
      <c r="A28" s="7" t="s">
        <v>41</v>
      </c>
      <c r="B28" s="16" t="s">
        <v>114</v>
      </c>
      <c r="C28" s="17">
        <v>5</v>
      </c>
      <c r="D28" s="17">
        <v>4</v>
      </c>
      <c r="E28" s="17">
        <v>4</v>
      </c>
      <c r="F28" s="17">
        <v>4</v>
      </c>
      <c r="G28" s="17">
        <v>2</v>
      </c>
      <c r="H28" s="17">
        <v>3</v>
      </c>
      <c r="I28" s="17">
        <v>4</v>
      </c>
      <c r="J28" s="17">
        <v>0</v>
      </c>
      <c r="K28" s="17">
        <v>4</v>
      </c>
      <c r="L28" s="17">
        <v>5</v>
      </c>
      <c r="M28" s="17">
        <v>5</v>
      </c>
      <c r="N28" s="17">
        <v>4</v>
      </c>
      <c r="O28" s="10">
        <f>SUM(Tabla134567[[#This Row],[ene]:[dic]])</f>
        <v>44</v>
      </c>
    </row>
    <row r="29" spans="1:15" s="14" customFormat="1" ht="10.8" customHeight="1" x14ac:dyDescent="0.3">
      <c r="A29" s="7" t="s">
        <v>55</v>
      </c>
      <c r="B29" s="16" t="s">
        <v>128</v>
      </c>
      <c r="C29" s="17">
        <v>0</v>
      </c>
      <c r="D29" s="17">
        <v>3</v>
      </c>
      <c r="E29" s="17">
        <v>2</v>
      </c>
      <c r="F29" s="17">
        <v>0</v>
      </c>
      <c r="G29" s="17">
        <v>1</v>
      </c>
      <c r="H29" s="17">
        <v>1</v>
      </c>
      <c r="I29" s="17">
        <v>1</v>
      </c>
      <c r="J29" s="17">
        <v>0</v>
      </c>
      <c r="K29" s="17">
        <v>0</v>
      </c>
      <c r="L29" s="17">
        <v>7</v>
      </c>
      <c r="M29" s="17">
        <v>0</v>
      </c>
      <c r="N29" s="17">
        <v>3</v>
      </c>
      <c r="O29" s="10">
        <f>SUM(Tabla134567[[#This Row],[ene]:[dic]])</f>
        <v>18</v>
      </c>
    </row>
    <row r="30" spans="1:15" s="14" customFormat="1" ht="10.8" customHeight="1" x14ac:dyDescent="0.3">
      <c r="A30" s="7" t="s">
        <v>56</v>
      </c>
      <c r="B30" s="16" t="s">
        <v>129</v>
      </c>
      <c r="C30" s="17">
        <v>11</v>
      </c>
      <c r="D30" s="17">
        <v>11</v>
      </c>
      <c r="E30" s="17">
        <v>4</v>
      </c>
      <c r="F30" s="17">
        <v>18</v>
      </c>
      <c r="G30" s="17">
        <v>6</v>
      </c>
      <c r="H30" s="17">
        <v>16</v>
      </c>
      <c r="I30" s="17">
        <v>5</v>
      </c>
      <c r="J30" s="17">
        <v>7</v>
      </c>
      <c r="K30" s="17">
        <v>14</v>
      </c>
      <c r="L30" s="17">
        <v>6</v>
      </c>
      <c r="M30" s="17">
        <v>39</v>
      </c>
      <c r="N30" s="17">
        <v>16</v>
      </c>
      <c r="O30" s="10">
        <f>SUM(Tabla134567[[#This Row],[ene]:[dic]])</f>
        <v>153</v>
      </c>
    </row>
    <row r="31" spans="1:15" s="14" customFormat="1" ht="10.8" customHeight="1" x14ac:dyDescent="0.3">
      <c r="A31" s="7" t="s">
        <v>83</v>
      </c>
      <c r="B31" s="16" t="s">
        <v>156</v>
      </c>
      <c r="C31" s="17">
        <v>0</v>
      </c>
      <c r="D31" s="17">
        <v>0</v>
      </c>
      <c r="E31" s="17">
        <v>1</v>
      </c>
      <c r="F31" s="17">
        <v>1</v>
      </c>
      <c r="G31" s="17">
        <v>1</v>
      </c>
      <c r="H31" s="17">
        <v>0</v>
      </c>
      <c r="I31" s="17">
        <v>0</v>
      </c>
      <c r="J31" s="17">
        <v>0</v>
      </c>
      <c r="K31" s="17">
        <v>1</v>
      </c>
      <c r="L31" s="17">
        <v>1</v>
      </c>
      <c r="M31" s="17">
        <v>1</v>
      </c>
      <c r="N31" s="17">
        <v>3</v>
      </c>
      <c r="O31" s="10">
        <f>SUM(Tabla134567[[#This Row],[ene]:[dic]])</f>
        <v>9</v>
      </c>
    </row>
    <row r="32" spans="1:15" s="14" customFormat="1" ht="10.8" customHeight="1" x14ac:dyDescent="0.3">
      <c r="A32" s="7" t="s">
        <v>14</v>
      </c>
      <c r="B32" s="16" t="s">
        <v>87</v>
      </c>
      <c r="C32" s="17">
        <v>52</v>
      </c>
      <c r="D32" s="17">
        <v>117</v>
      </c>
      <c r="E32" s="17">
        <v>89</v>
      </c>
      <c r="F32" s="17">
        <v>74</v>
      </c>
      <c r="G32" s="17">
        <v>66</v>
      </c>
      <c r="H32" s="17">
        <v>183</v>
      </c>
      <c r="I32" s="17">
        <v>238</v>
      </c>
      <c r="J32" s="17">
        <v>342</v>
      </c>
      <c r="K32" s="17">
        <v>371</v>
      </c>
      <c r="L32" s="17">
        <v>229</v>
      </c>
      <c r="M32" s="17">
        <v>366</v>
      </c>
      <c r="N32" s="17">
        <v>371</v>
      </c>
      <c r="O32" s="10">
        <f>SUM(Tabla134567[[#This Row],[ene]:[dic]])</f>
        <v>2498</v>
      </c>
    </row>
    <row r="33" spans="1:15" s="14" customFormat="1" ht="10.8" customHeight="1" x14ac:dyDescent="0.3">
      <c r="A33" s="7" t="s">
        <v>29</v>
      </c>
      <c r="B33" s="16" t="s">
        <v>102</v>
      </c>
      <c r="C33" s="17">
        <v>12</v>
      </c>
      <c r="D33" s="17">
        <v>29</v>
      </c>
      <c r="E33" s="17">
        <v>21</v>
      </c>
      <c r="F33" s="17">
        <v>18</v>
      </c>
      <c r="G33" s="17">
        <v>12</v>
      </c>
      <c r="H33" s="17">
        <v>36</v>
      </c>
      <c r="I33" s="17">
        <v>16</v>
      </c>
      <c r="J33" s="17">
        <v>8</v>
      </c>
      <c r="K33" s="17">
        <v>28</v>
      </c>
      <c r="L33" s="17">
        <v>31</v>
      </c>
      <c r="M33" s="17">
        <v>45</v>
      </c>
      <c r="N33" s="17">
        <v>51</v>
      </c>
      <c r="O33" s="10">
        <f>SUM(Tabla134567[[#This Row],[ene]:[dic]])</f>
        <v>307</v>
      </c>
    </row>
    <row r="34" spans="1:15" s="14" customFormat="1" ht="10.8" customHeight="1" x14ac:dyDescent="0.3">
      <c r="A34" s="7" t="s">
        <v>40</v>
      </c>
      <c r="B34" s="16" t="s">
        <v>113</v>
      </c>
      <c r="C34" s="17">
        <v>4</v>
      </c>
      <c r="D34" s="17">
        <v>5</v>
      </c>
      <c r="E34" s="17">
        <v>6</v>
      </c>
      <c r="F34" s="17">
        <v>8</v>
      </c>
      <c r="G34" s="17">
        <v>9</v>
      </c>
      <c r="H34" s="17">
        <v>6</v>
      </c>
      <c r="I34" s="17">
        <v>8</v>
      </c>
      <c r="J34" s="17">
        <v>8</v>
      </c>
      <c r="K34" s="17">
        <v>13</v>
      </c>
      <c r="L34" s="17">
        <v>4</v>
      </c>
      <c r="M34" s="17">
        <v>5</v>
      </c>
      <c r="N34" s="17">
        <v>9</v>
      </c>
      <c r="O34" s="10">
        <f>SUM(Tabla134567[[#This Row],[ene]:[dic]])</f>
        <v>85</v>
      </c>
    </row>
    <row r="35" spans="1:15" s="14" customFormat="1" ht="10.8" customHeight="1" x14ac:dyDescent="0.3">
      <c r="A35" s="7" t="s">
        <v>32</v>
      </c>
      <c r="B35" s="16" t="s">
        <v>105</v>
      </c>
      <c r="C35" s="17">
        <v>53</v>
      </c>
      <c r="D35" s="17">
        <v>57</v>
      </c>
      <c r="E35" s="17">
        <v>66</v>
      </c>
      <c r="F35" s="17">
        <v>43</v>
      </c>
      <c r="G35" s="17">
        <v>40</v>
      </c>
      <c r="H35" s="17">
        <v>50</v>
      </c>
      <c r="I35" s="17">
        <v>29</v>
      </c>
      <c r="J35" s="17">
        <v>28</v>
      </c>
      <c r="K35" s="17">
        <v>37</v>
      </c>
      <c r="L35" s="17">
        <v>47</v>
      </c>
      <c r="M35" s="17">
        <v>38</v>
      </c>
      <c r="N35" s="17">
        <v>59</v>
      </c>
      <c r="O35" s="10">
        <f>SUM(Tabla134567[[#This Row],[ene]:[dic]])</f>
        <v>547</v>
      </c>
    </row>
    <row r="36" spans="1:15" s="14" customFormat="1" ht="10.8" customHeight="1" x14ac:dyDescent="0.3">
      <c r="A36" s="7" t="s">
        <v>30</v>
      </c>
      <c r="B36" s="16" t="s">
        <v>103</v>
      </c>
      <c r="C36" s="17">
        <v>33</v>
      </c>
      <c r="D36" s="17">
        <v>128</v>
      </c>
      <c r="E36" s="17">
        <v>19</v>
      </c>
      <c r="F36" s="17">
        <v>10</v>
      </c>
      <c r="G36" s="17">
        <v>11</v>
      </c>
      <c r="H36" s="17">
        <v>23</v>
      </c>
      <c r="I36" s="17">
        <v>13</v>
      </c>
      <c r="J36" s="17">
        <v>16</v>
      </c>
      <c r="K36" s="17">
        <v>51</v>
      </c>
      <c r="L36" s="17">
        <v>65</v>
      </c>
      <c r="M36" s="17">
        <v>65</v>
      </c>
      <c r="N36" s="17">
        <v>57</v>
      </c>
      <c r="O36" s="10">
        <f>SUM(Tabla134567[[#This Row],[ene]:[dic]])</f>
        <v>491</v>
      </c>
    </row>
    <row r="37" spans="1:15" s="14" customFormat="1" ht="10.8" customHeight="1" x14ac:dyDescent="0.3">
      <c r="A37" s="7" t="s">
        <v>57</v>
      </c>
      <c r="B37" s="16" t="s">
        <v>130</v>
      </c>
      <c r="C37" s="17">
        <v>0</v>
      </c>
      <c r="D37" s="17">
        <v>0</v>
      </c>
      <c r="E37" s="17">
        <v>1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0">
        <f>SUM(Tabla134567[[#This Row],[ene]:[dic]])</f>
        <v>1</v>
      </c>
    </row>
    <row r="38" spans="1:15" s="14" customFormat="1" ht="10.8" customHeight="1" x14ac:dyDescent="0.3">
      <c r="A38" s="7" t="s">
        <v>31</v>
      </c>
      <c r="B38" s="16" t="s">
        <v>104</v>
      </c>
      <c r="C38" s="17">
        <v>12</v>
      </c>
      <c r="D38" s="17">
        <v>32</v>
      </c>
      <c r="E38" s="17">
        <v>57</v>
      </c>
      <c r="F38" s="17">
        <v>40</v>
      </c>
      <c r="G38" s="17">
        <v>11</v>
      </c>
      <c r="H38" s="17">
        <v>12</v>
      </c>
      <c r="I38" s="17">
        <v>13</v>
      </c>
      <c r="J38" s="17">
        <v>8</v>
      </c>
      <c r="K38" s="17">
        <v>12</v>
      </c>
      <c r="L38" s="17">
        <v>15</v>
      </c>
      <c r="M38" s="17">
        <v>20</v>
      </c>
      <c r="N38" s="17">
        <v>10</v>
      </c>
      <c r="O38" s="10">
        <f>SUM(Tabla134567[[#This Row],[ene]:[dic]])</f>
        <v>242</v>
      </c>
    </row>
    <row r="39" spans="1:15" s="14" customFormat="1" ht="10.8" customHeight="1" x14ac:dyDescent="0.3">
      <c r="A39" s="7" t="s">
        <v>16</v>
      </c>
      <c r="B39" s="16" t="s">
        <v>89</v>
      </c>
      <c r="C39" s="17">
        <v>4</v>
      </c>
      <c r="D39" s="17">
        <v>5</v>
      </c>
      <c r="E39" s="17">
        <v>3</v>
      </c>
      <c r="F39" s="17">
        <v>2</v>
      </c>
      <c r="G39" s="17">
        <v>4</v>
      </c>
      <c r="H39" s="17">
        <v>3</v>
      </c>
      <c r="I39" s="17">
        <v>2</v>
      </c>
      <c r="J39" s="17">
        <v>0</v>
      </c>
      <c r="K39" s="17">
        <v>1</v>
      </c>
      <c r="L39" s="17">
        <v>2</v>
      </c>
      <c r="M39" s="17">
        <v>3</v>
      </c>
      <c r="N39" s="17">
        <v>11</v>
      </c>
      <c r="O39" s="10">
        <f>SUM(Tabla134567[[#This Row],[ene]:[dic]])</f>
        <v>40</v>
      </c>
    </row>
    <row r="40" spans="1:15" s="14" customFormat="1" ht="10.8" customHeight="1" x14ac:dyDescent="0.3">
      <c r="A40" s="7" t="s">
        <v>17</v>
      </c>
      <c r="B40" s="16" t="s">
        <v>90</v>
      </c>
      <c r="C40" s="17">
        <v>1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2</v>
      </c>
      <c r="J40" s="17">
        <v>0</v>
      </c>
      <c r="K40" s="17">
        <v>0</v>
      </c>
      <c r="L40" s="17">
        <v>0</v>
      </c>
      <c r="M40" s="17">
        <v>0</v>
      </c>
      <c r="N40" s="18">
        <v>0</v>
      </c>
      <c r="O40" s="10">
        <f>SUM(Tabla134567[[#This Row],[ene]:[dic]])</f>
        <v>3</v>
      </c>
    </row>
    <row r="41" spans="1:15" s="14" customFormat="1" ht="10.8" customHeight="1" x14ac:dyDescent="0.3">
      <c r="A41" s="7" t="s">
        <v>46</v>
      </c>
      <c r="B41" s="16" t="s">
        <v>119</v>
      </c>
      <c r="C41" s="17">
        <v>0</v>
      </c>
      <c r="D41" s="17">
        <v>0</v>
      </c>
      <c r="E41" s="17">
        <v>0</v>
      </c>
      <c r="F41" s="17">
        <v>0</v>
      </c>
      <c r="G41" s="17">
        <v>4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0">
        <f>SUM(Tabla134567[[#This Row],[ene]:[dic]])</f>
        <v>4</v>
      </c>
    </row>
    <row r="42" spans="1:15" s="14" customFormat="1" ht="10.8" customHeight="1" x14ac:dyDescent="0.3">
      <c r="A42" s="7" t="s">
        <v>63</v>
      </c>
      <c r="B42" s="16" t="s">
        <v>136</v>
      </c>
      <c r="C42" s="17">
        <v>0</v>
      </c>
      <c r="D42" s="17">
        <v>1</v>
      </c>
      <c r="E42" s="17">
        <v>1</v>
      </c>
      <c r="F42" s="17">
        <v>2</v>
      </c>
      <c r="G42" s="17">
        <v>2</v>
      </c>
      <c r="H42" s="17">
        <v>1</v>
      </c>
      <c r="I42" s="17">
        <v>0</v>
      </c>
      <c r="J42" s="17">
        <v>2</v>
      </c>
      <c r="K42" s="17">
        <v>2</v>
      </c>
      <c r="L42" s="17">
        <v>1</v>
      </c>
      <c r="M42" s="17">
        <v>1</v>
      </c>
      <c r="N42" s="17">
        <v>6</v>
      </c>
      <c r="O42" s="10">
        <f>SUM(Tabla134567[[#This Row],[ene]:[dic]])</f>
        <v>19</v>
      </c>
    </row>
    <row r="43" spans="1:15" s="14" customFormat="1" ht="10.8" customHeight="1" x14ac:dyDescent="0.3">
      <c r="A43" s="7" t="s">
        <v>64</v>
      </c>
      <c r="B43" s="16" t="s">
        <v>137</v>
      </c>
      <c r="C43" s="17">
        <v>1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0">
        <f>SUM(Tabla134567[[#This Row],[ene]:[dic]])</f>
        <v>1</v>
      </c>
    </row>
    <row r="44" spans="1:15" s="14" customFormat="1" ht="10.8" customHeight="1" x14ac:dyDescent="0.3">
      <c r="A44" s="7" t="s">
        <v>44</v>
      </c>
      <c r="B44" s="16" t="s">
        <v>117</v>
      </c>
      <c r="C44" s="17">
        <v>0</v>
      </c>
      <c r="D44" s="17">
        <v>9</v>
      </c>
      <c r="E44" s="17">
        <v>0</v>
      </c>
      <c r="F44" s="17">
        <v>6</v>
      </c>
      <c r="G44" s="17">
        <v>3</v>
      </c>
      <c r="H44" s="17">
        <v>2</v>
      </c>
      <c r="I44" s="17">
        <v>1</v>
      </c>
      <c r="J44" s="17">
        <v>0</v>
      </c>
      <c r="K44" s="17">
        <v>16</v>
      </c>
      <c r="L44" s="17">
        <v>23</v>
      </c>
      <c r="M44" s="17">
        <v>5</v>
      </c>
      <c r="N44" s="17">
        <v>7</v>
      </c>
      <c r="O44" s="10">
        <f>SUM(Tabla134567[[#This Row],[ene]:[dic]])</f>
        <v>72</v>
      </c>
    </row>
    <row r="45" spans="1:15" s="14" customFormat="1" ht="10.8" customHeight="1" x14ac:dyDescent="0.3">
      <c r="A45" s="7" t="s">
        <v>43</v>
      </c>
      <c r="B45" s="16" t="s">
        <v>116</v>
      </c>
      <c r="C45" s="17">
        <v>37</v>
      </c>
      <c r="D45" s="17">
        <v>30</v>
      </c>
      <c r="E45" s="17">
        <v>33</v>
      </c>
      <c r="F45" s="17">
        <v>83</v>
      </c>
      <c r="G45" s="17">
        <v>38</v>
      </c>
      <c r="H45" s="17">
        <v>58</v>
      </c>
      <c r="I45" s="17">
        <v>22</v>
      </c>
      <c r="J45" s="17">
        <v>24</v>
      </c>
      <c r="K45" s="17">
        <v>38</v>
      </c>
      <c r="L45" s="17">
        <v>51</v>
      </c>
      <c r="M45" s="17">
        <v>71</v>
      </c>
      <c r="N45" s="17">
        <v>82</v>
      </c>
      <c r="O45" s="10">
        <f>SUM(Tabla134567[[#This Row],[ene]:[dic]])</f>
        <v>567</v>
      </c>
    </row>
    <row r="46" spans="1:15" s="14" customFormat="1" ht="10.8" customHeight="1" x14ac:dyDescent="0.3">
      <c r="A46" s="7" t="s">
        <v>36</v>
      </c>
      <c r="B46" s="16" t="s">
        <v>109</v>
      </c>
      <c r="C46" s="17">
        <v>3</v>
      </c>
      <c r="D46" s="17">
        <v>1</v>
      </c>
      <c r="E46" s="17">
        <v>1</v>
      </c>
      <c r="F46" s="17">
        <v>0</v>
      </c>
      <c r="G46" s="17">
        <v>1</v>
      </c>
      <c r="H46" s="17">
        <v>2</v>
      </c>
      <c r="I46" s="17">
        <v>3</v>
      </c>
      <c r="J46" s="17">
        <v>2</v>
      </c>
      <c r="K46" s="17">
        <v>1</v>
      </c>
      <c r="L46" s="17">
        <v>0</v>
      </c>
      <c r="M46" s="17">
        <v>0</v>
      </c>
      <c r="N46" s="17">
        <v>1</v>
      </c>
      <c r="O46" s="10">
        <f>SUM(Tabla134567[[#This Row],[ene]:[dic]])</f>
        <v>15</v>
      </c>
    </row>
    <row r="47" spans="1:15" s="14" customFormat="1" ht="10.8" customHeight="1" x14ac:dyDescent="0.3">
      <c r="A47" s="7" t="s">
        <v>37</v>
      </c>
      <c r="B47" s="16" t="s">
        <v>110</v>
      </c>
      <c r="C47" s="17">
        <v>3</v>
      </c>
      <c r="D47" s="17">
        <v>2</v>
      </c>
      <c r="E47" s="17">
        <v>6</v>
      </c>
      <c r="F47" s="17">
        <v>6</v>
      </c>
      <c r="G47" s="17">
        <v>4</v>
      </c>
      <c r="H47" s="17">
        <v>12</v>
      </c>
      <c r="I47" s="17">
        <v>9</v>
      </c>
      <c r="J47" s="17">
        <v>1</v>
      </c>
      <c r="K47" s="17">
        <v>8</v>
      </c>
      <c r="L47" s="17">
        <v>3</v>
      </c>
      <c r="M47" s="17">
        <v>7</v>
      </c>
      <c r="N47" s="17">
        <v>5</v>
      </c>
      <c r="O47" s="10">
        <f>SUM(Tabla134567[[#This Row],[ene]:[dic]])</f>
        <v>66</v>
      </c>
    </row>
    <row r="48" spans="1:15" s="14" customFormat="1" ht="10.8" customHeight="1" x14ac:dyDescent="0.3">
      <c r="A48" s="7" t="s">
        <v>38</v>
      </c>
      <c r="B48" s="16" t="s">
        <v>111</v>
      </c>
      <c r="C48" s="17">
        <v>5</v>
      </c>
      <c r="D48" s="17">
        <v>2</v>
      </c>
      <c r="E48" s="17">
        <v>1</v>
      </c>
      <c r="F48" s="17">
        <v>7</v>
      </c>
      <c r="G48" s="17">
        <v>3</v>
      </c>
      <c r="H48" s="17">
        <v>10</v>
      </c>
      <c r="I48" s="17">
        <v>2</v>
      </c>
      <c r="J48" s="17">
        <v>3</v>
      </c>
      <c r="K48" s="17">
        <v>8</v>
      </c>
      <c r="L48" s="17">
        <v>11</v>
      </c>
      <c r="M48" s="17">
        <v>1</v>
      </c>
      <c r="N48" s="17">
        <v>11</v>
      </c>
      <c r="O48" s="10">
        <f>SUM(Tabla134567[[#This Row],[ene]:[dic]])</f>
        <v>64</v>
      </c>
    </row>
    <row r="49" spans="1:15" s="14" customFormat="1" ht="10.8" customHeight="1" x14ac:dyDescent="0.3">
      <c r="A49" s="7" t="s">
        <v>39</v>
      </c>
      <c r="B49" s="16" t="s">
        <v>112</v>
      </c>
      <c r="C49" s="17">
        <v>0</v>
      </c>
      <c r="D49" s="17">
        <v>0</v>
      </c>
      <c r="E49" s="17">
        <v>0</v>
      </c>
      <c r="F49" s="17">
        <v>0</v>
      </c>
      <c r="G49" s="17">
        <v>3</v>
      </c>
      <c r="H49" s="17">
        <v>2</v>
      </c>
      <c r="I49" s="17">
        <v>3</v>
      </c>
      <c r="J49" s="17">
        <v>6</v>
      </c>
      <c r="K49" s="17">
        <v>3</v>
      </c>
      <c r="L49" s="17">
        <v>4</v>
      </c>
      <c r="M49" s="17">
        <v>5</v>
      </c>
      <c r="N49" s="17">
        <v>1</v>
      </c>
      <c r="O49" s="10">
        <f>SUM(Tabla134567[[#This Row],[ene]:[dic]])</f>
        <v>27</v>
      </c>
    </row>
    <row r="50" spans="1:15" s="14" customFormat="1" ht="10.8" customHeight="1" x14ac:dyDescent="0.3">
      <c r="A50" s="7" t="s">
        <v>77</v>
      </c>
      <c r="B50" s="16" t="s">
        <v>150</v>
      </c>
      <c r="C50" s="17">
        <v>61</v>
      </c>
      <c r="D50" s="17">
        <v>89</v>
      </c>
      <c r="E50" s="17">
        <v>114</v>
      </c>
      <c r="F50" s="17">
        <v>100</v>
      </c>
      <c r="G50" s="17">
        <v>113</v>
      </c>
      <c r="H50" s="17">
        <v>95</v>
      </c>
      <c r="I50" s="17">
        <v>47</v>
      </c>
      <c r="J50" s="17">
        <v>44</v>
      </c>
      <c r="K50" s="17">
        <v>54</v>
      </c>
      <c r="L50" s="17">
        <v>85</v>
      </c>
      <c r="M50" s="17">
        <v>106</v>
      </c>
      <c r="N50" s="17">
        <v>28</v>
      </c>
      <c r="O50" s="10">
        <f>SUM(Tabla134567[[#This Row],[ene]:[dic]])</f>
        <v>936</v>
      </c>
    </row>
    <row r="51" spans="1:15" s="14" customFormat="1" ht="10.8" customHeight="1" x14ac:dyDescent="0.3">
      <c r="A51" s="7" t="s">
        <v>65</v>
      </c>
      <c r="B51" s="16" t="s">
        <v>138</v>
      </c>
      <c r="C51" s="17">
        <v>2</v>
      </c>
      <c r="D51" s="17">
        <v>5</v>
      </c>
      <c r="E51" s="17">
        <v>13</v>
      </c>
      <c r="F51" s="17">
        <v>5</v>
      </c>
      <c r="G51" s="17">
        <v>5</v>
      </c>
      <c r="H51" s="17">
        <v>5</v>
      </c>
      <c r="I51" s="17">
        <v>11</v>
      </c>
      <c r="J51" s="17">
        <v>7</v>
      </c>
      <c r="K51" s="17">
        <v>7</v>
      </c>
      <c r="L51" s="17">
        <v>5</v>
      </c>
      <c r="M51" s="17">
        <v>5</v>
      </c>
      <c r="N51" s="17">
        <v>4</v>
      </c>
      <c r="O51" s="10">
        <f>SUM(Tabla134567[[#This Row],[ene]:[dic]])</f>
        <v>74</v>
      </c>
    </row>
    <row r="52" spans="1:15" s="14" customFormat="1" ht="10.8" customHeight="1" x14ac:dyDescent="0.3">
      <c r="A52" s="7" t="s">
        <v>66</v>
      </c>
      <c r="B52" s="16" t="s">
        <v>139</v>
      </c>
      <c r="C52" s="17">
        <v>4</v>
      </c>
      <c r="D52" s="17">
        <v>2</v>
      </c>
      <c r="E52" s="17">
        <v>3</v>
      </c>
      <c r="F52" s="17">
        <v>1</v>
      </c>
      <c r="G52" s="17">
        <v>2</v>
      </c>
      <c r="H52" s="17">
        <v>0</v>
      </c>
      <c r="I52" s="17">
        <v>0</v>
      </c>
      <c r="J52" s="17">
        <v>1</v>
      </c>
      <c r="K52" s="17">
        <v>1</v>
      </c>
      <c r="L52" s="17">
        <v>2</v>
      </c>
      <c r="M52" s="17">
        <v>1</v>
      </c>
      <c r="N52" s="17">
        <v>3</v>
      </c>
      <c r="O52" s="10">
        <f>SUM(Tabla134567[[#This Row],[ene]:[dic]])</f>
        <v>20</v>
      </c>
    </row>
    <row r="53" spans="1:15" s="14" customFormat="1" ht="10.8" customHeight="1" x14ac:dyDescent="0.3">
      <c r="A53" s="7" t="s">
        <v>84</v>
      </c>
      <c r="B53" s="16" t="s">
        <v>157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0">
        <f>SUM(Tabla134567[[#This Row],[ene]:[dic]])</f>
        <v>0</v>
      </c>
    </row>
    <row r="54" spans="1:15" s="14" customFormat="1" ht="10.8" customHeight="1" x14ac:dyDescent="0.3">
      <c r="A54" s="7" t="s">
        <v>22</v>
      </c>
      <c r="B54" s="16" t="s">
        <v>95</v>
      </c>
      <c r="C54" s="17">
        <v>0</v>
      </c>
      <c r="D54" s="17">
        <v>1</v>
      </c>
      <c r="E54" s="17">
        <v>0</v>
      </c>
      <c r="F54" s="17">
        <v>2</v>
      </c>
      <c r="G54" s="17">
        <v>0</v>
      </c>
      <c r="H54" s="17">
        <v>0</v>
      </c>
      <c r="I54" s="17">
        <v>0</v>
      </c>
      <c r="J54" s="17">
        <v>0</v>
      </c>
      <c r="K54" s="17">
        <v>2</v>
      </c>
      <c r="L54" s="17">
        <v>0</v>
      </c>
      <c r="M54" s="17">
        <v>1</v>
      </c>
      <c r="N54" s="17">
        <v>0</v>
      </c>
      <c r="O54" s="10">
        <f>SUM(Tabla134567[[#This Row],[ene]:[dic]])</f>
        <v>6</v>
      </c>
    </row>
    <row r="55" spans="1:15" s="14" customFormat="1" ht="10.8" customHeight="1" x14ac:dyDescent="0.3">
      <c r="A55" s="7" t="s">
        <v>23</v>
      </c>
      <c r="B55" s="16" t="s">
        <v>96</v>
      </c>
      <c r="C55" s="17">
        <v>3</v>
      </c>
      <c r="D55" s="17">
        <v>3</v>
      </c>
      <c r="E55" s="17">
        <v>5</v>
      </c>
      <c r="F55" s="17">
        <v>2</v>
      </c>
      <c r="G55" s="17">
        <v>3</v>
      </c>
      <c r="H55" s="17">
        <v>1</v>
      </c>
      <c r="I55" s="17">
        <v>1</v>
      </c>
      <c r="J55" s="17">
        <v>1</v>
      </c>
      <c r="K55" s="17">
        <v>3</v>
      </c>
      <c r="L55" s="17">
        <v>4</v>
      </c>
      <c r="M55" s="17">
        <v>1</v>
      </c>
      <c r="N55" s="17">
        <v>1</v>
      </c>
      <c r="O55" s="10">
        <f>SUM(Tabla134567[[#This Row],[ene]:[dic]])</f>
        <v>28</v>
      </c>
    </row>
    <row r="56" spans="1:15" s="14" customFormat="1" ht="10.8" customHeight="1" x14ac:dyDescent="0.3">
      <c r="A56" s="7" t="s">
        <v>24</v>
      </c>
      <c r="B56" s="16" t="s">
        <v>97</v>
      </c>
      <c r="C56" s="17">
        <v>13</v>
      </c>
      <c r="D56" s="17">
        <v>8</v>
      </c>
      <c r="E56" s="17">
        <v>4</v>
      </c>
      <c r="F56" s="17">
        <v>9</v>
      </c>
      <c r="G56" s="17">
        <v>7</v>
      </c>
      <c r="H56" s="17">
        <v>21</v>
      </c>
      <c r="I56" s="17">
        <v>9</v>
      </c>
      <c r="J56" s="17">
        <v>4</v>
      </c>
      <c r="K56" s="17">
        <v>13</v>
      </c>
      <c r="L56" s="17">
        <v>9</v>
      </c>
      <c r="M56" s="17">
        <v>10</v>
      </c>
      <c r="N56" s="17">
        <v>12</v>
      </c>
      <c r="O56" s="10">
        <f>SUM(Tabla134567[[#This Row],[ene]:[dic]])</f>
        <v>119</v>
      </c>
    </row>
    <row r="57" spans="1:15" s="14" customFormat="1" ht="10.8" customHeight="1" x14ac:dyDescent="0.3">
      <c r="A57" s="7" t="s">
        <v>45</v>
      </c>
      <c r="B57" s="16" t="s">
        <v>118</v>
      </c>
      <c r="C57" s="17">
        <v>22</v>
      </c>
      <c r="D57" s="17">
        <v>34</v>
      </c>
      <c r="E57" s="17">
        <v>45</v>
      </c>
      <c r="F57" s="17">
        <v>39</v>
      </c>
      <c r="G57" s="17">
        <v>60</v>
      </c>
      <c r="H57" s="17">
        <v>36</v>
      </c>
      <c r="I57" s="17">
        <v>16</v>
      </c>
      <c r="J57" s="17">
        <v>25</v>
      </c>
      <c r="K57" s="17">
        <v>28</v>
      </c>
      <c r="L57" s="17">
        <v>37</v>
      </c>
      <c r="M57" s="17">
        <v>41</v>
      </c>
      <c r="N57" s="17">
        <v>57</v>
      </c>
      <c r="O57" s="10">
        <f>SUM(Tabla134567[[#This Row],[ene]:[dic]])</f>
        <v>440</v>
      </c>
    </row>
    <row r="58" spans="1:15" s="14" customFormat="1" ht="10.8" customHeight="1" x14ac:dyDescent="0.3">
      <c r="A58" s="7" t="s">
        <v>35</v>
      </c>
      <c r="B58" s="16" t="s">
        <v>108</v>
      </c>
      <c r="C58" s="17">
        <v>5</v>
      </c>
      <c r="D58" s="17">
        <v>10</v>
      </c>
      <c r="E58" s="17">
        <v>9</v>
      </c>
      <c r="F58" s="17">
        <v>6</v>
      </c>
      <c r="G58" s="17">
        <v>6</v>
      </c>
      <c r="H58" s="17">
        <v>6</v>
      </c>
      <c r="I58" s="17">
        <v>3</v>
      </c>
      <c r="J58" s="17">
        <v>3</v>
      </c>
      <c r="K58" s="17">
        <v>2</v>
      </c>
      <c r="L58" s="17">
        <v>4</v>
      </c>
      <c r="M58" s="17">
        <v>2</v>
      </c>
      <c r="N58" s="17">
        <v>2</v>
      </c>
      <c r="O58" s="10">
        <f>SUM(Tabla134567[[#This Row],[ene]:[dic]])</f>
        <v>58</v>
      </c>
    </row>
    <row r="59" spans="1:15" s="14" customFormat="1" ht="10.8" customHeight="1" x14ac:dyDescent="0.3">
      <c r="A59" s="7" t="s">
        <v>60</v>
      </c>
      <c r="B59" s="16" t="s">
        <v>133</v>
      </c>
      <c r="C59" s="17">
        <v>4</v>
      </c>
      <c r="D59" s="17">
        <v>4</v>
      </c>
      <c r="E59" s="17">
        <v>2</v>
      </c>
      <c r="F59" s="17">
        <v>1</v>
      </c>
      <c r="G59" s="17">
        <v>3</v>
      </c>
      <c r="H59" s="17">
        <v>6</v>
      </c>
      <c r="I59" s="17">
        <v>3</v>
      </c>
      <c r="J59" s="17">
        <v>2</v>
      </c>
      <c r="K59" s="17">
        <v>6</v>
      </c>
      <c r="L59" s="17">
        <v>3</v>
      </c>
      <c r="M59" s="17">
        <v>2</v>
      </c>
      <c r="N59" s="17">
        <v>0</v>
      </c>
      <c r="O59" s="10">
        <f>SUM(Tabla134567[[#This Row],[ene]:[dic]])</f>
        <v>36</v>
      </c>
    </row>
    <row r="60" spans="1:15" s="14" customFormat="1" ht="10.8" customHeight="1" x14ac:dyDescent="0.3">
      <c r="A60" s="7" t="s">
        <v>74</v>
      </c>
      <c r="B60" s="16" t="s">
        <v>147</v>
      </c>
      <c r="C60" s="17">
        <v>2</v>
      </c>
      <c r="D60" s="17">
        <v>3</v>
      </c>
      <c r="E60" s="17">
        <v>3</v>
      </c>
      <c r="F60" s="17">
        <v>2</v>
      </c>
      <c r="G60" s="17">
        <v>3</v>
      </c>
      <c r="H60" s="17">
        <v>1</v>
      </c>
      <c r="I60" s="17">
        <v>6</v>
      </c>
      <c r="J60" s="17">
        <v>0</v>
      </c>
      <c r="K60" s="17">
        <v>8</v>
      </c>
      <c r="L60" s="17">
        <v>1</v>
      </c>
      <c r="M60" s="17">
        <v>3</v>
      </c>
      <c r="N60" s="17">
        <v>4</v>
      </c>
      <c r="O60" s="10">
        <f>SUM(Tabla134567[[#This Row],[ene]:[dic]])</f>
        <v>36</v>
      </c>
    </row>
    <row r="61" spans="1:15" s="14" customFormat="1" ht="10.8" customHeight="1" x14ac:dyDescent="0.3">
      <c r="A61" s="7" t="s">
        <v>47</v>
      </c>
      <c r="B61" s="16" t="s">
        <v>120</v>
      </c>
      <c r="C61" s="17">
        <v>0</v>
      </c>
      <c r="D61" s="17">
        <v>0</v>
      </c>
      <c r="E61" s="17">
        <v>1</v>
      </c>
      <c r="F61" s="17">
        <v>0</v>
      </c>
      <c r="G61" s="17">
        <v>1</v>
      </c>
      <c r="H61" s="17">
        <v>0</v>
      </c>
      <c r="I61" s="17">
        <v>1</v>
      </c>
      <c r="J61" s="17">
        <v>0</v>
      </c>
      <c r="K61" s="17">
        <v>0</v>
      </c>
      <c r="L61" s="17">
        <v>0</v>
      </c>
      <c r="M61" s="17">
        <v>0</v>
      </c>
      <c r="N61" s="17">
        <v>5</v>
      </c>
      <c r="O61" s="10">
        <f>SUM(Tabla134567[[#This Row],[ene]:[dic]])</f>
        <v>8</v>
      </c>
    </row>
    <row r="62" spans="1:15" s="14" customFormat="1" ht="10.8" customHeight="1" x14ac:dyDescent="0.3">
      <c r="A62" s="7" t="s">
        <v>42</v>
      </c>
      <c r="B62" s="16" t="s">
        <v>115</v>
      </c>
      <c r="C62" s="17">
        <v>2</v>
      </c>
      <c r="D62" s="17">
        <v>7</v>
      </c>
      <c r="E62" s="17">
        <v>3</v>
      </c>
      <c r="F62" s="17">
        <v>2</v>
      </c>
      <c r="G62" s="17">
        <v>1</v>
      </c>
      <c r="H62" s="17">
        <v>4</v>
      </c>
      <c r="I62" s="17">
        <v>0</v>
      </c>
      <c r="J62" s="17">
        <v>0</v>
      </c>
      <c r="K62" s="17">
        <v>0</v>
      </c>
      <c r="L62" s="17">
        <v>0</v>
      </c>
      <c r="M62" s="17">
        <v>5</v>
      </c>
      <c r="N62" s="17">
        <v>9</v>
      </c>
      <c r="O62" s="10">
        <f>SUM(Tabla134567[[#This Row],[ene]:[dic]])</f>
        <v>33</v>
      </c>
    </row>
    <row r="63" spans="1:15" s="14" customFormat="1" ht="10.8" customHeight="1" x14ac:dyDescent="0.3">
      <c r="A63" s="7" t="s">
        <v>81</v>
      </c>
      <c r="B63" s="16" t="s">
        <v>154</v>
      </c>
      <c r="C63" s="17">
        <v>0</v>
      </c>
      <c r="D63" s="17">
        <v>0</v>
      </c>
      <c r="E63" s="17">
        <v>1</v>
      </c>
      <c r="F63" s="17">
        <v>1</v>
      </c>
      <c r="G63" s="17">
        <v>0</v>
      </c>
      <c r="H63" s="17">
        <v>0</v>
      </c>
      <c r="I63" s="17">
        <v>1</v>
      </c>
      <c r="J63" s="17">
        <v>0</v>
      </c>
      <c r="K63" s="17">
        <v>2</v>
      </c>
      <c r="L63" s="17">
        <v>7</v>
      </c>
      <c r="M63" s="17">
        <v>1</v>
      </c>
      <c r="N63" s="17">
        <v>0</v>
      </c>
      <c r="O63" s="10">
        <f>SUM(Tabla134567[[#This Row],[ene]:[dic]])</f>
        <v>13</v>
      </c>
    </row>
    <row r="64" spans="1:15" s="14" customFormat="1" ht="10.8" customHeight="1" x14ac:dyDescent="0.3">
      <c r="A64" s="7" t="s">
        <v>79</v>
      </c>
      <c r="B64" s="16" t="s">
        <v>152</v>
      </c>
      <c r="C64" s="17">
        <v>0</v>
      </c>
      <c r="D64" s="17">
        <v>0</v>
      </c>
      <c r="E64" s="17">
        <v>0</v>
      </c>
      <c r="F64" s="17">
        <v>1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1</v>
      </c>
      <c r="M64" s="17">
        <v>1</v>
      </c>
      <c r="N64" s="17">
        <v>1</v>
      </c>
      <c r="O64" s="10">
        <f>SUM(Tabla134567[[#This Row],[ene]:[dic]])</f>
        <v>4</v>
      </c>
    </row>
    <row r="65" spans="1:15" s="14" customFormat="1" ht="10.8" customHeight="1" x14ac:dyDescent="0.3">
      <c r="A65" s="7" t="s">
        <v>28</v>
      </c>
      <c r="B65" s="16" t="s">
        <v>101</v>
      </c>
      <c r="C65" s="17">
        <v>12</v>
      </c>
      <c r="D65" s="17">
        <v>8</v>
      </c>
      <c r="E65" s="17">
        <v>7</v>
      </c>
      <c r="F65" s="17">
        <v>11</v>
      </c>
      <c r="G65" s="17">
        <v>8</v>
      </c>
      <c r="H65" s="17">
        <v>17</v>
      </c>
      <c r="I65" s="17">
        <v>5</v>
      </c>
      <c r="J65" s="17">
        <v>7</v>
      </c>
      <c r="K65" s="17">
        <v>27</v>
      </c>
      <c r="L65" s="17">
        <v>43</v>
      </c>
      <c r="M65" s="17">
        <v>89</v>
      </c>
      <c r="N65" s="17">
        <v>30</v>
      </c>
      <c r="O65" s="10">
        <f>SUM(Tabla134567[[#This Row],[ene]:[dic]])</f>
        <v>264</v>
      </c>
    </row>
    <row r="66" spans="1:15" s="14" customFormat="1" ht="10.8" customHeight="1" x14ac:dyDescent="0.3">
      <c r="A66" s="7" t="s">
        <v>33</v>
      </c>
      <c r="B66" s="16" t="s">
        <v>106</v>
      </c>
      <c r="C66" s="17">
        <v>47</v>
      </c>
      <c r="D66" s="17">
        <v>61</v>
      </c>
      <c r="E66" s="17">
        <v>55</v>
      </c>
      <c r="F66" s="17">
        <v>55</v>
      </c>
      <c r="G66" s="17">
        <v>51</v>
      </c>
      <c r="H66" s="17">
        <v>58</v>
      </c>
      <c r="I66" s="17">
        <v>47</v>
      </c>
      <c r="J66" s="17">
        <v>36</v>
      </c>
      <c r="K66" s="17">
        <v>54</v>
      </c>
      <c r="L66" s="17">
        <v>73</v>
      </c>
      <c r="M66" s="17">
        <v>58</v>
      </c>
      <c r="N66" s="17">
        <v>50</v>
      </c>
      <c r="O66" s="10">
        <f>SUM(Tabla134567[[#This Row],[ene]:[dic]])</f>
        <v>645</v>
      </c>
    </row>
    <row r="67" spans="1:15" s="14" customFormat="1" ht="10.8" customHeight="1" x14ac:dyDescent="0.3">
      <c r="A67" s="7" t="s">
        <v>59</v>
      </c>
      <c r="B67" s="16" t="s">
        <v>132</v>
      </c>
      <c r="C67" s="17">
        <v>2</v>
      </c>
      <c r="D67" s="17">
        <v>4</v>
      </c>
      <c r="E67" s="17">
        <v>4</v>
      </c>
      <c r="F67" s="17">
        <v>0</v>
      </c>
      <c r="G67" s="17">
        <v>3</v>
      </c>
      <c r="H67" s="17">
        <v>2</v>
      </c>
      <c r="I67" s="17">
        <v>1</v>
      </c>
      <c r="J67" s="17">
        <v>1</v>
      </c>
      <c r="K67" s="17">
        <v>2</v>
      </c>
      <c r="L67" s="17">
        <v>1</v>
      </c>
      <c r="M67" s="17">
        <v>3</v>
      </c>
      <c r="N67" s="17">
        <v>2</v>
      </c>
      <c r="O67" s="10">
        <f>SUM(Tabla134567[[#This Row],[ene]:[dic]])</f>
        <v>25</v>
      </c>
    </row>
    <row r="68" spans="1:15" s="14" customFormat="1" ht="10.8" customHeight="1" x14ac:dyDescent="0.3">
      <c r="A68" s="7" t="s">
        <v>71</v>
      </c>
      <c r="B68" s="16" t="s">
        <v>144</v>
      </c>
      <c r="C68" s="17">
        <v>3</v>
      </c>
      <c r="D68" s="17">
        <v>1</v>
      </c>
      <c r="E68" s="17">
        <v>4</v>
      </c>
      <c r="F68" s="17">
        <v>0</v>
      </c>
      <c r="G68" s="17">
        <v>1</v>
      </c>
      <c r="H68" s="17">
        <v>8</v>
      </c>
      <c r="I68" s="17">
        <v>1</v>
      </c>
      <c r="J68" s="17">
        <v>3</v>
      </c>
      <c r="K68" s="17">
        <v>3</v>
      </c>
      <c r="L68" s="17">
        <v>6</v>
      </c>
      <c r="M68" s="17">
        <v>5</v>
      </c>
      <c r="N68" s="17">
        <v>4</v>
      </c>
      <c r="O68" s="10">
        <f>SUM(Tabla134567[[#This Row],[ene]:[dic]])</f>
        <v>39</v>
      </c>
    </row>
    <row r="69" spans="1:15" s="14" customFormat="1" ht="10.8" customHeight="1" x14ac:dyDescent="0.3">
      <c r="A69" s="7" t="s">
        <v>76</v>
      </c>
      <c r="B69" s="16" t="s">
        <v>149</v>
      </c>
      <c r="C69" s="17">
        <v>20</v>
      </c>
      <c r="D69" s="17">
        <v>19</v>
      </c>
      <c r="E69" s="17">
        <v>23</v>
      </c>
      <c r="F69" s="17">
        <v>16</v>
      </c>
      <c r="G69" s="17">
        <v>26</v>
      </c>
      <c r="H69" s="17">
        <v>14</v>
      </c>
      <c r="I69" s="17">
        <v>15</v>
      </c>
      <c r="J69" s="17">
        <v>18</v>
      </c>
      <c r="K69" s="17">
        <v>12</v>
      </c>
      <c r="L69" s="17">
        <v>17</v>
      </c>
      <c r="M69" s="17">
        <v>15</v>
      </c>
      <c r="N69" s="17">
        <v>19</v>
      </c>
      <c r="O69" s="10">
        <f>SUM(Tabla134567[[#This Row],[ene]:[dic]])</f>
        <v>214</v>
      </c>
    </row>
    <row r="70" spans="1:15" s="14" customFormat="1" ht="10.8" customHeight="1" x14ac:dyDescent="0.3">
      <c r="A70" s="7" t="s">
        <v>26</v>
      </c>
      <c r="B70" s="16" t="s">
        <v>99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0">
        <f>SUM(Tabla134567[[#This Row],[ene]:[dic]])</f>
        <v>0</v>
      </c>
    </row>
    <row r="71" spans="1:15" s="14" customFormat="1" ht="10.8" customHeight="1" x14ac:dyDescent="0.3">
      <c r="A71" s="7" t="s">
        <v>25</v>
      </c>
      <c r="B71" s="16" t="s">
        <v>98</v>
      </c>
      <c r="C71" s="17">
        <v>0</v>
      </c>
      <c r="D71" s="17">
        <v>5</v>
      </c>
      <c r="E71" s="17">
        <v>0</v>
      </c>
      <c r="F71" s="17">
        <v>0</v>
      </c>
      <c r="G71" s="17">
        <v>12</v>
      </c>
      <c r="H71" s="17">
        <v>235</v>
      </c>
      <c r="I71" s="17">
        <v>61</v>
      </c>
      <c r="J71" s="17">
        <v>47</v>
      </c>
      <c r="K71" s="17">
        <v>40</v>
      </c>
      <c r="L71" s="17">
        <v>30</v>
      </c>
      <c r="M71" s="17">
        <v>0</v>
      </c>
      <c r="N71" s="17">
        <v>2</v>
      </c>
      <c r="O71" s="10">
        <f>SUM(Tabla134567[[#This Row],[ene]:[dic]])</f>
        <v>432</v>
      </c>
    </row>
    <row r="72" spans="1:15" s="14" customFormat="1" ht="10.8" customHeight="1" x14ac:dyDescent="0.3">
      <c r="A72" s="7" t="s">
        <v>15</v>
      </c>
      <c r="B72" s="16" t="s">
        <v>88</v>
      </c>
      <c r="C72" s="17">
        <v>17</v>
      </c>
      <c r="D72" s="17">
        <v>18</v>
      </c>
      <c r="E72" s="17">
        <v>14</v>
      </c>
      <c r="F72" s="17">
        <v>5</v>
      </c>
      <c r="G72" s="17">
        <v>10</v>
      </c>
      <c r="H72" s="17">
        <v>7</v>
      </c>
      <c r="I72" s="17">
        <v>6</v>
      </c>
      <c r="J72" s="17">
        <v>7</v>
      </c>
      <c r="K72" s="17">
        <v>8</v>
      </c>
      <c r="L72" s="17">
        <v>11</v>
      </c>
      <c r="M72" s="17">
        <v>7</v>
      </c>
      <c r="N72" s="17">
        <v>10</v>
      </c>
      <c r="O72" s="10">
        <f>SUM(Tabla134567[[#This Row],[ene]:[dic]])</f>
        <v>120</v>
      </c>
    </row>
    <row r="73" spans="1:15" s="14" customFormat="1" ht="10.8" customHeight="1" x14ac:dyDescent="0.3">
      <c r="A73" s="7" t="s">
        <v>67</v>
      </c>
      <c r="B73" s="16" t="s">
        <v>140</v>
      </c>
      <c r="C73" s="17">
        <v>1</v>
      </c>
      <c r="D73" s="17">
        <v>1</v>
      </c>
      <c r="E73" s="17">
        <v>0</v>
      </c>
      <c r="F73" s="17">
        <v>1</v>
      </c>
      <c r="G73" s="17">
        <v>0</v>
      </c>
      <c r="H73" s="17">
        <v>3</v>
      </c>
      <c r="I73" s="17">
        <v>8</v>
      </c>
      <c r="J73" s="17">
        <v>13</v>
      </c>
      <c r="K73" s="17">
        <v>10</v>
      </c>
      <c r="L73" s="17">
        <v>3</v>
      </c>
      <c r="M73" s="17">
        <v>0</v>
      </c>
      <c r="N73" s="17">
        <v>1</v>
      </c>
      <c r="O73" s="10">
        <f>SUM(Tabla134567[[#This Row],[ene]:[dic]])</f>
        <v>41</v>
      </c>
    </row>
    <row r="74" spans="1:15" s="14" customFormat="1" ht="10.8" customHeight="1" x14ac:dyDescent="0.3">
      <c r="A74" s="7" t="s">
        <v>68</v>
      </c>
      <c r="B74" s="16" t="s">
        <v>141</v>
      </c>
      <c r="C74" s="17">
        <v>4</v>
      </c>
      <c r="D74" s="17">
        <v>2</v>
      </c>
      <c r="E74" s="17">
        <v>8</v>
      </c>
      <c r="F74" s="17">
        <v>14</v>
      </c>
      <c r="G74" s="17">
        <v>25</v>
      </c>
      <c r="H74" s="17">
        <v>130</v>
      </c>
      <c r="I74" s="17">
        <v>123</v>
      </c>
      <c r="J74" s="17">
        <v>50</v>
      </c>
      <c r="K74" s="17">
        <v>38</v>
      </c>
      <c r="L74" s="17">
        <v>28</v>
      </c>
      <c r="M74" s="17">
        <v>28</v>
      </c>
      <c r="N74" s="17">
        <v>14</v>
      </c>
      <c r="O74" s="10">
        <f>SUM(Tabla134567[[#This Row],[ene]:[dic]])</f>
        <v>464</v>
      </c>
    </row>
    <row r="75" spans="1:15" s="14" customFormat="1" ht="10.8" customHeight="1" x14ac:dyDescent="0.3">
      <c r="A75" s="7" t="s">
        <v>58</v>
      </c>
      <c r="B75" s="16" t="s">
        <v>131</v>
      </c>
      <c r="C75" s="17">
        <v>5</v>
      </c>
      <c r="D75" s="17">
        <v>7</v>
      </c>
      <c r="E75" s="17">
        <v>14</v>
      </c>
      <c r="F75" s="17">
        <v>12</v>
      </c>
      <c r="G75" s="17">
        <v>23</v>
      </c>
      <c r="H75" s="17">
        <v>13</v>
      </c>
      <c r="I75" s="17">
        <v>10</v>
      </c>
      <c r="J75" s="17">
        <v>4</v>
      </c>
      <c r="K75" s="17">
        <v>10</v>
      </c>
      <c r="L75" s="17">
        <v>22</v>
      </c>
      <c r="M75" s="17">
        <v>17</v>
      </c>
      <c r="N75" s="17">
        <v>16</v>
      </c>
      <c r="O75" s="10">
        <f>SUM(Tabla134567[[#This Row],[ene]:[dic]])</f>
        <v>153</v>
      </c>
    </row>
    <row r="76" spans="1:15" s="14" customFormat="1" ht="10.8" customHeight="1" x14ac:dyDescent="0.3">
      <c r="A76" s="7" t="s">
        <v>69</v>
      </c>
      <c r="B76" s="16" t="s">
        <v>142</v>
      </c>
      <c r="C76" s="17">
        <v>3</v>
      </c>
      <c r="D76" s="17">
        <v>1</v>
      </c>
      <c r="E76" s="17">
        <v>3</v>
      </c>
      <c r="F76" s="17">
        <v>2</v>
      </c>
      <c r="G76" s="17">
        <v>0</v>
      </c>
      <c r="H76" s="17">
        <v>3</v>
      </c>
      <c r="I76" s="17">
        <v>1</v>
      </c>
      <c r="J76" s="17">
        <v>2</v>
      </c>
      <c r="K76" s="17">
        <v>22</v>
      </c>
      <c r="L76" s="17">
        <v>9</v>
      </c>
      <c r="M76" s="17">
        <v>3</v>
      </c>
      <c r="N76" s="17">
        <v>6</v>
      </c>
      <c r="O76" s="10">
        <f>SUM(Tabla134567[[#This Row],[ene]:[dic]])</f>
        <v>55</v>
      </c>
    </row>
    <row r="77" spans="1:15" s="14" customFormat="1" ht="10.8" customHeight="1" x14ac:dyDescent="0.3">
      <c r="A77" s="7" t="s">
        <v>70</v>
      </c>
      <c r="B77" s="16" t="s">
        <v>143</v>
      </c>
      <c r="C77" s="17">
        <v>2</v>
      </c>
      <c r="D77" s="17">
        <v>1</v>
      </c>
      <c r="E77" s="17">
        <v>0</v>
      </c>
      <c r="F77" s="17">
        <v>1</v>
      </c>
      <c r="G77" s="17">
        <v>1</v>
      </c>
      <c r="H77" s="17">
        <v>4</v>
      </c>
      <c r="I77" s="17">
        <v>1</v>
      </c>
      <c r="J77" s="17">
        <v>0</v>
      </c>
      <c r="K77" s="17">
        <v>6</v>
      </c>
      <c r="L77" s="17">
        <v>0</v>
      </c>
      <c r="M77" s="17">
        <v>1</v>
      </c>
      <c r="N77" s="17">
        <v>1</v>
      </c>
      <c r="O77" s="10">
        <f>SUM(Tabla134567[[#This Row],[ene]:[dic]])</f>
        <v>18</v>
      </c>
    </row>
    <row r="78" spans="1:15" s="14" customFormat="1" ht="10.8" customHeight="1" x14ac:dyDescent="0.3">
      <c r="A78" s="8" t="s">
        <v>13</v>
      </c>
      <c r="B78" s="8"/>
      <c r="C78" s="8">
        <f>SUBTOTAL(109,Tabla134567[ene])</f>
        <v>839</v>
      </c>
      <c r="D78" s="8">
        <f>SUBTOTAL(109,Tabla134567[feb])</f>
        <v>998</v>
      </c>
      <c r="E78" s="8">
        <f>SUBTOTAL(109,Tabla134567[mar])</f>
        <v>917</v>
      </c>
      <c r="F78" s="8">
        <f>SUBTOTAL(109,Tabla134567[abr])</f>
        <v>816</v>
      </c>
      <c r="G78" s="8">
        <f>SUBTOTAL(109,Tabla134567[may])</f>
        <v>766</v>
      </c>
      <c r="H78" s="14">
        <f>SUBTOTAL(109,Tabla134567[jun])</f>
        <v>1332</v>
      </c>
      <c r="I78" s="8">
        <f>SUBTOTAL(109,Tabla134567[jul])</f>
        <v>968</v>
      </c>
      <c r="J78" s="8">
        <f>SUBTOTAL(109,Tabla134567[ago])</f>
        <v>910</v>
      </c>
      <c r="K78" s="8">
        <f>SUBTOTAL(109,Tabla134567[sep])</f>
        <v>1244</v>
      </c>
      <c r="L78" s="8">
        <f>SUBTOTAL(109,Tabla134567[oct])</f>
        <v>1242</v>
      </c>
      <c r="M78" s="8">
        <f>SUBTOTAL(109,Tabla134567[nov])</f>
        <v>1447</v>
      </c>
      <c r="N78" s="8">
        <f>SUBTOTAL(109,Tabla134567[dic])</f>
        <v>1336</v>
      </c>
      <c r="O78" s="11">
        <f>SUBTOTAL(109,Tabla134567[Total])</f>
        <v>12815</v>
      </c>
    </row>
  </sheetData>
  <mergeCells count="1">
    <mergeCell ref="K1:O4"/>
  </mergeCells>
  <pageMargins left="0.62992125984251968" right="0.23622047244094491" top="0.74803149606299213" bottom="0.74803149606299213" header="0.31496062992125984" footer="0.31496062992125984"/>
  <pageSetup paperSize="9" orientation="landscape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7064-70E4-4D0C-AE50-6E1DB888C9FE}">
  <dimension ref="A1:O78"/>
  <sheetViews>
    <sheetView showGridLines="0" tabSelected="1" topLeftCell="B1" zoomScaleNormal="100" workbookViewId="0">
      <pane ySplit="6" topLeftCell="A7" activePane="bottomLeft" state="frozen"/>
      <selection activeCell="B1" sqref="B1"/>
      <selection pane="bottomLeft" activeCell="S54" sqref="S54"/>
    </sheetView>
  </sheetViews>
  <sheetFormatPr baseColWidth="10" defaultRowHeight="14.4" x14ac:dyDescent="0.3"/>
  <cols>
    <col min="1" max="1" width="6.109375" style="6" hidden="1" customWidth="1"/>
    <col min="2" max="2" width="31" style="5" customWidth="1"/>
    <col min="3" max="14" width="7.88671875" style="2" customWidth="1"/>
    <col min="15" max="15" width="7.88671875" style="9" customWidth="1"/>
    <col min="16" max="16384" width="11.5546875" style="2"/>
  </cols>
  <sheetData>
    <row r="1" spans="1:15" ht="14.4" customHeight="1" x14ac:dyDescent="0.3">
      <c r="K1" s="20" t="s">
        <v>158</v>
      </c>
      <c r="L1" s="20"/>
      <c r="M1" s="20"/>
      <c r="N1" s="20"/>
      <c r="O1" s="20"/>
    </row>
    <row r="2" spans="1:15" ht="14.4" customHeight="1" x14ac:dyDescent="0.3">
      <c r="K2" s="20"/>
      <c r="L2" s="20"/>
      <c r="M2" s="20"/>
      <c r="N2" s="20"/>
      <c r="O2" s="20"/>
    </row>
    <row r="3" spans="1:15" x14ac:dyDescent="0.3">
      <c r="K3" s="20"/>
      <c r="L3" s="20"/>
      <c r="M3" s="20"/>
      <c r="N3" s="20"/>
      <c r="O3" s="20"/>
    </row>
    <row r="4" spans="1:15" x14ac:dyDescent="0.3">
      <c r="K4" s="20"/>
      <c r="L4" s="20"/>
      <c r="M4" s="20"/>
      <c r="N4" s="20"/>
      <c r="O4" s="20"/>
    </row>
    <row r="6" spans="1:15" s="14" customFormat="1" ht="16.2" customHeight="1" x14ac:dyDescent="0.3">
      <c r="A6" s="12" t="s">
        <v>85</v>
      </c>
      <c r="B6" s="13" t="s">
        <v>86</v>
      </c>
      <c r="C6" s="14" t="s">
        <v>0</v>
      </c>
      <c r="D6" s="14" t="s">
        <v>1</v>
      </c>
      <c r="E6" s="14" t="s">
        <v>2</v>
      </c>
      <c r="F6" s="14" t="s">
        <v>3</v>
      </c>
      <c r="G6" s="14" t="s">
        <v>4</v>
      </c>
      <c r="H6" s="14" t="s">
        <v>5</v>
      </c>
      <c r="I6" s="14" t="s">
        <v>6</v>
      </c>
      <c r="J6" s="14" t="s">
        <v>7</v>
      </c>
      <c r="K6" s="14" t="s">
        <v>8</v>
      </c>
      <c r="L6" s="14" t="s">
        <v>9</v>
      </c>
      <c r="M6" s="14" t="s">
        <v>10</v>
      </c>
      <c r="N6" s="14" t="s">
        <v>11</v>
      </c>
      <c r="O6" s="15" t="s">
        <v>13</v>
      </c>
    </row>
    <row r="7" spans="1:15" s="14" customFormat="1" ht="10.8" customHeight="1" x14ac:dyDescent="0.3">
      <c r="A7" s="7" t="s">
        <v>18</v>
      </c>
      <c r="B7" s="16" t="s">
        <v>91</v>
      </c>
      <c r="C7" s="17">
        <v>7</v>
      </c>
      <c r="D7" s="17">
        <v>14</v>
      </c>
      <c r="E7" s="17">
        <v>19</v>
      </c>
      <c r="F7" s="17">
        <v>4</v>
      </c>
      <c r="G7" s="17">
        <v>7</v>
      </c>
      <c r="H7" s="17">
        <v>4</v>
      </c>
      <c r="I7" s="17"/>
      <c r="J7" s="17"/>
      <c r="K7" s="17"/>
      <c r="L7" s="17"/>
      <c r="M7" s="17"/>
      <c r="N7" s="17"/>
      <c r="O7" s="10">
        <f>SUM(Tabla1345678[[#This Row],[ene]:[dic]])</f>
        <v>55</v>
      </c>
    </row>
    <row r="8" spans="1:15" s="14" customFormat="1" ht="10.8" customHeight="1" x14ac:dyDescent="0.3">
      <c r="A8" s="7" t="s">
        <v>19</v>
      </c>
      <c r="B8" s="16" t="s">
        <v>92</v>
      </c>
      <c r="C8" s="17">
        <v>9</v>
      </c>
      <c r="D8" s="17">
        <v>15</v>
      </c>
      <c r="E8" s="17">
        <v>10</v>
      </c>
      <c r="F8" s="17">
        <v>7</v>
      </c>
      <c r="G8" s="17">
        <v>12</v>
      </c>
      <c r="H8" s="17">
        <v>8</v>
      </c>
      <c r="I8" s="17"/>
      <c r="J8" s="17"/>
      <c r="K8" s="17"/>
      <c r="L8" s="17"/>
      <c r="M8" s="17"/>
      <c r="N8" s="17"/>
      <c r="O8" s="10">
        <f>SUM(Tabla1345678[[#This Row],[ene]:[dic]])</f>
        <v>61</v>
      </c>
    </row>
    <row r="9" spans="1:15" s="14" customFormat="1" ht="10.8" customHeight="1" x14ac:dyDescent="0.3">
      <c r="A9" s="7" t="s">
        <v>27</v>
      </c>
      <c r="B9" s="16" t="s">
        <v>100</v>
      </c>
      <c r="C9" s="17">
        <v>11</v>
      </c>
      <c r="D9" s="17">
        <v>10</v>
      </c>
      <c r="E9" s="17">
        <v>12</v>
      </c>
      <c r="F9" s="17">
        <v>14</v>
      </c>
      <c r="G9" s="17">
        <v>9</v>
      </c>
      <c r="H9" s="17">
        <v>16</v>
      </c>
      <c r="I9" s="17"/>
      <c r="J9" s="17"/>
      <c r="K9" s="17"/>
      <c r="L9" s="17"/>
      <c r="M9" s="17"/>
      <c r="N9" s="17"/>
      <c r="O9" s="10">
        <f>SUM(Tabla1345678[[#This Row],[ene]:[dic]])</f>
        <v>72</v>
      </c>
    </row>
    <row r="10" spans="1:15" s="14" customFormat="1" ht="10.8" customHeight="1" x14ac:dyDescent="0.3">
      <c r="A10" s="7" t="s">
        <v>75</v>
      </c>
      <c r="B10" s="16" t="s">
        <v>148</v>
      </c>
      <c r="C10" s="17">
        <v>23</v>
      </c>
      <c r="D10" s="17">
        <v>22</v>
      </c>
      <c r="E10" s="17">
        <v>29</v>
      </c>
      <c r="F10" s="17">
        <v>10</v>
      </c>
      <c r="G10" s="17">
        <v>21</v>
      </c>
      <c r="H10" s="17">
        <v>26</v>
      </c>
      <c r="I10" s="17"/>
      <c r="J10" s="17"/>
      <c r="K10" s="17"/>
      <c r="L10" s="17"/>
      <c r="M10" s="17"/>
      <c r="N10" s="17"/>
      <c r="O10" s="10">
        <f>SUM(Tabla1345678[[#This Row],[ene]:[dic]])</f>
        <v>131</v>
      </c>
    </row>
    <row r="11" spans="1:15" s="14" customFormat="1" ht="10.8" customHeight="1" x14ac:dyDescent="0.3">
      <c r="A11" s="7" t="s">
        <v>73</v>
      </c>
      <c r="B11" s="16" t="s">
        <v>146</v>
      </c>
      <c r="C11" s="17">
        <v>9</v>
      </c>
      <c r="D11" s="17">
        <v>10</v>
      </c>
      <c r="E11" s="17">
        <v>7</v>
      </c>
      <c r="F11" s="17">
        <v>12</v>
      </c>
      <c r="G11" s="17">
        <v>9</v>
      </c>
      <c r="H11" s="17">
        <v>8</v>
      </c>
      <c r="I11" s="17"/>
      <c r="J11" s="17"/>
      <c r="K11" s="17"/>
      <c r="L11" s="17"/>
      <c r="M11" s="17"/>
      <c r="N11" s="17"/>
      <c r="O11" s="10">
        <f>SUM(Tabla1345678[[#This Row],[ene]:[dic]])</f>
        <v>55</v>
      </c>
    </row>
    <row r="12" spans="1:15" s="14" customFormat="1" ht="10.8" customHeight="1" x14ac:dyDescent="0.3">
      <c r="A12" s="7" t="s">
        <v>72</v>
      </c>
      <c r="B12" s="16" t="s">
        <v>145</v>
      </c>
      <c r="C12" s="17">
        <v>3</v>
      </c>
      <c r="D12" s="17">
        <v>0</v>
      </c>
      <c r="E12" s="17">
        <v>5</v>
      </c>
      <c r="F12" s="17">
        <v>8</v>
      </c>
      <c r="G12" s="17">
        <v>3</v>
      </c>
      <c r="H12" s="17">
        <v>2</v>
      </c>
      <c r="I12" s="17"/>
      <c r="J12" s="17"/>
      <c r="K12" s="17"/>
      <c r="L12" s="17"/>
      <c r="M12" s="17"/>
      <c r="N12" s="17"/>
      <c r="O12" s="10">
        <f>SUM(Tabla1345678[[#This Row],[ene]:[dic]])</f>
        <v>21</v>
      </c>
    </row>
    <row r="13" spans="1:15" s="14" customFormat="1" ht="10.8" customHeight="1" x14ac:dyDescent="0.3">
      <c r="A13" s="7" t="s">
        <v>78</v>
      </c>
      <c r="B13" s="16" t="s">
        <v>151</v>
      </c>
      <c r="C13" s="17">
        <v>18</v>
      </c>
      <c r="D13" s="17">
        <v>19</v>
      </c>
      <c r="E13" s="17">
        <v>18</v>
      </c>
      <c r="F13" s="17">
        <v>21</v>
      </c>
      <c r="G13" s="17">
        <v>18</v>
      </c>
      <c r="H13" s="17">
        <v>11</v>
      </c>
      <c r="I13" s="17"/>
      <c r="J13" s="17"/>
      <c r="K13" s="17"/>
      <c r="L13" s="17"/>
      <c r="M13" s="17"/>
      <c r="N13" s="17"/>
      <c r="O13" s="10">
        <f>SUM(Tabla1345678[[#This Row],[ene]:[dic]])</f>
        <v>105</v>
      </c>
    </row>
    <row r="14" spans="1:15" s="14" customFormat="1" ht="10.8" customHeight="1" x14ac:dyDescent="0.3">
      <c r="A14" s="7" t="s">
        <v>34</v>
      </c>
      <c r="B14" s="16" t="s">
        <v>107</v>
      </c>
      <c r="C14" s="17">
        <v>108</v>
      </c>
      <c r="D14" s="17">
        <v>82</v>
      </c>
      <c r="E14" s="17">
        <v>77</v>
      </c>
      <c r="F14" s="17">
        <v>89</v>
      </c>
      <c r="G14" s="17">
        <v>120</v>
      </c>
      <c r="H14" s="17">
        <v>85</v>
      </c>
      <c r="I14" s="17"/>
      <c r="J14" s="17"/>
      <c r="K14" s="17"/>
      <c r="L14" s="17"/>
      <c r="M14" s="17"/>
      <c r="N14" s="17"/>
      <c r="O14" s="10">
        <f>SUM(Tabla1345678[[#This Row],[ene]:[dic]])</f>
        <v>561</v>
      </c>
    </row>
    <row r="15" spans="1:15" s="14" customFormat="1" ht="10.8" customHeight="1" x14ac:dyDescent="0.3">
      <c r="A15" s="7" t="s">
        <v>82</v>
      </c>
      <c r="B15" s="16" t="s">
        <v>155</v>
      </c>
      <c r="C15" s="17">
        <v>12</v>
      </c>
      <c r="D15" s="17">
        <v>7</v>
      </c>
      <c r="E15" s="17">
        <v>8</v>
      </c>
      <c r="F15" s="17">
        <v>9</v>
      </c>
      <c r="G15" s="17">
        <v>11</v>
      </c>
      <c r="H15" s="17">
        <v>10</v>
      </c>
      <c r="I15" s="17"/>
      <c r="J15" s="17"/>
      <c r="K15" s="17"/>
      <c r="L15" s="17"/>
      <c r="M15" s="17"/>
      <c r="N15" s="17"/>
      <c r="O15" s="10">
        <f>SUM(Tabla1345678[[#This Row],[ene]:[dic]])</f>
        <v>57</v>
      </c>
    </row>
    <row r="16" spans="1:15" s="14" customFormat="1" ht="10.8" customHeight="1" x14ac:dyDescent="0.3">
      <c r="A16" s="7" t="s">
        <v>48</v>
      </c>
      <c r="B16" s="16" t="s">
        <v>121</v>
      </c>
      <c r="C16" s="17">
        <v>50</v>
      </c>
      <c r="D16" s="17">
        <v>42</v>
      </c>
      <c r="E16" s="17">
        <v>29</v>
      </c>
      <c r="F16" s="17">
        <v>35</v>
      </c>
      <c r="G16" s="17">
        <v>45</v>
      </c>
      <c r="H16" s="17">
        <v>37</v>
      </c>
      <c r="I16" s="17"/>
      <c r="J16" s="17"/>
      <c r="K16" s="17"/>
      <c r="L16" s="17"/>
      <c r="M16" s="17"/>
      <c r="N16" s="17"/>
      <c r="O16" s="10">
        <f>SUM(Tabla1345678[[#This Row],[ene]:[dic]])</f>
        <v>238</v>
      </c>
    </row>
    <row r="17" spans="1:15" s="14" customFormat="1" ht="10.8" customHeight="1" x14ac:dyDescent="0.3">
      <c r="A17" s="7" t="s">
        <v>50</v>
      </c>
      <c r="B17" s="16" t="s">
        <v>123</v>
      </c>
      <c r="C17" s="17">
        <v>2</v>
      </c>
      <c r="D17" s="17">
        <v>4</v>
      </c>
      <c r="E17" s="17">
        <v>0</v>
      </c>
      <c r="F17" s="17">
        <v>2</v>
      </c>
      <c r="G17" s="17">
        <v>1</v>
      </c>
      <c r="H17" s="17">
        <v>2</v>
      </c>
      <c r="I17" s="17"/>
      <c r="J17" s="17"/>
      <c r="K17" s="17"/>
      <c r="L17" s="17"/>
      <c r="M17" s="17"/>
      <c r="N17" s="17"/>
      <c r="O17" s="10">
        <f>SUM(Tabla1345678[[#This Row],[ene]:[dic]])</f>
        <v>11</v>
      </c>
    </row>
    <row r="18" spans="1:15" s="14" customFormat="1" ht="10.8" customHeight="1" x14ac:dyDescent="0.3">
      <c r="A18" s="7" t="s">
        <v>49</v>
      </c>
      <c r="B18" s="16" t="s">
        <v>122</v>
      </c>
      <c r="C18" s="17">
        <v>8</v>
      </c>
      <c r="D18" s="17">
        <v>12</v>
      </c>
      <c r="E18" s="17">
        <v>16</v>
      </c>
      <c r="F18" s="17">
        <v>22</v>
      </c>
      <c r="G18" s="17">
        <v>21</v>
      </c>
      <c r="H18" s="17">
        <v>9</v>
      </c>
      <c r="I18" s="17"/>
      <c r="J18" s="17"/>
      <c r="K18" s="17"/>
      <c r="L18" s="17"/>
      <c r="M18" s="17"/>
      <c r="N18" s="17"/>
      <c r="O18" s="10">
        <f>SUM(Tabla1345678[[#This Row],[ene]:[dic]])</f>
        <v>88</v>
      </c>
    </row>
    <row r="19" spans="1:15" s="14" customFormat="1" ht="10.8" customHeight="1" x14ac:dyDescent="0.3">
      <c r="A19" s="7" t="s">
        <v>52</v>
      </c>
      <c r="B19" s="16" t="s">
        <v>125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/>
      <c r="J19" s="17"/>
      <c r="K19" s="17"/>
      <c r="L19" s="17"/>
      <c r="M19" s="17"/>
      <c r="N19" s="17"/>
      <c r="O19" s="10">
        <f>SUM(Tabla1345678[[#This Row],[ene]:[dic]])</f>
        <v>0</v>
      </c>
    </row>
    <row r="20" spans="1:15" s="14" customFormat="1" ht="10.8" customHeight="1" x14ac:dyDescent="0.3">
      <c r="A20" s="7" t="s">
        <v>53</v>
      </c>
      <c r="B20" s="16" t="s">
        <v>126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/>
      <c r="J20" s="17"/>
      <c r="K20" s="17"/>
      <c r="L20" s="17"/>
      <c r="M20" s="17"/>
      <c r="N20" s="17"/>
      <c r="O20" s="10">
        <f>SUM(Tabla1345678[[#This Row],[ene]:[dic]])</f>
        <v>0</v>
      </c>
    </row>
    <row r="21" spans="1:15" s="14" customFormat="1" ht="10.8" customHeight="1" x14ac:dyDescent="0.3">
      <c r="A21" s="7" t="s">
        <v>20</v>
      </c>
      <c r="B21" s="16" t="s">
        <v>93</v>
      </c>
      <c r="C21" s="17">
        <v>2</v>
      </c>
      <c r="D21" s="17">
        <v>3</v>
      </c>
      <c r="E21" s="17">
        <v>1</v>
      </c>
      <c r="F21" s="17">
        <v>7</v>
      </c>
      <c r="G21" s="17">
        <v>1</v>
      </c>
      <c r="H21" s="17">
        <v>0</v>
      </c>
      <c r="I21" s="17"/>
      <c r="J21" s="17"/>
      <c r="K21" s="17"/>
      <c r="L21" s="17"/>
      <c r="M21" s="17"/>
      <c r="N21" s="17"/>
      <c r="O21" s="10">
        <f>SUM(Tabla1345678[[#This Row],[ene]:[dic]])</f>
        <v>14</v>
      </c>
    </row>
    <row r="22" spans="1:15" s="14" customFormat="1" ht="10.8" customHeight="1" x14ac:dyDescent="0.3">
      <c r="A22" s="7" t="s">
        <v>54</v>
      </c>
      <c r="B22" s="16" t="s">
        <v>127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/>
      <c r="J22" s="17"/>
      <c r="K22" s="17"/>
      <c r="L22" s="17"/>
      <c r="M22" s="17"/>
      <c r="N22" s="17"/>
      <c r="O22" s="10">
        <f>SUM(Tabla1345678[[#This Row],[ene]:[dic]])</f>
        <v>0</v>
      </c>
    </row>
    <row r="23" spans="1:15" s="14" customFormat="1" ht="10.8" customHeight="1" x14ac:dyDescent="0.3">
      <c r="A23" s="7" t="s">
        <v>61</v>
      </c>
      <c r="B23" s="16" t="s">
        <v>134</v>
      </c>
      <c r="C23" s="17">
        <v>8</v>
      </c>
      <c r="D23" s="17">
        <v>10</v>
      </c>
      <c r="E23" s="17">
        <v>9</v>
      </c>
      <c r="F23" s="17">
        <v>5</v>
      </c>
      <c r="G23" s="17">
        <v>3</v>
      </c>
      <c r="H23" s="17">
        <v>5</v>
      </c>
      <c r="I23" s="17"/>
      <c r="J23" s="17"/>
      <c r="K23" s="17"/>
      <c r="L23" s="17"/>
      <c r="M23" s="17"/>
      <c r="N23" s="17"/>
      <c r="O23" s="10">
        <f>SUM(Tabla1345678[[#This Row],[ene]:[dic]])</f>
        <v>40</v>
      </c>
    </row>
    <row r="24" spans="1:15" s="14" customFormat="1" ht="10.8" customHeight="1" x14ac:dyDescent="0.3">
      <c r="A24" s="7" t="s">
        <v>62</v>
      </c>
      <c r="B24" s="16" t="s">
        <v>135</v>
      </c>
      <c r="C24" s="17">
        <v>3</v>
      </c>
      <c r="D24" s="17">
        <v>5</v>
      </c>
      <c r="E24" s="17">
        <v>6</v>
      </c>
      <c r="F24" s="17">
        <v>4</v>
      </c>
      <c r="G24" s="17">
        <v>6</v>
      </c>
      <c r="H24" s="17">
        <v>2</v>
      </c>
      <c r="I24" s="17"/>
      <c r="J24" s="17"/>
      <c r="K24" s="17"/>
      <c r="L24" s="17"/>
      <c r="M24" s="17"/>
      <c r="N24" s="17"/>
      <c r="O24" s="10">
        <f>SUM(Tabla1345678[[#This Row],[ene]:[dic]])</f>
        <v>26</v>
      </c>
    </row>
    <row r="25" spans="1:15" s="14" customFormat="1" ht="10.8" customHeight="1" x14ac:dyDescent="0.3">
      <c r="A25" s="7" t="s">
        <v>80</v>
      </c>
      <c r="B25" s="16" t="s">
        <v>153</v>
      </c>
      <c r="C25" s="17">
        <v>12</v>
      </c>
      <c r="D25" s="17">
        <v>23</v>
      </c>
      <c r="E25" s="17">
        <v>4</v>
      </c>
      <c r="F25" s="17">
        <v>22</v>
      </c>
      <c r="G25" s="17">
        <v>29</v>
      </c>
      <c r="H25" s="17">
        <v>17</v>
      </c>
      <c r="I25" s="17"/>
      <c r="J25" s="17"/>
      <c r="K25" s="17"/>
      <c r="L25" s="17"/>
      <c r="M25" s="17"/>
      <c r="N25" s="17"/>
      <c r="O25" s="10">
        <f>SUM(Tabla1345678[[#This Row],[ene]:[dic]])</f>
        <v>107</v>
      </c>
    </row>
    <row r="26" spans="1:15" s="14" customFormat="1" ht="10.8" customHeight="1" x14ac:dyDescent="0.3">
      <c r="A26" s="7" t="s">
        <v>21</v>
      </c>
      <c r="B26" s="16" t="s">
        <v>94</v>
      </c>
      <c r="C26" s="17">
        <v>7</v>
      </c>
      <c r="D26" s="17">
        <v>5</v>
      </c>
      <c r="E26" s="17">
        <v>4</v>
      </c>
      <c r="F26" s="17">
        <v>5</v>
      </c>
      <c r="G26" s="17">
        <v>10</v>
      </c>
      <c r="H26" s="17">
        <v>3</v>
      </c>
      <c r="I26" s="17"/>
      <c r="J26" s="17"/>
      <c r="K26" s="17"/>
      <c r="L26" s="17"/>
      <c r="M26" s="17"/>
      <c r="N26" s="17"/>
      <c r="O26" s="10">
        <f>SUM(Tabla1345678[[#This Row],[ene]:[dic]])</f>
        <v>34</v>
      </c>
    </row>
    <row r="27" spans="1:15" s="14" customFormat="1" ht="10.8" customHeight="1" x14ac:dyDescent="0.3">
      <c r="A27" s="7" t="s">
        <v>51</v>
      </c>
      <c r="B27" s="16" t="s">
        <v>124</v>
      </c>
      <c r="C27" s="17">
        <v>17</v>
      </c>
      <c r="D27" s="17">
        <v>13</v>
      </c>
      <c r="E27" s="17">
        <v>10</v>
      </c>
      <c r="F27" s="17">
        <v>19</v>
      </c>
      <c r="G27" s="17">
        <v>21</v>
      </c>
      <c r="H27" s="17">
        <v>26</v>
      </c>
      <c r="I27" s="17"/>
      <c r="J27" s="17"/>
      <c r="K27" s="17"/>
      <c r="L27" s="17"/>
      <c r="M27" s="17"/>
      <c r="N27" s="17"/>
      <c r="O27" s="10">
        <f>SUM(Tabla1345678[[#This Row],[ene]:[dic]])</f>
        <v>106</v>
      </c>
    </row>
    <row r="28" spans="1:15" s="14" customFormat="1" ht="10.8" customHeight="1" x14ac:dyDescent="0.3">
      <c r="A28" s="7" t="s">
        <v>41</v>
      </c>
      <c r="B28" s="16" t="s">
        <v>114</v>
      </c>
      <c r="C28" s="17">
        <v>4</v>
      </c>
      <c r="D28" s="17">
        <v>1</v>
      </c>
      <c r="E28" s="17">
        <v>1</v>
      </c>
      <c r="F28" s="17">
        <v>3</v>
      </c>
      <c r="G28" s="17">
        <v>2</v>
      </c>
      <c r="H28" s="17">
        <v>3</v>
      </c>
      <c r="I28" s="17"/>
      <c r="J28" s="17"/>
      <c r="K28" s="17"/>
      <c r="L28" s="17"/>
      <c r="M28" s="17"/>
      <c r="N28" s="17"/>
      <c r="O28" s="10">
        <f>SUM(Tabla1345678[[#This Row],[ene]:[dic]])</f>
        <v>14</v>
      </c>
    </row>
    <row r="29" spans="1:15" s="14" customFormat="1" ht="10.8" customHeight="1" x14ac:dyDescent="0.3">
      <c r="A29" s="7" t="s">
        <v>55</v>
      </c>
      <c r="B29" s="16" t="s">
        <v>128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/>
      <c r="J29" s="17"/>
      <c r="K29" s="17"/>
      <c r="L29" s="17"/>
      <c r="M29" s="17"/>
      <c r="N29" s="17"/>
      <c r="O29" s="10">
        <f>SUM(Tabla1345678[[#This Row],[ene]:[dic]])</f>
        <v>0</v>
      </c>
    </row>
    <row r="30" spans="1:15" s="14" customFormat="1" ht="10.8" customHeight="1" x14ac:dyDescent="0.3">
      <c r="A30" s="7" t="s">
        <v>56</v>
      </c>
      <c r="B30" s="16" t="s">
        <v>129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/>
      <c r="J30" s="17"/>
      <c r="K30" s="17"/>
      <c r="L30" s="17"/>
      <c r="M30" s="17"/>
      <c r="N30" s="17"/>
      <c r="O30" s="10">
        <f>SUM(Tabla1345678[[#This Row],[ene]:[dic]])</f>
        <v>0</v>
      </c>
    </row>
    <row r="31" spans="1:15" s="14" customFormat="1" ht="10.8" customHeight="1" x14ac:dyDescent="0.3">
      <c r="A31" s="7" t="s">
        <v>83</v>
      </c>
      <c r="B31" s="16" t="s">
        <v>156</v>
      </c>
      <c r="C31" s="17">
        <v>1</v>
      </c>
      <c r="D31" s="17">
        <v>3</v>
      </c>
      <c r="E31" s="17">
        <v>0</v>
      </c>
      <c r="F31" s="17">
        <v>0</v>
      </c>
      <c r="G31" s="17">
        <v>1</v>
      </c>
      <c r="H31" s="17">
        <v>0</v>
      </c>
      <c r="I31" s="17"/>
      <c r="J31" s="17"/>
      <c r="K31" s="17"/>
      <c r="L31" s="17"/>
      <c r="M31" s="17"/>
      <c r="N31" s="17"/>
      <c r="O31" s="10">
        <f>SUM(Tabla1345678[[#This Row],[ene]:[dic]])</f>
        <v>5</v>
      </c>
    </row>
    <row r="32" spans="1:15" s="14" customFormat="1" ht="10.8" customHeight="1" x14ac:dyDescent="0.3">
      <c r="A32" s="7" t="s">
        <v>14</v>
      </c>
      <c r="B32" s="16" t="s">
        <v>87</v>
      </c>
      <c r="C32" s="17">
        <v>182</v>
      </c>
      <c r="D32" s="17">
        <v>141</v>
      </c>
      <c r="E32" s="17">
        <v>137</v>
      </c>
      <c r="F32" s="17">
        <v>160</v>
      </c>
      <c r="G32" s="17">
        <v>154</v>
      </c>
      <c r="H32" s="17">
        <v>158</v>
      </c>
      <c r="I32" s="17"/>
      <c r="J32" s="17"/>
      <c r="K32" s="17"/>
      <c r="L32" s="17"/>
      <c r="M32" s="17"/>
      <c r="N32" s="17"/>
      <c r="O32" s="10">
        <f>SUM(Tabla1345678[[#This Row],[ene]:[dic]])</f>
        <v>932</v>
      </c>
    </row>
    <row r="33" spans="1:15" s="14" customFormat="1" ht="10.8" customHeight="1" x14ac:dyDescent="0.3">
      <c r="A33" s="7" t="s">
        <v>29</v>
      </c>
      <c r="B33" s="16" t="s">
        <v>102</v>
      </c>
      <c r="C33" s="17">
        <v>34</v>
      </c>
      <c r="D33" s="17">
        <v>44</v>
      </c>
      <c r="E33" s="17">
        <v>21</v>
      </c>
      <c r="F33" s="17">
        <v>39</v>
      </c>
      <c r="G33" s="17">
        <v>30</v>
      </c>
      <c r="H33" s="17">
        <v>13</v>
      </c>
      <c r="I33" s="17"/>
      <c r="J33" s="17"/>
      <c r="K33" s="17"/>
      <c r="L33" s="17"/>
      <c r="M33" s="17"/>
      <c r="N33" s="17"/>
      <c r="O33" s="10">
        <f>SUM(Tabla1345678[[#This Row],[ene]:[dic]])</f>
        <v>181</v>
      </c>
    </row>
    <row r="34" spans="1:15" s="14" customFormat="1" ht="10.8" customHeight="1" x14ac:dyDescent="0.3">
      <c r="A34" s="7" t="s">
        <v>40</v>
      </c>
      <c r="B34" s="16" t="s">
        <v>113</v>
      </c>
      <c r="C34" s="17">
        <v>12</v>
      </c>
      <c r="D34" s="17">
        <v>20</v>
      </c>
      <c r="E34" s="17">
        <v>15</v>
      </c>
      <c r="F34" s="17">
        <v>19</v>
      </c>
      <c r="G34" s="17">
        <v>13</v>
      </c>
      <c r="H34" s="17">
        <v>10</v>
      </c>
      <c r="I34" s="17"/>
      <c r="J34" s="17"/>
      <c r="K34" s="17"/>
      <c r="L34" s="17"/>
      <c r="M34" s="17"/>
      <c r="N34" s="17"/>
      <c r="O34" s="10">
        <f>SUM(Tabla1345678[[#This Row],[ene]:[dic]])</f>
        <v>89</v>
      </c>
    </row>
    <row r="35" spans="1:15" s="14" customFormat="1" ht="10.8" customHeight="1" x14ac:dyDescent="0.3">
      <c r="A35" s="7" t="s">
        <v>32</v>
      </c>
      <c r="B35" s="16" t="s">
        <v>105</v>
      </c>
      <c r="C35" s="17">
        <v>50</v>
      </c>
      <c r="D35" s="17">
        <v>40</v>
      </c>
      <c r="E35" s="17">
        <v>35</v>
      </c>
      <c r="F35" s="17">
        <v>30</v>
      </c>
      <c r="G35" s="17">
        <v>33</v>
      </c>
      <c r="H35" s="17">
        <v>27</v>
      </c>
      <c r="I35" s="17"/>
      <c r="J35" s="17"/>
      <c r="K35" s="17"/>
      <c r="L35" s="17"/>
      <c r="M35" s="17"/>
      <c r="N35" s="17"/>
      <c r="O35" s="10">
        <f>SUM(Tabla1345678[[#This Row],[ene]:[dic]])</f>
        <v>215</v>
      </c>
    </row>
    <row r="36" spans="1:15" s="14" customFormat="1" ht="10.8" customHeight="1" x14ac:dyDescent="0.3">
      <c r="A36" s="7" t="s">
        <v>30</v>
      </c>
      <c r="B36" s="16" t="s">
        <v>103</v>
      </c>
      <c r="C36" s="17">
        <v>41</v>
      </c>
      <c r="D36" s="17">
        <v>61</v>
      </c>
      <c r="E36" s="17">
        <v>41</v>
      </c>
      <c r="F36" s="17">
        <v>51</v>
      </c>
      <c r="G36" s="17">
        <v>21</v>
      </c>
      <c r="H36" s="17">
        <v>30</v>
      </c>
      <c r="I36" s="17"/>
      <c r="J36" s="17"/>
      <c r="K36" s="17"/>
      <c r="L36" s="17"/>
      <c r="M36" s="17"/>
      <c r="N36" s="17"/>
      <c r="O36" s="10">
        <f>SUM(Tabla1345678[[#This Row],[ene]:[dic]])</f>
        <v>245</v>
      </c>
    </row>
    <row r="37" spans="1:15" s="14" customFormat="1" ht="10.8" customHeight="1" x14ac:dyDescent="0.3">
      <c r="A37" s="7" t="s">
        <v>57</v>
      </c>
      <c r="B37" s="16" t="s">
        <v>130</v>
      </c>
      <c r="C37" s="17">
        <v>0</v>
      </c>
      <c r="D37" s="17">
        <v>2</v>
      </c>
      <c r="E37" s="17">
        <v>2</v>
      </c>
      <c r="F37" s="17">
        <v>0</v>
      </c>
      <c r="G37" s="17">
        <v>0</v>
      </c>
      <c r="H37" s="17">
        <v>2</v>
      </c>
      <c r="I37" s="17"/>
      <c r="J37" s="17"/>
      <c r="K37" s="17"/>
      <c r="L37" s="17"/>
      <c r="M37" s="17"/>
      <c r="N37" s="17"/>
      <c r="O37" s="10">
        <f>SUM(Tabla1345678[[#This Row],[ene]:[dic]])</f>
        <v>6</v>
      </c>
    </row>
    <row r="38" spans="1:15" s="14" customFormat="1" ht="10.8" customHeight="1" x14ac:dyDescent="0.3">
      <c r="A38" s="7" t="s">
        <v>31</v>
      </c>
      <c r="B38" s="16" t="s">
        <v>104</v>
      </c>
      <c r="C38" s="17">
        <v>11</v>
      </c>
      <c r="D38" s="17">
        <v>16</v>
      </c>
      <c r="E38" s="17">
        <v>13</v>
      </c>
      <c r="F38" s="17">
        <v>29</v>
      </c>
      <c r="G38" s="17">
        <v>16</v>
      </c>
      <c r="H38" s="17">
        <v>7</v>
      </c>
      <c r="I38" s="17"/>
      <c r="J38" s="17"/>
      <c r="K38" s="17"/>
      <c r="L38" s="17"/>
      <c r="M38" s="17"/>
      <c r="N38" s="17"/>
      <c r="O38" s="10">
        <f>SUM(Tabla1345678[[#This Row],[ene]:[dic]])</f>
        <v>92</v>
      </c>
    </row>
    <row r="39" spans="1:15" s="14" customFormat="1" ht="10.8" customHeight="1" x14ac:dyDescent="0.3">
      <c r="A39" s="7" t="s">
        <v>16</v>
      </c>
      <c r="B39" s="16" t="s">
        <v>89</v>
      </c>
      <c r="C39" s="17">
        <v>2</v>
      </c>
      <c r="D39" s="17">
        <v>2</v>
      </c>
      <c r="E39" s="17">
        <v>1</v>
      </c>
      <c r="F39" s="17">
        <v>3</v>
      </c>
      <c r="G39" s="17">
        <v>3</v>
      </c>
      <c r="H39" s="17">
        <v>3</v>
      </c>
      <c r="I39" s="17"/>
      <c r="J39" s="17"/>
      <c r="K39" s="17"/>
      <c r="L39" s="17"/>
      <c r="M39" s="17"/>
      <c r="N39" s="17"/>
      <c r="O39" s="10">
        <f>SUM(Tabla1345678[[#This Row],[ene]:[dic]])</f>
        <v>14</v>
      </c>
    </row>
    <row r="40" spans="1:15" s="14" customFormat="1" ht="10.8" customHeight="1" x14ac:dyDescent="0.3">
      <c r="A40" s="7" t="s">
        <v>17</v>
      </c>
      <c r="B40" s="16" t="s">
        <v>90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/>
      <c r="J40" s="17"/>
      <c r="K40" s="17"/>
      <c r="L40" s="17"/>
      <c r="M40" s="17"/>
      <c r="N40" s="18"/>
      <c r="O40" s="10">
        <f>SUM(Tabla1345678[[#This Row],[ene]:[dic]])</f>
        <v>0</v>
      </c>
    </row>
    <row r="41" spans="1:15" s="14" customFormat="1" ht="10.8" customHeight="1" x14ac:dyDescent="0.3">
      <c r="A41" s="7" t="s">
        <v>46</v>
      </c>
      <c r="B41" s="16" t="s">
        <v>119</v>
      </c>
      <c r="C41" s="17">
        <v>0</v>
      </c>
      <c r="D41" s="17">
        <v>0</v>
      </c>
      <c r="E41" s="17">
        <v>0</v>
      </c>
      <c r="F41" s="17">
        <v>1</v>
      </c>
      <c r="G41" s="17">
        <v>0</v>
      </c>
      <c r="H41" s="17">
        <v>0</v>
      </c>
      <c r="I41" s="17"/>
      <c r="J41" s="17"/>
      <c r="K41" s="17"/>
      <c r="L41" s="17"/>
      <c r="M41" s="17"/>
      <c r="N41" s="17"/>
      <c r="O41" s="10">
        <f>SUM(Tabla1345678[[#This Row],[ene]:[dic]])</f>
        <v>1</v>
      </c>
    </row>
    <row r="42" spans="1:15" s="14" customFormat="1" ht="10.8" customHeight="1" x14ac:dyDescent="0.3">
      <c r="A42" s="7" t="s">
        <v>63</v>
      </c>
      <c r="B42" s="16" t="s">
        <v>136</v>
      </c>
      <c r="C42" s="17">
        <v>4</v>
      </c>
      <c r="D42" s="17">
        <v>3</v>
      </c>
      <c r="E42" s="17">
        <v>1</v>
      </c>
      <c r="F42" s="17">
        <v>2</v>
      </c>
      <c r="G42" s="17">
        <v>1</v>
      </c>
      <c r="H42" s="17">
        <v>0</v>
      </c>
      <c r="I42" s="17"/>
      <c r="J42" s="17"/>
      <c r="K42" s="17"/>
      <c r="L42" s="17"/>
      <c r="M42" s="17"/>
      <c r="N42" s="17"/>
      <c r="O42" s="10">
        <f>SUM(Tabla1345678[[#This Row],[ene]:[dic]])</f>
        <v>11</v>
      </c>
    </row>
    <row r="43" spans="1:15" s="14" customFormat="1" ht="10.8" customHeight="1" x14ac:dyDescent="0.3">
      <c r="A43" s="7" t="s">
        <v>64</v>
      </c>
      <c r="B43" s="16" t="s">
        <v>137</v>
      </c>
      <c r="C43" s="17">
        <v>1</v>
      </c>
      <c r="D43" s="17">
        <v>1</v>
      </c>
      <c r="E43" s="17">
        <v>0</v>
      </c>
      <c r="F43" s="17">
        <v>0</v>
      </c>
      <c r="G43" s="17">
        <v>0</v>
      </c>
      <c r="H43" s="17">
        <v>0</v>
      </c>
      <c r="I43" s="17"/>
      <c r="J43" s="17"/>
      <c r="K43" s="17"/>
      <c r="L43" s="17"/>
      <c r="M43" s="17"/>
      <c r="N43" s="17"/>
      <c r="O43" s="10">
        <f>SUM(Tabla1345678[[#This Row],[ene]:[dic]])</f>
        <v>2</v>
      </c>
    </row>
    <row r="44" spans="1:15" s="14" customFormat="1" ht="10.8" customHeight="1" x14ac:dyDescent="0.3">
      <c r="A44" s="7" t="s">
        <v>44</v>
      </c>
      <c r="B44" s="16" t="s">
        <v>117</v>
      </c>
      <c r="C44" s="17">
        <v>1</v>
      </c>
      <c r="D44" s="17">
        <v>6</v>
      </c>
      <c r="E44" s="17">
        <v>0</v>
      </c>
      <c r="F44" s="17">
        <v>0</v>
      </c>
      <c r="G44" s="17">
        <v>5</v>
      </c>
      <c r="H44" s="17">
        <v>5</v>
      </c>
      <c r="I44" s="17"/>
      <c r="J44" s="17"/>
      <c r="K44" s="17"/>
      <c r="L44" s="17"/>
      <c r="M44" s="17"/>
      <c r="N44" s="17"/>
      <c r="O44" s="10">
        <f>SUM(Tabla1345678[[#This Row],[ene]:[dic]])</f>
        <v>17</v>
      </c>
    </row>
    <row r="45" spans="1:15" s="14" customFormat="1" ht="10.8" customHeight="1" x14ac:dyDescent="0.3">
      <c r="A45" s="7" t="s">
        <v>43</v>
      </c>
      <c r="B45" s="16" t="s">
        <v>116</v>
      </c>
      <c r="C45" s="17">
        <v>52</v>
      </c>
      <c r="D45" s="17">
        <v>65</v>
      </c>
      <c r="E45" s="17">
        <v>74</v>
      </c>
      <c r="F45" s="17">
        <v>49</v>
      </c>
      <c r="G45" s="17">
        <v>66</v>
      </c>
      <c r="H45" s="17">
        <v>19</v>
      </c>
      <c r="I45" s="17"/>
      <c r="J45" s="17"/>
      <c r="K45" s="17"/>
      <c r="L45" s="17"/>
      <c r="M45" s="17"/>
      <c r="N45" s="17"/>
      <c r="O45" s="10">
        <f>SUM(Tabla1345678[[#This Row],[ene]:[dic]])</f>
        <v>325</v>
      </c>
    </row>
    <row r="46" spans="1:15" s="14" customFormat="1" ht="10.8" customHeight="1" x14ac:dyDescent="0.3">
      <c r="A46" s="7" t="s">
        <v>36</v>
      </c>
      <c r="B46" s="16" t="s">
        <v>109</v>
      </c>
      <c r="C46" s="17">
        <v>2</v>
      </c>
      <c r="D46" s="17">
        <v>0</v>
      </c>
      <c r="E46" s="17">
        <v>0</v>
      </c>
      <c r="F46" s="17">
        <v>1</v>
      </c>
      <c r="G46" s="17">
        <v>0</v>
      </c>
      <c r="H46" s="17">
        <v>0</v>
      </c>
      <c r="I46" s="17"/>
      <c r="J46" s="17"/>
      <c r="K46" s="17"/>
      <c r="L46" s="17"/>
      <c r="M46" s="17"/>
      <c r="N46" s="17"/>
      <c r="O46" s="10">
        <f>SUM(Tabla1345678[[#This Row],[ene]:[dic]])</f>
        <v>3</v>
      </c>
    </row>
    <row r="47" spans="1:15" s="14" customFormat="1" ht="10.8" customHeight="1" x14ac:dyDescent="0.3">
      <c r="A47" s="7" t="s">
        <v>37</v>
      </c>
      <c r="B47" s="16" t="s">
        <v>110</v>
      </c>
      <c r="C47" s="17">
        <v>5</v>
      </c>
      <c r="D47" s="17">
        <v>5</v>
      </c>
      <c r="E47" s="17">
        <v>4</v>
      </c>
      <c r="F47" s="17">
        <v>6</v>
      </c>
      <c r="G47" s="17">
        <v>5</v>
      </c>
      <c r="H47" s="17">
        <v>7</v>
      </c>
      <c r="I47" s="17"/>
      <c r="J47" s="17"/>
      <c r="K47" s="17"/>
      <c r="L47" s="17"/>
      <c r="M47" s="17"/>
      <c r="N47" s="17"/>
      <c r="O47" s="10">
        <f>SUM(Tabla1345678[[#This Row],[ene]:[dic]])</f>
        <v>32</v>
      </c>
    </row>
    <row r="48" spans="1:15" s="14" customFormat="1" ht="10.8" customHeight="1" x14ac:dyDescent="0.3">
      <c r="A48" s="7" t="s">
        <v>38</v>
      </c>
      <c r="B48" s="16" t="s">
        <v>111</v>
      </c>
      <c r="C48" s="17">
        <v>7</v>
      </c>
      <c r="D48" s="17">
        <v>12</v>
      </c>
      <c r="E48" s="17">
        <v>12</v>
      </c>
      <c r="F48" s="17">
        <v>10</v>
      </c>
      <c r="G48" s="17">
        <v>18</v>
      </c>
      <c r="H48" s="17">
        <v>8</v>
      </c>
      <c r="I48" s="17"/>
      <c r="J48" s="17"/>
      <c r="K48" s="17"/>
      <c r="L48" s="17"/>
      <c r="M48" s="17"/>
      <c r="N48" s="17"/>
      <c r="O48" s="10">
        <f>SUM(Tabla1345678[[#This Row],[ene]:[dic]])</f>
        <v>67</v>
      </c>
    </row>
    <row r="49" spans="1:15" s="14" customFormat="1" ht="10.8" customHeight="1" x14ac:dyDescent="0.3">
      <c r="A49" s="7" t="s">
        <v>39</v>
      </c>
      <c r="B49" s="16" t="s">
        <v>112</v>
      </c>
      <c r="C49" s="17">
        <v>4</v>
      </c>
      <c r="D49" s="17">
        <v>2</v>
      </c>
      <c r="E49" s="17">
        <v>8</v>
      </c>
      <c r="F49" s="17">
        <v>4</v>
      </c>
      <c r="G49" s="17">
        <v>2</v>
      </c>
      <c r="H49" s="17">
        <v>7</v>
      </c>
      <c r="I49" s="17"/>
      <c r="J49" s="17"/>
      <c r="K49" s="17"/>
      <c r="L49" s="17"/>
      <c r="M49" s="17"/>
      <c r="N49" s="17"/>
      <c r="O49" s="10">
        <f>SUM(Tabla1345678[[#This Row],[ene]:[dic]])</f>
        <v>27</v>
      </c>
    </row>
    <row r="50" spans="1:15" s="14" customFormat="1" ht="10.8" customHeight="1" x14ac:dyDescent="0.3">
      <c r="A50" s="7" t="s">
        <v>77</v>
      </c>
      <c r="B50" s="16" t="s">
        <v>150</v>
      </c>
      <c r="C50" s="17">
        <v>97</v>
      </c>
      <c r="D50" s="17">
        <v>126</v>
      </c>
      <c r="E50" s="17">
        <v>94</v>
      </c>
      <c r="F50" s="17">
        <v>93</v>
      </c>
      <c r="G50" s="17">
        <v>82</v>
      </c>
      <c r="H50" s="17">
        <v>75</v>
      </c>
      <c r="I50" s="17"/>
      <c r="J50" s="17"/>
      <c r="K50" s="17"/>
      <c r="L50" s="17"/>
      <c r="M50" s="17"/>
      <c r="N50" s="17"/>
      <c r="O50" s="10">
        <f>SUM(Tabla1345678[[#This Row],[ene]:[dic]])</f>
        <v>567</v>
      </c>
    </row>
    <row r="51" spans="1:15" s="14" customFormat="1" ht="10.8" customHeight="1" x14ac:dyDescent="0.3">
      <c r="A51" s="7" t="s">
        <v>65</v>
      </c>
      <c r="B51" s="16" t="s">
        <v>138</v>
      </c>
      <c r="C51" s="17">
        <v>5</v>
      </c>
      <c r="D51" s="17">
        <v>11</v>
      </c>
      <c r="E51" s="17">
        <v>11</v>
      </c>
      <c r="F51" s="17">
        <v>7</v>
      </c>
      <c r="G51" s="17">
        <v>7</v>
      </c>
      <c r="H51" s="17">
        <v>11</v>
      </c>
      <c r="I51" s="17"/>
      <c r="J51" s="17"/>
      <c r="K51" s="17"/>
      <c r="L51" s="17"/>
      <c r="M51" s="17"/>
      <c r="N51" s="17"/>
      <c r="O51" s="10">
        <f>SUM(Tabla1345678[[#This Row],[ene]:[dic]])</f>
        <v>52</v>
      </c>
    </row>
    <row r="52" spans="1:15" s="14" customFormat="1" ht="10.8" customHeight="1" x14ac:dyDescent="0.3">
      <c r="A52" s="7" t="s">
        <v>66</v>
      </c>
      <c r="B52" s="16" t="s">
        <v>139</v>
      </c>
      <c r="C52" s="17">
        <v>1</v>
      </c>
      <c r="D52" s="17">
        <v>2</v>
      </c>
      <c r="E52" s="17">
        <v>1</v>
      </c>
      <c r="F52" s="17">
        <v>5</v>
      </c>
      <c r="G52" s="17">
        <v>3</v>
      </c>
      <c r="H52" s="17">
        <v>4</v>
      </c>
      <c r="I52" s="17"/>
      <c r="J52" s="17"/>
      <c r="K52" s="17"/>
      <c r="L52" s="17"/>
      <c r="M52" s="17"/>
      <c r="N52" s="17"/>
      <c r="O52" s="10">
        <f>SUM(Tabla1345678[[#This Row],[ene]:[dic]])</f>
        <v>16</v>
      </c>
    </row>
    <row r="53" spans="1:15" s="14" customFormat="1" ht="10.8" customHeight="1" x14ac:dyDescent="0.3">
      <c r="A53" s="7" t="s">
        <v>84</v>
      </c>
      <c r="B53" s="16" t="s">
        <v>157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/>
      <c r="J53" s="17"/>
      <c r="K53" s="17"/>
      <c r="L53" s="17"/>
      <c r="M53" s="17"/>
      <c r="N53" s="17"/>
      <c r="O53" s="10">
        <f>SUM(Tabla1345678[[#This Row],[ene]:[dic]])</f>
        <v>0</v>
      </c>
    </row>
    <row r="54" spans="1:15" s="14" customFormat="1" ht="10.8" customHeight="1" x14ac:dyDescent="0.3">
      <c r="A54" s="7" t="s">
        <v>22</v>
      </c>
      <c r="B54" s="16" t="s">
        <v>95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/>
      <c r="J54" s="17"/>
      <c r="K54" s="17"/>
      <c r="L54" s="17"/>
      <c r="M54" s="17"/>
      <c r="N54" s="17"/>
      <c r="O54" s="10">
        <f>SUM(Tabla1345678[[#This Row],[ene]:[dic]])</f>
        <v>0</v>
      </c>
    </row>
    <row r="55" spans="1:15" s="14" customFormat="1" ht="10.8" customHeight="1" x14ac:dyDescent="0.3">
      <c r="A55" s="7" t="s">
        <v>23</v>
      </c>
      <c r="B55" s="16" t="s">
        <v>96</v>
      </c>
      <c r="C55" s="17">
        <v>3</v>
      </c>
      <c r="D55" s="17">
        <v>2</v>
      </c>
      <c r="E55" s="17">
        <v>4</v>
      </c>
      <c r="F55" s="17">
        <v>2</v>
      </c>
      <c r="G55" s="17">
        <v>2</v>
      </c>
      <c r="H55" s="17">
        <v>1</v>
      </c>
      <c r="I55" s="17"/>
      <c r="J55" s="17"/>
      <c r="K55" s="17"/>
      <c r="L55" s="17"/>
      <c r="M55" s="17"/>
      <c r="N55" s="17"/>
      <c r="O55" s="10">
        <f>SUM(Tabla1345678[[#This Row],[ene]:[dic]])</f>
        <v>14</v>
      </c>
    </row>
    <row r="56" spans="1:15" s="14" customFormat="1" ht="10.8" customHeight="1" x14ac:dyDescent="0.3">
      <c r="A56" s="7" t="s">
        <v>24</v>
      </c>
      <c r="B56" s="16" t="s">
        <v>97</v>
      </c>
      <c r="C56" s="17">
        <v>8</v>
      </c>
      <c r="D56" s="17">
        <v>19</v>
      </c>
      <c r="E56" s="17">
        <v>3</v>
      </c>
      <c r="F56" s="17">
        <v>22</v>
      </c>
      <c r="G56" s="17">
        <v>11</v>
      </c>
      <c r="H56" s="17">
        <v>3</v>
      </c>
      <c r="I56" s="17"/>
      <c r="J56" s="17"/>
      <c r="K56" s="17"/>
      <c r="L56" s="17"/>
      <c r="M56" s="17"/>
      <c r="N56" s="17"/>
      <c r="O56" s="10">
        <f>SUM(Tabla1345678[[#This Row],[ene]:[dic]])</f>
        <v>66</v>
      </c>
    </row>
    <row r="57" spans="1:15" s="14" customFormat="1" ht="10.8" customHeight="1" x14ac:dyDescent="0.3">
      <c r="A57" s="7" t="s">
        <v>45</v>
      </c>
      <c r="B57" s="16" t="s">
        <v>118</v>
      </c>
      <c r="C57" s="17">
        <v>62</v>
      </c>
      <c r="D57" s="17">
        <v>63</v>
      </c>
      <c r="E57" s="17">
        <v>35</v>
      </c>
      <c r="F57" s="17">
        <v>48</v>
      </c>
      <c r="G57" s="17">
        <v>57</v>
      </c>
      <c r="H57" s="17">
        <v>38</v>
      </c>
      <c r="I57" s="17"/>
      <c r="J57" s="17"/>
      <c r="K57" s="17"/>
      <c r="L57" s="17"/>
      <c r="M57" s="17"/>
      <c r="N57" s="17"/>
      <c r="O57" s="10">
        <f>SUM(Tabla1345678[[#This Row],[ene]:[dic]])</f>
        <v>303</v>
      </c>
    </row>
    <row r="58" spans="1:15" s="14" customFormat="1" ht="10.8" customHeight="1" x14ac:dyDescent="0.3">
      <c r="A58" s="7" t="s">
        <v>35</v>
      </c>
      <c r="B58" s="16" t="s">
        <v>108</v>
      </c>
      <c r="C58" s="17">
        <v>6</v>
      </c>
      <c r="D58" s="17">
        <v>1</v>
      </c>
      <c r="E58" s="17">
        <v>8</v>
      </c>
      <c r="F58" s="17">
        <v>9</v>
      </c>
      <c r="G58" s="17">
        <v>14</v>
      </c>
      <c r="H58" s="17">
        <v>11</v>
      </c>
      <c r="I58" s="17"/>
      <c r="J58" s="17"/>
      <c r="K58" s="17"/>
      <c r="L58" s="17"/>
      <c r="M58" s="17"/>
      <c r="N58" s="17"/>
      <c r="O58" s="10">
        <f>SUM(Tabla1345678[[#This Row],[ene]:[dic]])</f>
        <v>49</v>
      </c>
    </row>
    <row r="59" spans="1:15" s="14" customFormat="1" ht="10.8" customHeight="1" x14ac:dyDescent="0.3">
      <c r="A59" s="7" t="s">
        <v>60</v>
      </c>
      <c r="B59" s="16" t="s">
        <v>133</v>
      </c>
      <c r="C59" s="17">
        <v>1</v>
      </c>
      <c r="D59" s="17">
        <v>1</v>
      </c>
      <c r="E59" s="17">
        <v>3</v>
      </c>
      <c r="F59" s="17">
        <v>5</v>
      </c>
      <c r="G59" s="17">
        <v>2</v>
      </c>
      <c r="H59" s="17">
        <v>0</v>
      </c>
      <c r="I59" s="17"/>
      <c r="J59" s="17"/>
      <c r="K59" s="17"/>
      <c r="L59" s="17"/>
      <c r="M59" s="17"/>
      <c r="N59" s="17"/>
      <c r="O59" s="10">
        <f>SUM(Tabla1345678[[#This Row],[ene]:[dic]])</f>
        <v>12</v>
      </c>
    </row>
    <row r="60" spans="1:15" s="14" customFormat="1" ht="10.8" customHeight="1" x14ac:dyDescent="0.3">
      <c r="A60" s="7" t="s">
        <v>74</v>
      </c>
      <c r="B60" s="16" t="s">
        <v>147</v>
      </c>
      <c r="C60" s="17">
        <v>4</v>
      </c>
      <c r="D60" s="17">
        <v>2</v>
      </c>
      <c r="E60" s="17">
        <v>1</v>
      </c>
      <c r="F60" s="17">
        <v>2</v>
      </c>
      <c r="G60" s="17">
        <v>1</v>
      </c>
      <c r="H60" s="17">
        <v>1</v>
      </c>
      <c r="I60" s="17"/>
      <c r="J60" s="17"/>
      <c r="K60" s="17"/>
      <c r="L60" s="17"/>
      <c r="M60" s="17"/>
      <c r="N60" s="17"/>
      <c r="O60" s="10">
        <f>SUM(Tabla1345678[[#This Row],[ene]:[dic]])</f>
        <v>11</v>
      </c>
    </row>
    <row r="61" spans="1:15" s="14" customFormat="1" ht="10.8" customHeight="1" x14ac:dyDescent="0.3">
      <c r="A61" s="7" t="s">
        <v>47</v>
      </c>
      <c r="B61" s="16" t="s">
        <v>120</v>
      </c>
      <c r="C61" s="17">
        <v>0</v>
      </c>
      <c r="D61" s="17">
        <v>0</v>
      </c>
      <c r="E61" s="17">
        <v>4</v>
      </c>
      <c r="F61" s="17">
        <v>3</v>
      </c>
      <c r="G61" s="17">
        <v>0</v>
      </c>
      <c r="H61" s="17">
        <v>1</v>
      </c>
      <c r="I61" s="17"/>
      <c r="J61" s="17"/>
      <c r="K61" s="17"/>
      <c r="L61" s="17"/>
      <c r="M61" s="17"/>
      <c r="N61" s="17"/>
      <c r="O61" s="10">
        <f>SUM(Tabla1345678[[#This Row],[ene]:[dic]])</f>
        <v>8</v>
      </c>
    </row>
    <row r="62" spans="1:15" s="14" customFormat="1" ht="10.8" customHeight="1" x14ac:dyDescent="0.3">
      <c r="A62" s="7" t="s">
        <v>42</v>
      </c>
      <c r="B62" s="16" t="s">
        <v>115</v>
      </c>
      <c r="C62" s="17">
        <v>11</v>
      </c>
      <c r="D62" s="17">
        <v>5</v>
      </c>
      <c r="E62" s="17">
        <v>6</v>
      </c>
      <c r="F62" s="17">
        <v>11</v>
      </c>
      <c r="G62" s="17">
        <v>4</v>
      </c>
      <c r="H62" s="17">
        <v>3</v>
      </c>
      <c r="I62" s="17"/>
      <c r="J62" s="17"/>
      <c r="K62" s="17"/>
      <c r="L62" s="17"/>
      <c r="M62" s="17"/>
      <c r="N62" s="17"/>
      <c r="O62" s="10">
        <f>SUM(Tabla1345678[[#This Row],[ene]:[dic]])</f>
        <v>40</v>
      </c>
    </row>
    <row r="63" spans="1:15" s="14" customFormat="1" ht="10.8" customHeight="1" x14ac:dyDescent="0.3">
      <c r="A63" s="7" t="s">
        <v>81</v>
      </c>
      <c r="B63" s="16" t="s">
        <v>154</v>
      </c>
      <c r="C63" s="17">
        <v>1</v>
      </c>
      <c r="D63" s="17">
        <v>1</v>
      </c>
      <c r="E63" s="17">
        <v>0</v>
      </c>
      <c r="F63" s="17">
        <v>3</v>
      </c>
      <c r="G63" s="17">
        <v>2</v>
      </c>
      <c r="H63" s="17">
        <v>1</v>
      </c>
      <c r="I63" s="17"/>
      <c r="J63" s="17"/>
      <c r="K63" s="17"/>
      <c r="L63" s="17"/>
      <c r="M63" s="17"/>
      <c r="N63" s="17"/>
      <c r="O63" s="10">
        <f>SUM(Tabla1345678[[#This Row],[ene]:[dic]])</f>
        <v>8</v>
      </c>
    </row>
    <row r="64" spans="1:15" s="14" customFormat="1" ht="10.8" customHeight="1" x14ac:dyDescent="0.3">
      <c r="A64" s="7" t="s">
        <v>79</v>
      </c>
      <c r="B64" s="16" t="s">
        <v>152</v>
      </c>
      <c r="C64" s="17">
        <v>0</v>
      </c>
      <c r="D64" s="17">
        <v>0</v>
      </c>
      <c r="E64" s="17">
        <v>2</v>
      </c>
      <c r="F64" s="17">
        <v>0</v>
      </c>
      <c r="G64" s="17">
        <v>0</v>
      </c>
      <c r="H64" s="17">
        <v>0</v>
      </c>
      <c r="I64" s="17"/>
      <c r="J64" s="17"/>
      <c r="K64" s="17"/>
      <c r="L64" s="17"/>
      <c r="M64" s="17"/>
      <c r="N64" s="17"/>
      <c r="O64" s="10">
        <f>SUM(Tabla1345678[[#This Row],[ene]:[dic]])</f>
        <v>2</v>
      </c>
    </row>
    <row r="65" spans="1:15" s="14" customFormat="1" ht="10.8" customHeight="1" x14ac:dyDescent="0.3">
      <c r="A65" s="7" t="s">
        <v>28</v>
      </c>
      <c r="B65" s="16" t="s">
        <v>101</v>
      </c>
      <c r="C65" s="17">
        <v>13</v>
      </c>
      <c r="D65" s="17">
        <v>10</v>
      </c>
      <c r="E65" s="17">
        <v>6</v>
      </c>
      <c r="F65" s="17">
        <v>6</v>
      </c>
      <c r="G65" s="17">
        <v>5</v>
      </c>
      <c r="H65" s="17">
        <v>7</v>
      </c>
      <c r="I65" s="17"/>
      <c r="J65" s="17"/>
      <c r="K65" s="17"/>
      <c r="L65" s="17"/>
      <c r="M65" s="17"/>
      <c r="N65" s="17"/>
      <c r="O65" s="10">
        <f>SUM(Tabla1345678[[#This Row],[ene]:[dic]])</f>
        <v>47</v>
      </c>
    </row>
    <row r="66" spans="1:15" s="14" customFormat="1" ht="10.8" customHeight="1" x14ac:dyDescent="0.3">
      <c r="A66" s="7" t="s">
        <v>33</v>
      </c>
      <c r="B66" s="16" t="s">
        <v>106</v>
      </c>
      <c r="C66" s="17">
        <v>37</v>
      </c>
      <c r="D66" s="17">
        <v>36</v>
      </c>
      <c r="E66" s="17">
        <v>37</v>
      </c>
      <c r="F66" s="17">
        <v>50</v>
      </c>
      <c r="G66" s="17">
        <v>40</v>
      </c>
      <c r="H66" s="17">
        <v>49</v>
      </c>
      <c r="I66" s="17"/>
      <c r="J66" s="17"/>
      <c r="K66" s="17"/>
      <c r="L66" s="17"/>
      <c r="M66" s="17"/>
      <c r="N66" s="17"/>
      <c r="O66" s="10">
        <f>SUM(Tabla1345678[[#This Row],[ene]:[dic]])</f>
        <v>249</v>
      </c>
    </row>
    <row r="67" spans="1:15" s="14" customFormat="1" ht="10.8" customHeight="1" x14ac:dyDescent="0.3">
      <c r="A67" s="7" t="s">
        <v>59</v>
      </c>
      <c r="B67" s="16" t="s">
        <v>132</v>
      </c>
      <c r="C67" s="17">
        <v>1</v>
      </c>
      <c r="D67" s="17">
        <v>4</v>
      </c>
      <c r="E67" s="17">
        <v>3</v>
      </c>
      <c r="F67" s="17">
        <v>8</v>
      </c>
      <c r="G67" s="17">
        <v>3</v>
      </c>
      <c r="H67" s="17">
        <v>1</v>
      </c>
      <c r="I67" s="17"/>
      <c r="J67" s="17"/>
      <c r="K67" s="17"/>
      <c r="L67" s="17"/>
      <c r="M67" s="17"/>
      <c r="N67" s="17"/>
      <c r="O67" s="10">
        <f>SUM(Tabla1345678[[#This Row],[ene]:[dic]])</f>
        <v>20</v>
      </c>
    </row>
    <row r="68" spans="1:15" s="14" customFormat="1" ht="10.8" customHeight="1" x14ac:dyDescent="0.3">
      <c r="A68" s="7" t="s">
        <v>71</v>
      </c>
      <c r="B68" s="16" t="s">
        <v>144</v>
      </c>
      <c r="C68" s="17">
        <v>2</v>
      </c>
      <c r="D68" s="17">
        <v>2</v>
      </c>
      <c r="E68" s="17">
        <v>4</v>
      </c>
      <c r="F68" s="17">
        <v>2</v>
      </c>
      <c r="G68" s="17">
        <v>1</v>
      </c>
      <c r="H68" s="17">
        <v>2</v>
      </c>
      <c r="I68" s="17"/>
      <c r="J68" s="17"/>
      <c r="K68" s="17"/>
      <c r="L68" s="17"/>
      <c r="M68" s="17"/>
      <c r="N68" s="17"/>
      <c r="O68" s="10">
        <f>SUM(Tabla1345678[[#This Row],[ene]:[dic]])</f>
        <v>13</v>
      </c>
    </row>
    <row r="69" spans="1:15" s="14" customFormat="1" ht="10.8" customHeight="1" x14ac:dyDescent="0.3">
      <c r="A69" s="7" t="s">
        <v>76</v>
      </c>
      <c r="B69" s="16" t="s">
        <v>149</v>
      </c>
      <c r="C69" s="17">
        <v>20</v>
      </c>
      <c r="D69" s="17">
        <v>28</v>
      </c>
      <c r="E69" s="17">
        <v>24</v>
      </c>
      <c r="F69" s="17">
        <v>20</v>
      </c>
      <c r="G69" s="17">
        <v>12</v>
      </c>
      <c r="H69" s="17">
        <v>25</v>
      </c>
      <c r="I69" s="17"/>
      <c r="J69" s="17"/>
      <c r="K69" s="17"/>
      <c r="L69" s="17"/>
      <c r="M69" s="17"/>
      <c r="N69" s="17"/>
      <c r="O69" s="10">
        <f>SUM(Tabla1345678[[#This Row],[ene]:[dic]])</f>
        <v>129</v>
      </c>
    </row>
    <row r="70" spans="1:15" s="14" customFormat="1" ht="10.8" customHeight="1" x14ac:dyDescent="0.3">
      <c r="A70" s="7" t="s">
        <v>26</v>
      </c>
      <c r="B70" s="16" t="s">
        <v>99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/>
      <c r="J70" s="17"/>
      <c r="K70" s="17"/>
      <c r="L70" s="17"/>
      <c r="M70" s="17"/>
      <c r="N70" s="17"/>
      <c r="O70" s="10">
        <f>SUM(Tabla1345678[[#This Row],[ene]:[dic]])</f>
        <v>0</v>
      </c>
    </row>
    <row r="71" spans="1:15" s="14" customFormat="1" ht="10.8" customHeight="1" x14ac:dyDescent="0.3">
      <c r="A71" s="7" t="s">
        <v>25</v>
      </c>
      <c r="B71" s="16" t="s">
        <v>98</v>
      </c>
      <c r="C71" s="17">
        <v>0</v>
      </c>
      <c r="D71" s="17">
        <v>13</v>
      </c>
      <c r="E71" s="17">
        <v>67</v>
      </c>
      <c r="F71" s="17">
        <v>6</v>
      </c>
      <c r="G71" s="17">
        <v>4</v>
      </c>
      <c r="H71" s="17">
        <v>3</v>
      </c>
      <c r="I71" s="17"/>
      <c r="J71" s="17"/>
      <c r="K71" s="17"/>
      <c r="L71" s="17"/>
      <c r="M71" s="17"/>
      <c r="N71" s="17"/>
      <c r="O71" s="10">
        <f>SUM(Tabla1345678[[#This Row],[ene]:[dic]])</f>
        <v>93</v>
      </c>
    </row>
    <row r="72" spans="1:15" s="14" customFormat="1" ht="10.8" customHeight="1" x14ac:dyDescent="0.3">
      <c r="A72" s="7" t="s">
        <v>15</v>
      </c>
      <c r="B72" s="16" t="s">
        <v>88</v>
      </c>
      <c r="C72" s="17">
        <v>11</v>
      </c>
      <c r="D72" s="17">
        <v>6</v>
      </c>
      <c r="E72" s="17">
        <v>13</v>
      </c>
      <c r="F72" s="17">
        <v>12</v>
      </c>
      <c r="G72" s="17">
        <v>7</v>
      </c>
      <c r="H72" s="17">
        <v>10</v>
      </c>
      <c r="I72" s="17"/>
      <c r="J72" s="17"/>
      <c r="K72" s="17"/>
      <c r="L72" s="17"/>
      <c r="M72" s="17"/>
      <c r="N72" s="17"/>
      <c r="O72" s="10">
        <f>SUM(Tabla1345678[[#This Row],[ene]:[dic]])</f>
        <v>59</v>
      </c>
    </row>
    <row r="73" spans="1:15" s="14" customFormat="1" ht="10.8" customHeight="1" x14ac:dyDescent="0.3">
      <c r="A73" s="7" t="s">
        <v>67</v>
      </c>
      <c r="B73" s="16" t="s">
        <v>140</v>
      </c>
      <c r="C73" s="17">
        <v>0</v>
      </c>
      <c r="D73" s="17">
        <v>0</v>
      </c>
      <c r="E73" s="17">
        <v>0</v>
      </c>
      <c r="F73" s="17">
        <v>0</v>
      </c>
      <c r="G73" s="17">
        <v>1</v>
      </c>
      <c r="H73" s="17">
        <v>1</v>
      </c>
      <c r="I73" s="17"/>
      <c r="J73" s="17"/>
      <c r="K73" s="17"/>
      <c r="L73" s="17"/>
      <c r="M73" s="17"/>
      <c r="N73" s="17"/>
      <c r="O73" s="10">
        <f>SUM(Tabla1345678[[#This Row],[ene]:[dic]])</f>
        <v>2</v>
      </c>
    </row>
    <row r="74" spans="1:15" s="14" customFormat="1" ht="10.8" customHeight="1" x14ac:dyDescent="0.3">
      <c r="A74" s="7" t="s">
        <v>68</v>
      </c>
      <c r="B74" s="16" t="s">
        <v>141</v>
      </c>
      <c r="C74" s="17">
        <v>3</v>
      </c>
      <c r="D74" s="17">
        <v>5</v>
      </c>
      <c r="E74" s="17">
        <v>5</v>
      </c>
      <c r="F74" s="17">
        <v>17</v>
      </c>
      <c r="G74" s="17">
        <v>56</v>
      </c>
      <c r="H74" s="17">
        <v>124</v>
      </c>
      <c r="I74" s="17"/>
      <c r="J74" s="17"/>
      <c r="K74" s="17"/>
      <c r="L74" s="17"/>
      <c r="M74" s="17"/>
      <c r="N74" s="17"/>
      <c r="O74" s="10">
        <f>SUM(Tabla1345678[[#This Row],[ene]:[dic]])</f>
        <v>210</v>
      </c>
    </row>
    <row r="75" spans="1:15" s="14" customFormat="1" ht="10.8" customHeight="1" x14ac:dyDescent="0.3">
      <c r="A75" s="7" t="s">
        <v>58</v>
      </c>
      <c r="B75" s="16" t="s">
        <v>131</v>
      </c>
      <c r="C75" s="17">
        <v>18</v>
      </c>
      <c r="D75" s="17">
        <v>4</v>
      </c>
      <c r="E75" s="17">
        <v>4</v>
      </c>
      <c r="F75" s="17">
        <v>5</v>
      </c>
      <c r="G75" s="17">
        <v>2</v>
      </c>
      <c r="H75" s="17">
        <v>9</v>
      </c>
      <c r="I75" s="17"/>
      <c r="J75" s="17"/>
      <c r="K75" s="17"/>
      <c r="L75" s="17"/>
      <c r="M75" s="17"/>
      <c r="N75" s="17"/>
      <c r="O75" s="10">
        <f>SUM(Tabla1345678[[#This Row],[ene]:[dic]])</f>
        <v>42</v>
      </c>
    </row>
    <row r="76" spans="1:15" s="14" customFormat="1" ht="10.8" customHeight="1" x14ac:dyDescent="0.3">
      <c r="A76" s="7" t="s">
        <v>69</v>
      </c>
      <c r="B76" s="16" t="s">
        <v>142</v>
      </c>
      <c r="C76" s="17">
        <v>1</v>
      </c>
      <c r="D76" s="17">
        <v>4</v>
      </c>
      <c r="E76" s="17">
        <v>1</v>
      </c>
      <c r="F76" s="17">
        <v>3</v>
      </c>
      <c r="G76" s="17">
        <v>2</v>
      </c>
      <c r="H76" s="17">
        <v>5</v>
      </c>
      <c r="I76" s="17"/>
      <c r="J76" s="17"/>
      <c r="K76" s="17"/>
      <c r="L76" s="17"/>
      <c r="M76" s="17"/>
      <c r="N76" s="17"/>
      <c r="O76" s="10">
        <f>SUM(Tabla1345678[[#This Row],[ene]:[dic]])</f>
        <v>16</v>
      </c>
    </row>
    <row r="77" spans="1:15" s="14" customFormat="1" ht="10.8" customHeight="1" x14ac:dyDescent="0.3">
      <c r="A77" s="7" t="s">
        <v>70</v>
      </c>
      <c r="B77" s="16" t="s">
        <v>143</v>
      </c>
      <c r="C77" s="17">
        <v>1</v>
      </c>
      <c r="D77" s="17">
        <v>3</v>
      </c>
      <c r="E77" s="17">
        <v>2</v>
      </c>
      <c r="F77" s="17">
        <v>7</v>
      </c>
      <c r="G77" s="17">
        <v>1</v>
      </c>
      <c r="H77" s="17">
        <v>2</v>
      </c>
      <c r="I77" s="17"/>
      <c r="J77" s="17"/>
      <c r="K77" s="17"/>
      <c r="L77" s="17"/>
      <c r="M77" s="17"/>
      <c r="N77" s="17"/>
      <c r="O77" s="10">
        <f>SUM(Tabla1345678[[#This Row],[ene]:[dic]])</f>
        <v>16</v>
      </c>
    </row>
    <row r="78" spans="1:15" s="14" customFormat="1" ht="10.8" customHeight="1" x14ac:dyDescent="0.3">
      <c r="A78" s="8" t="s">
        <v>13</v>
      </c>
      <c r="B78" s="8"/>
      <c r="C78" s="8">
        <f>SUBTOTAL(109,Tabla1345678[ene])</f>
        <v>1028</v>
      </c>
      <c r="D78" s="8">
        <f>SUBTOTAL(109,Tabla1345678[feb])</f>
        <v>1068</v>
      </c>
      <c r="E78" s="8">
        <f>SUBTOTAL(109,Tabla1345678[mar])</f>
        <v>967</v>
      </c>
      <c r="F78" s="8">
        <f>SUBTOTAL(109,Tabla1345678[abr])</f>
        <v>1048</v>
      </c>
      <c r="G78" s="8">
        <f>SUBTOTAL(109,Tabla1345678[may])</f>
        <v>1036</v>
      </c>
      <c r="H78" s="14">
        <f>SUBTOTAL(109,Tabla1345678[jun])</f>
        <v>957</v>
      </c>
      <c r="I78" s="8">
        <f>SUBTOTAL(109,Tabla1345678[jul])</f>
        <v>0</v>
      </c>
      <c r="J78" s="8">
        <f>SUBTOTAL(109,Tabla1345678[ago])</f>
        <v>0</v>
      </c>
      <c r="K78" s="8">
        <f>SUBTOTAL(109,Tabla1345678[sep])</f>
        <v>0</v>
      </c>
      <c r="L78" s="8">
        <f>SUBTOTAL(109,Tabla1345678[oct])</f>
        <v>0</v>
      </c>
      <c r="M78" s="8">
        <f>SUBTOTAL(109,Tabla1345678[nov])</f>
        <v>0</v>
      </c>
      <c r="N78" s="8">
        <f>SUBTOTAL(109,Tabla1345678[dic])</f>
        <v>0</v>
      </c>
      <c r="O78" s="11">
        <f>SUBTOTAL(109,Tabla1345678[Total])</f>
        <v>6104</v>
      </c>
    </row>
  </sheetData>
  <mergeCells count="1">
    <mergeCell ref="K1:O4"/>
  </mergeCells>
  <pageMargins left="0.62992125984251968" right="0.23622047244094491" top="0.74803149606299213" bottom="0.74803149606299213" header="0.31496062992125984" footer="0.31496062992125984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Canales de entrada</vt:lpstr>
      <vt:lpstr>Nº reclamaciones</vt:lpstr>
      <vt:lpstr>Causas reclamación 2019</vt:lpstr>
      <vt:lpstr>Causas reclamación 2020</vt:lpstr>
      <vt:lpstr>Causas reclamación 2021</vt:lpstr>
      <vt:lpstr>Causas reclamación 2022</vt:lpstr>
      <vt:lpstr>Causas reclamación 2023</vt:lpstr>
      <vt:lpstr>Causas reclamación 2024</vt:lpstr>
      <vt:lpstr>'Canales de entrada'!Área_de_impresión</vt:lpstr>
      <vt:lpstr>'Nº reclamaciones'!Área_de_impresión</vt:lpstr>
      <vt:lpstr>'Causas reclamación 2019'!Títulos_a_imprimir</vt:lpstr>
      <vt:lpstr>'Causas reclamación 2020'!Títulos_a_imprimir</vt:lpstr>
      <vt:lpstr>'Causas reclamación 2021'!Títulos_a_imprimir</vt:lpstr>
      <vt:lpstr>'Causas reclamación 2022'!Títulos_a_imprimir</vt:lpstr>
      <vt:lpstr>'Causas reclamación 2023'!Títulos_a_imprimir</vt:lpstr>
      <vt:lpstr>'Causas reclamación 2024'!Títulos_a_imprimir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2019-11-26T12:25:47Z</cp:lastPrinted>
  <dcterms:created xsi:type="dcterms:W3CDTF">2019-11-21T07:57:07Z</dcterms:created>
  <dcterms:modified xsi:type="dcterms:W3CDTF">2024-07-10T09:27:15Z</dcterms:modified>
</cp:coreProperties>
</file>