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FD45F50D-CC70-A64B-BE8F-7A95C9475012}" xr6:coauthVersionLast="47" xr6:coauthVersionMax="47" xr10:uidLastSave="{00000000-0000-0000-0000-000000000000}"/>
  <bookViews>
    <workbookView xWindow="0" yWindow="500" windowWidth="28800" windowHeight="16100" xr2:uid="{FD61F1EC-795E-4C4F-A14E-B94A79A8D26C}"/>
  </bookViews>
  <sheets>
    <sheet name="Compendio" sheetId="5" r:id="rId1"/>
    <sheet name="Calendario" sheetId="1" r:id="rId2"/>
    <sheet name="Clima" sheetId="2" r:id="rId3"/>
    <sheet name="Carburantes_2024" sheetId="4" r:id="rId4"/>
    <sheet name="Eventos" sheetId="8" r:id="rId5"/>
  </sheets>
  <definedNames>
    <definedName name="DatosExternos_1" localSheetId="3" hidden="1">'Carburantes_2024'!$A$1:$C$367</definedName>
    <definedName name="DatosExternos_1" localSheetId="2" hidden="1">'Clima'!$A$1:$G$367</definedName>
    <definedName name="DatosExternos_1" localSheetId="0" hidden="1">'Compendio'!$A$1:$AE$367</definedName>
    <definedName name="DatosExternos_1" localSheetId="4" hidden="1">Eventos!$A$1:$D$45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5" l="1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2" i="5"/>
  <c r="AJ3" i="5"/>
  <c r="AK3" i="5"/>
  <c r="AJ4" i="5"/>
  <c r="AK4" i="5"/>
  <c r="AJ5" i="5"/>
  <c r="AK5" i="5"/>
  <c r="AJ6" i="5"/>
  <c r="AK6" i="5"/>
  <c r="AJ7" i="5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J18" i="5"/>
  <c r="AK18" i="5"/>
  <c r="AJ19" i="5"/>
  <c r="AK19" i="5"/>
  <c r="AJ20" i="5"/>
  <c r="AK20" i="5"/>
  <c r="AJ21" i="5"/>
  <c r="AK21" i="5"/>
  <c r="AJ22" i="5"/>
  <c r="AK22" i="5"/>
  <c r="AJ23" i="5"/>
  <c r="AK23" i="5"/>
  <c r="AJ24" i="5"/>
  <c r="AK24" i="5"/>
  <c r="AJ25" i="5"/>
  <c r="AK25" i="5"/>
  <c r="AJ26" i="5"/>
  <c r="AK26" i="5"/>
  <c r="AJ27" i="5"/>
  <c r="AK27" i="5"/>
  <c r="AJ28" i="5"/>
  <c r="AK28" i="5"/>
  <c r="AJ29" i="5"/>
  <c r="AK29" i="5"/>
  <c r="AJ30" i="5"/>
  <c r="AK30" i="5"/>
  <c r="AJ31" i="5"/>
  <c r="AK31" i="5"/>
  <c r="AJ32" i="5"/>
  <c r="AK32" i="5"/>
  <c r="AJ33" i="5"/>
  <c r="AK33" i="5"/>
  <c r="AJ34" i="5"/>
  <c r="AK34" i="5"/>
  <c r="AJ35" i="5"/>
  <c r="AK35" i="5"/>
  <c r="AJ36" i="5"/>
  <c r="AK36" i="5"/>
  <c r="AJ37" i="5"/>
  <c r="AK37" i="5"/>
  <c r="AJ38" i="5"/>
  <c r="AK38" i="5"/>
  <c r="AJ39" i="5"/>
  <c r="AK39" i="5"/>
  <c r="AJ40" i="5"/>
  <c r="AK40" i="5"/>
  <c r="AJ41" i="5"/>
  <c r="AK41" i="5"/>
  <c r="AJ42" i="5"/>
  <c r="AK42" i="5"/>
  <c r="AJ43" i="5"/>
  <c r="AK43" i="5"/>
  <c r="AJ44" i="5"/>
  <c r="AK44" i="5"/>
  <c r="AJ45" i="5"/>
  <c r="AK45" i="5"/>
  <c r="AJ46" i="5"/>
  <c r="AK46" i="5"/>
  <c r="AJ47" i="5"/>
  <c r="AK47" i="5"/>
  <c r="AJ48" i="5"/>
  <c r="AK48" i="5"/>
  <c r="AJ49" i="5"/>
  <c r="AK49" i="5"/>
  <c r="AJ50" i="5"/>
  <c r="AK50" i="5"/>
  <c r="AJ51" i="5"/>
  <c r="AK51" i="5"/>
  <c r="AJ52" i="5"/>
  <c r="AK52" i="5"/>
  <c r="AJ53" i="5"/>
  <c r="AK53" i="5"/>
  <c r="AJ54" i="5"/>
  <c r="AK54" i="5"/>
  <c r="AJ55" i="5"/>
  <c r="AK55" i="5"/>
  <c r="AJ56" i="5"/>
  <c r="AK56" i="5"/>
  <c r="AJ57" i="5"/>
  <c r="AK57" i="5"/>
  <c r="AJ58" i="5"/>
  <c r="AK58" i="5"/>
  <c r="AJ59" i="5"/>
  <c r="AK59" i="5"/>
  <c r="AJ60" i="5"/>
  <c r="AK60" i="5"/>
  <c r="AJ61" i="5"/>
  <c r="AK61" i="5"/>
  <c r="AJ62" i="5"/>
  <c r="AK62" i="5"/>
  <c r="AJ63" i="5"/>
  <c r="AK63" i="5"/>
  <c r="AJ64" i="5"/>
  <c r="AK64" i="5"/>
  <c r="AJ65" i="5"/>
  <c r="AK65" i="5"/>
  <c r="AJ66" i="5"/>
  <c r="AK66" i="5"/>
  <c r="AJ67" i="5"/>
  <c r="AK67" i="5"/>
  <c r="AJ68" i="5"/>
  <c r="AK68" i="5"/>
  <c r="AJ69" i="5"/>
  <c r="AK69" i="5"/>
  <c r="AJ70" i="5"/>
  <c r="AK70" i="5"/>
  <c r="AJ71" i="5"/>
  <c r="AK71" i="5"/>
  <c r="AJ72" i="5"/>
  <c r="AK72" i="5"/>
  <c r="AJ73" i="5"/>
  <c r="AK73" i="5"/>
  <c r="AJ74" i="5"/>
  <c r="AK74" i="5"/>
  <c r="AJ75" i="5"/>
  <c r="AK75" i="5"/>
  <c r="AJ76" i="5"/>
  <c r="AK76" i="5"/>
  <c r="AJ77" i="5"/>
  <c r="AK77" i="5"/>
  <c r="AJ78" i="5"/>
  <c r="AK78" i="5"/>
  <c r="AJ79" i="5"/>
  <c r="AK79" i="5"/>
  <c r="AJ80" i="5"/>
  <c r="AK80" i="5"/>
  <c r="AJ81" i="5"/>
  <c r="AK81" i="5"/>
  <c r="AJ82" i="5"/>
  <c r="AK82" i="5"/>
  <c r="AJ83" i="5"/>
  <c r="AK83" i="5"/>
  <c r="AJ84" i="5"/>
  <c r="AK84" i="5"/>
  <c r="AJ85" i="5"/>
  <c r="AK85" i="5"/>
  <c r="AJ86" i="5"/>
  <c r="AK86" i="5"/>
  <c r="AJ87" i="5"/>
  <c r="AK87" i="5"/>
  <c r="AJ88" i="5"/>
  <c r="AK88" i="5"/>
  <c r="AJ89" i="5"/>
  <c r="AK89" i="5"/>
  <c r="AJ90" i="5"/>
  <c r="AK90" i="5"/>
  <c r="AJ91" i="5"/>
  <c r="AK91" i="5"/>
  <c r="AJ92" i="5"/>
  <c r="AK92" i="5"/>
  <c r="AJ93" i="5"/>
  <c r="AK93" i="5"/>
  <c r="AJ94" i="5"/>
  <c r="AK94" i="5"/>
  <c r="AJ95" i="5"/>
  <c r="AK95" i="5"/>
  <c r="AJ96" i="5"/>
  <c r="AK96" i="5"/>
  <c r="AJ97" i="5"/>
  <c r="AK97" i="5"/>
  <c r="AJ98" i="5"/>
  <c r="AK98" i="5"/>
  <c r="AJ99" i="5"/>
  <c r="AK99" i="5"/>
  <c r="AJ100" i="5"/>
  <c r="AK100" i="5"/>
  <c r="AJ101" i="5"/>
  <c r="AK101" i="5"/>
  <c r="AJ102" i="5"/>
  <c r="AK102" i="5"/>
  <c r="AJ103" i="5"/>
  <c r="AK103" i="5"/>
  <c r="AJ104" i="5"/>
  <c r="AK104" i="5"/>
  <c r="AJ105" i="5"/>
  <c r="AK105" i="5"/>
  <c r="AJ106" i="5"/>
  <c r="AK106" i="5"/>
  <c r="AJ107" i="5"/>
  <c r="AK107" i="5"/>
  <c r="AJ108" i="5"/>
  <c r="AK108" i="5"/>
  <c r="AJ109" i="5"/>
  <c r="AK109" i="5"/>
  <c r="AJ110" i="5"/>
  <c r="AK110" i="5"/>
  <c r="AJ111" i="5"/>
  <c r="AK111" i="5"/>
  <c r="AJ112" i="5"/>
  <c r="AK112" i="5"/>
  <c r="AJ113" i="5"/>
  <c r="AK113" i="5"/>
  <c r="AJ114" i="5"/>
  <c r="AK114" i="5"/>
  <c r="AJ115" i="5"/>
  <c r="AK115" i="5"/>
  <c r="AJ116" i="5"/>
  <c r="AK116" i="5"/>
  <c r="AJ117" i="5"/>
  <c r="AK117" i="5"/>
  <c r="AJ118" i="5"/>
  <c r="AK118" i="5"/>
  <c r="AJ119" i="5"/>
  <c r="AK119" i="5"/>
  <c r="AJ120" i="5"/>
  <c r="AK120" i="5"/>
  <c r="AJ121" i="5"/>
  <c r="AK121" i="5"/>
  <c r="AJ122" i="5"/>
  <c r="AK122" i="5"/>
  <c r="AJ123" i="5"/>
  <c r="AK123" i="5"/>
  <c r="AJ124" i="5"/>
  <c r="AK124" i="5"/>
  <c r="AJ125" i="5"/>
  <c r="AK125" i="5"/>
  <c r="AJ126" i="5"/>
  <c r="AK126" i="5"/>
  <c r="AJ127" i="5"/>
  <c r="AK127" i="5"/>
  <c r="AJ128" i="5"/>
  <c r="AK128" i="5"/>
  <c r="AJ129" i="5"/>
  <c r="AK129" i="5"/>
  <c r="AJ130" i="5"/>
  <c r="AK130" i="5"/>
  <c r="AJ131" i="5"/>
  <c r="AK131" i="5"/>
  <c r="AJ132" i="5"/>
  <c r="AK132" i="5"/>
  <c r="AJ133" i="5"/>
  <c r="AK133" i="5"/>
  <c r="AJ134" i="5"/>
  <c r="AK134" i="5"/>
  <c r="AJ135" i="5"/>
  <c r="AK135" i="5"/>
  <c r="AJ136" i="5"/>
  <c r="AK136" i="5"/>
  <c r="AJ137" i="5"/>
  <c r="AK137" i="5"/>
  <c r="AJ138" i="5"/>
  <c r="AK138" i="5"/>
  <c r="AJ139" i="5"/>
  <c r="AK139" i="5"/>
  <c r="AJ140" i="5"/>
  <c r="AK140" i="5"/>
  <c r="AJ141" i="5"/>
  <c r="AK141" i="5"/>
  <c r="AJ142" i="5"/>
  <c r="AK142" i="5"/>
  <c r="AJ143" i="5"/>
  <c r="AK143" i="5"/>
  <c r="AJ144" i="5"/>
  <c r="AK144" i="5"/>
  <c r="AJ145" i="5"/>
  <c r="AK145" i="5"/>
  <c r="AJ146" i="5"/>
  <c r="AK146" i="5"/>
  <c r="AJ147" i="5"/>
  <c r="AK147" i="5"/>
  <c r="AJ148" i="5"/>
  <c r="AK148" i="5"/>
  <c r="AJ149" i="5"/>
  <c r="AK149" i="5"/>
  <c r="AJ150" i="5"/>
  <c r="AK150" i="5"/>
  <c r="AJ151" i="5"/>
  <c r="AK151" i="5"/>
  <c r="AJ152" i="5"/>
  <c r="AK152" i="5"/>
  <c r="AJ153" i="5"/>
  <c r="AK153" i="5"/>
  <c r="AJ154" i="5"/>
  <c r="AK154" i="5"/>
  <c r="AJ155" i="5"/>
  <c r="AK155" i="5"/>
  <c r="AJ156" i="5"/>
  <c r="AK156" i="5"/>
  <c r="AJ157" i="5"/>
  <c r="AK157" i="5"/>
  <c r="AJ158" i="5"/>
  <c r="AK158" i="5"/>
  <c r="AJ159" i="5"/>
  <c r="AK159" i="5"/>
  <c r="AJ160" i="5"/>
  <c r="AK160" i="5"/>
  <c r="AJ161" i="5"/>
  <c r="AK161" i="5"/>
  <c r="AJ162" i="5"/>
  <c r="AK162" i="5"/>
  <c r="AJ163" i="5"/>
  <c r="AK163" i="5"/>
  <c r="AJ164" i="5"/>
  <c r="AK164" i="5"/>
  <c r="AJ165" i="5"/>
  <c r="AK165" i="5"/>
  <c r="AJ166" i="5"/>
  <c r="AK166" i="5"/>
  <c r="AJ167" i="5"/>
  <c r="AK167" i="5"/>
  <c r="AJ168" i="5"/>
  <c r="AK168" i="5"/>
  <c r="AJ169" i="5"/>
  <c r="AK169" i="5"/>
  <c r="AJ170" i="5"/>
  <c r="AK170" i="5"/>
  <c r="AJ171" i="5"/>
  <c r="AK171" i="5"/>
  <c r="AJ172" i="5"/>
  <c r="AK172" i="5"/>
  <c r="AJ173" i="5"/>
  <c r="AK173" i="5"/>
  <c r="AJ174" i="5"/>
  <c r="AK174" i="5"/>
  <c r="AJ175" i="5"/>
  <c r="AK175" i="5"/>
  <c r="AJ176" i="5"/>
  <c r="AK176" i="5"/>
  <c r="AJ177" i="5"/>
  <c r="AK177" i="5"/>
  <c r="AJ178" i="5"/>
  <c r="AK178" i="5"/>
  <c r="AJ179" i="5"/>
  <c r="AK179" i="5"/>
  <c r="AJ180" i="5"/>
  <c r="AK180" i="5"/>
  <c r="AJ181" i="5"/>
  <c r="AK181" i="5"/>
  <c r="AJ182" i="5"/>
  <c r="AK182" i="5"/>
  <c r="AJ183" i="5"/>
  <c r="AK183" i="5"/>
  <c r="AJ184" i="5"/>
  <c r="AK184" i="5"/>
  <c r="AJ185" i="5"/>
  <c r="AK185" i="5"/>
  <c r="AJ186" i="5"/>
  <c r="AK186" i="5"/>
  <c r="AJ187" i="5"/>
  <c r="AK187" i="5"/>
  <c r="AJ188" i="5"/>
  <c r="AK188" i="5"/>
  <c r="AJ189" i="5"/>
  <c r="AK189" i="5"/>
  <c r="AJ190" i="5"/>
  <c r="AK190" i="5"/>
  <c r="AJ191" i="5"/>
  <c r="AK191" i="5"/>
  <c r="AJ192" i="5"/>
  <c r="AK192" i="5"/>
  <c r="AJ193" i="5"/>
  <c r="AK193" i="5"/>
  <c r="AJ194" i="5"/>
  <c r="AK194" i="5"/>
  <c r="AJ195" i="5"/>
  <c r="AK195" i="5"/>
  <c r="AJ196" i="5"/>
  <c r="AK196" i="5"/>
  <c r="AJ197" i="5"/>
  <c r="AK197" i="5"/>
  <c r="AJ198" i="5"/>
  <c r="AK198" i="5"/>
  <c r="AJ199" i="5"/>
  <c r="AK199" i="5"/>
  <c r="AJ200" i="5"/>
  <c r="AK200" i="5"/>
  <c r="AJ201" i="5"/>
  <c r="AK201" i="5"/>
  <c r="AJ202" i="5"/>
  <c r="AK202" i="5"/>
  <c r="AJ203" i="5"/>
  <c r="AK203" i="5"/>
  <c r="AJ204" i="5"/>
  <c r="AK204" i="5"/>
  <c r="AJ205" i="5"/>
  <c r="AK205" i="5"/>
  <c r="AJ206" i="5"/>
  <c r="AK206" i="5"/>
  <c r="AJ207" i="5"/>
  <c r="AK207" i="5"/>
  <c r="AJ208" i="5"/>
  <c r="AK208" i="5"/>
  <c r="AJ209" i="5"/>
  <c r="AK209" i="5"/>
  <c r="AJ210" i="5"/>
  <c r="AK210" i="5"/>
  <c r="AJ211" i="5"/>
  <c r="AK211" i="5"/>
  <c r="AJ212" i="5"/>
  <c r="AK212" i="5"/>
  <c r="AJ213" i="5"/>
  <c r="AK213" i="5"/>
  <c r="AJ214" i="5"/>
  <c r="AK214" i="5"/>
  <c r="AJ215" i="5"/>
  <c r="AK215" i="5"/>
  <c r="AJ216" i="5"/>
  <c r="AK216" i="5"/>
  <c r="AJ217" i="5"/>
  <c r="AK217" i="5"/>
  <c r="AJ218" i="5"/>
  <c r="AK218" i="5"/>
  <c r="AJ219" i="5"/>
  <c r="AK219" i="5"/>
  <c r="AJ220" i="5"/>
  <c r="AK220" i="5"/>
  <c r="AJ221" i="5"/>
  <c r="AK221" i="5"/>
  <c r="AJ222" i="5"/>
  <c r="AK222" i="5"/>
  <c r="AJ223" i="5"/>
  <c r="AK223" i="5"/>
  <c r="AJ224" i="5"/>
  <c r="AK224" i="5"/>
  <c r="AJ225" i="5"/>
  <c r="AK225" i="5"/>
  <c r="AJ226" i="5"/>
  <c r="AK226" i="5"/>
  <c r="AJ227" i="5"/>
  <c r="AK227" i="5"/>
  <c r="AJ228" i="5"/>
  <c r="AK228" i="5"/>
  <c r="AJ229" i="5"/>
  <c r="AK229" i="5"/>
  <c r="AJ230" i="5"/>
  <c r="AK230" i="5"/>
  <c r="AJ231" i="5"/>
  <c r="AK231" i="5"/>
  <c r="AJ232" i="5"/>
  <c r="AK232" i="5"/>
  <c r="AJ233" i="5"/>
  <c r="AK233" i="5"/>
  <c r="AJ234" i="5"/>
  <c r="AK234" i="5"/>
  <c r="AJ235" i="5"/>
  <c r="AK235" i="5"/>
  <c r="AJ236" i="5"/>
  <c r="AK236" i="5"/>
  <c r="AJ237" i="5"/>
  <c r="AK237" i="5"/>
  <c r="AJ238" i="5"/>
  <c r="AK238" i="5"/>
  <c r="AJ239" i="5"/>
  <c r="AK239" i="5"/>
  <c r="AJ240" i="5"/>
  <c r="AK240" i="5"/>
  <c r="AJ241" i="5"/>
  <c r="AK241" i="5"/>
  <c r="AJ242" i="5"/>
  <c r="AK242" i="5"/>
  <c r="AJ243" i="5"/>
  <c r="AK243" i="5"/>
  <c r="AJ244" i="5"/>
  <c r="AK244" i="5"/>
  <c r="AJ245" i="5"/>
  <c r="AK245" i="5"/>
  <c r="AJ246" i="5"/>
  <c r="AK246" i="5"/>
  <c r="AJ247" i="5"/>
  <c r="AK247" i="5"/>
  <c r="AJ248" i="5"/>
  <c r="AK248" i="5"/>
  <c r="AJ249" i="5"/>
  <c r="AK249" i="5"/>
  <c r="AJ250" i="5"/>
  <c r="AK250" i="5"/>
  <c r="AJ251" i="5"/>
  <c r="AK251" i="5"/>
  <c r="AJ252" i="5"/>
  <c r="AK252" i="5"/>
  <c r="AJ253" i="5"/>
  <c r="AK253" i="5"/>
  <c r="AJ254" i="5"/>
  <c r="AK254" i="5"/>
  <c r="AJ255" i="5"/>
  <c r="AK255" i="5"/>
  <c r="AJ256" i="5"/>
  <c r="AK256" i="5"/>
  <c r="AJ257" i="5"/>
  <c r="AK257" i="5"/>
  <c r="AJ258" i="5"/>
  <c r="AK258" i="5"/>
  <c r="AJ259" i="5"/>
  <c r="AK259" i="5"/>
  <c r="AJ260" i="5"/>
  <c r="AK260" i="5"/>
  <c r="AJ261" i="5"/>
  <c r="AK261" i="5"/>
  <c r="AJ262" i="5"/>
  <c r="AK262" i="5"/>
  <c r="AJ263" i="5"/>
  <c r="AK263" i="5"/>
  <c r="AJ264" i="5"/>
  <c r="AK264" i="5"/>
  <c r="AJ265" i="5"/>
  <c r="AK265" i="5"/>
  <c r="AJ266" i="5"/>
  <c r="AK266" i="5"/>
  <c r="AJ267" i="5"/>
  <c r="AK267" i="5"/>
  <c r="AJ268" i="5"/>
  <c r="AK268" i="5"/>
  <c r="AJ269" i="5"/>
  <c r="AK269" i="5"/>
  <c r="AJ270" i="5"/>
  <c r="AK270" i="5"/>
  <c r="AJ271" i="5"/>
  <c r="AK271" i="5"/>
  <c r="AJ272" i="5"/>
  <c r="AK272" i="5"/>
  <c r="AJ273" i="5"/>
  <c r="AK273" i="5"/>
  <c r="AJ274" i="5"/>
  <c r="AK274" i="5"/>
  <c r="AJ275" i="5"/>
  <c r="AK275" i="5"/>
  <c r="AJ276" i="5"/>
  <c r="AK276" i="5"/>
  <c r="AJ277" i="5"/>
  <c r="AK277" i="5"/>
  <c r="AJ278" i="5"/>
  <c r="AK278" i="5"/>
  <c r="AJ279" i="5"/>
  <c r="AK279" i="5"/>
  <c r="AJ280" i="5"/>
  <c r="AK280" i="5"/>
  <c r="AJ281" i="5"/>
  <c r="AK281" i="5"/>
  <c r="AJ282" i="5"/>
  <c r="AK282" i="5"/>
  <c r="AJ283" i="5"/>
  <c r="AK283" i="5"/>
  <c r="AJ284" i="5"/>
  <c r="AK284" i="5"/>
  <c r="AJ285" i="5"/>
  <c r="AK285" i="5"/>
  <c r="AJ286" i="5"/>
  <c r="AK286" i="5"/>
  <c r="AJ287" i="5"/>
  <c r="AK287" i="5"/>
  <c r="AJ288" i="5"/>
  <c r="AK288" i="5"/>
  <c r="AJ289" i="5"/>
  <c r="AK289" i="5"/>
  <c r="AJ290" i="5"/>
  <c r="AK290" i="5"/>
  <c r="AJ291" i="5"/>
  <c r="AK291" i="5"/>
  <c r="AJ292" i="5"/>
  <c r="AK292" i="5"/>
  <c r="AJ293" i="5"/>
  <c r="AK293" i="5"/>
  <c r="AJ294" i="5"/>
  <c r="AK294" i="5"/>
  <c r="AJ295" i="5"/>
  <c r="AK295" i="5"/>
  <c r="AJ296" i="5"/>
  <c r="AK296" i="5"/>
  <c r="AJ297" i="5"/>
  <c r="AK297" i="5"/>
  <c r="AJ298" i="5"/>
  <c r="AK298" i="5"/>
  <c r="AJ299" i="5"/>
  <c r="AK299" i="5"/>
  <c r="AJ300" i="5"/>
  <c r="AK300" i="5"/>
  <c r="AJ301" i="5"/>
  <c r="AK301" i="5"/>
  <c r="AJ302" i="5"/>
  <c r="AK302" i="5"/>
  <c r="AJ303" i="5"/>
  <c r="AK303" i="5"/>
  <c r="AJ304" i="5"/>
  <c r="AK304" i="5"/>
  <c r="AJ305" i="5"/>
  <c r="AK305" i="5"/>
  <c r="AJ306" i="5"/>
  <c r="AK306" i="5"/>
  <c r="AJ307" i="5"/>
  <c r="AK307" i="5"/>
  <c r="AJ308" i="5"/>
  <c r="AK308" i="5"/>
  <c r="AJ309" i="5"/>
  <c r="AK309" i="5"/>
  <c r="AJ310" i="5"/>
  <c r="AK310" i="5"/>
  <c r="AJ311" i="5"/>
  <c r="AK311" i="5"/>
  <c r="AJ312" i="5"/>
  <c r="AK312" i="5"/>
  <c r="AJ313" i="5"/>
  <c r="AK313" i="5"/>
  <c r="AJ314" i="5"/>
  <c r="AK314" i="5"/>
  <c r="AJ315" i="5"/>
  <c r="AK315" i="5"/>
  <c r="AJ316" i="5"/>
  <c r="AK316" i="5"/>
  <c r="AJ317" i="5"/>
  <c r="AK317" i="5"/>
  <c r="AJ318" i="5"/>
  <c r="AK318" i="5"/>
  <c r="AJ319" i="5"/>
  <c r="AK319" i="5"/>
  <c r="AJ320" i="5"/>
  <c r="AK320" i="5"/>
  <c r="AJ321" i="5"/>
  <c r="AK321" i="5"/>
  <c r="AJ322" i="5"/>
  <c r="AK322" i="5"/>
  <c r="AJ323" i="5"/>
  <c r="AK323" i="5"/>
  <c r="AJ324" i="5"/>
  <c r="AK324" i="5"/>
  <c r="AJ325" i="5"/>
  <c r="AK325" i="5"/>
  <c r="AJ326" i="5"/>
  <c r="AK326" i="5"/>
  <c r="AJ327" i="5"/>
  <c r="AK327" i="5"/>
  <c r="AJ328" i="5"/>
  <c r="AK328" i="5"/>
  <c r="AJ329" i="5"/>
  <c r="AK329" i="5"/>
  <c r="AJ330" i="5"/>
  <c r="AK330" i="5"/>
  <c r="AJ331" i="5"/>
  <c r="AK331" i="5"/>
  <c r="AJ332" i="5"/>
  <c r="AK332" i="5"/>
  <c r="AJ333" i="5"/>
  <c r="AK333" i="5"/>
  <c r="AJ334" i="5"/>
  <c r="AK334" i="5"/>
  <c r="AJ335" i="5"/>
  <c r="AK335" i="5"/>
  <c r="AJ336" i="5"/>
  <c r="AK336" i="5"/>
  <c r="AJ337" i="5"/>
  <c r="AK337" i="5"/>
  <c r="AJ338" i="5"/>
  <c r="AK338" i="5"/>
  <c r="AJ339" i="5"/>
  <c r="AK339" i="5"/>
  <c r="AJ340" i="5"/>
  <c r="AK340" i="5"/>
  <c r="AJ341" i="5"/>
  <c r="AK341" i="5"/>
  <c r="AJ342" i="5"/>
  <c r="AK342" i="5"/>
  <c r="AJ343" i="5"/>
  <c r="AK343" i="5"/>
  <c r="AJ344" i="5"/>
  <c r="AK344" i="5"/>
  <c r="AJ345" i="5"/>
  <c r="AK345" i="5"/>
  <c r="AJ346" i="5"/>
  <c r="AK346" i="5"/>
  <c r="AJ347" i="5"/>
  <c r="AK347" i="5"/>
  <c r="AJ348" i="5"/>
  <c r="AK348" i="5"/>
  <c r="AJ349" i="5"/>
  <c r="AK349" i="5"/>
  <c r="AJ350" i="5"/>
  <c r="AK350" i="5"/>
  <c r="AJ351" i="5"/>
  <c r="AK351" i="5"/>
  <c r="AJ352" i="5"/>
  <c r="AK352" i="5"/>
  <c r="AJ353" i="5"/>
  <c r="AK353" i="5"/>
  <c r="AJ354" i="5"/>
  <c r="AK354" i="5"/>
  <c r="AJ355" i="5"/>
  <c r="AK355" i="5"/>
  <c r="AJ356" i="5"/>
  <c r="AK356" i="5"/>
  <c r="AJ357" i="5"/>
  <c r="AK357" i="5"/>
  <c r="AJ358" i="5"/>
  <c r="AK358" i="5"/>
  <c r="AJ359" i="5"/>
  <c r="AK359" i="5"/>
  <c r="AJ360" i="5"/>
  <c r="AK360" i="5"/>
  <c r="AJ361" i="5"/>
  <c r="AK361" i="5"/>
  <c r="AJ362" i="5"/>
  <c r="AK362" i="5"/>
  <c r="AJ363" i="5"/>
  <c r="AK363" i="5"/>
  <c r="AJ364" i="5"/>
  <c r="AK364" i="5"/>
  <c r="AJ365" i="5"/>
  <c r="AK365" i="5"/>
  <c r="AJ366" i="5"/>
  <c r="AK366" i="5"/>
  <c r="AJ367" i="5"/>
  <c r="AK367" i="5"/>
  <c r="AK2" i="5"/>
  <c r="AJ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2" i="5"/>
  <c r="AG6" i="5"/>
  <c r="AG5" i="5"/>
  <c r="AG3" i="5"/>
  <c r="AG4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2" i="5"/>
  <c r="X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D367" i="1"/>
  <c r="C367" i="1"/>
  <c r="B367" i="1"/>
  <c r="X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D366" i="1"/>
  <c r="C366" i="1"/>
  <c r="B366" i="1"/>
  <c r="X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D365" i="1"/>
  <c r="C365" i="1"/>
  <c r="B365" i="1"/>
  <c r="X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D364" i="1"/>
  <c r="C364" i="1"/>
  <c r="B364" i="1"/>
  <c r="X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D363" i="1"/>
  <c r="C363" i="1"/>
  <c r="B363" i="1"/>
  <c r="X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D362" i="1"/>
  <c r="C362" i="1"/>
  <c r="B362" i="1"/>
  <c r="X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D361" i="1"/>
  <c r="C361" i="1"/>
  <c r="B361" i="1"/>
  <c r="X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D360" i="1"/>
  <c r="C360" i="1"/>
  <c r="B360" i="1"/>
  <c r="X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D359" i="1"/>
  <c r="C359" i="1"/>
  <c r="B359" i="1"/>
  <c r="X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D358" i="1"/>
  <c r="C358" i="1"/>
  <c r="B358" i="1"/>
  <c r="X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D357" i="1"/>
  <c r="C357" i="1"/>
  <c r="B357" i="1"/>
  <c r="X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D356" i="1"/>
  <c r="C356" i="1"/>
  <c r="B356" i="1"/>
  <c r="X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D355" i="1"/>
  <c r="C355" i="1"/>
  <c r="B355" i="1"/>
  <c r="X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D354" i="1"/>
  <c r="C354" i="1"/>
  <c r="B354" i="1"/>
  <c r="X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D353" i="1"/>
  <c r="C353" i="1"/>
  <c r="B353" i="1"/>
  <c r="X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D352" i="1"/>
  <c r="C352" i="1"/>
  <c r="B352" i="1"/>
  <c r="X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D351" i="1"/>
  <c r="C351" i="1"/>
  <c r="B351" i="1"/>
  <c r="X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D350" i="1"/>
  <c r="C350" i="1"/>
  <c r="B350" i="1"/>
  <c r="X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D349" i="1"/>
  <c r="C349" i="1"/>
  <c r="B349" i="1"/>
  <c r="X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D348" i="1"/>
  <c r="C348" i="1"/>
  <c r="B348" i="1"/>
  <c r="X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D347" i="1"/>
  <c r="C347" i="1"/>
  <c r="B347" i="1"/>
  <c r="X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D346" i="1"/>
  <c r="C346" i="1"/>
  <c r="B346" i="1"/>
  <c r="X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D345" i="1"/>
  <c r="C345" i="1"/>
  <c r="B345" i="1"/>
  <c r="X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D344" i="1"/>
  <c r="C344" i="1"/>
  <c r="B344" i="1"/>
  <c r="X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D343" i="1"/>
  <c r="C343" i="1"/>
  <c r="B343" i="1"/>
  <c r="X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D342" i="1"/>
  <c r="C342" i="1"/>
  <c r="B342" i="1"/>
  <c r="X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D341" i="1"/>
  <c r="C341" i="1"/>
  <c r="B341" i="1"/>
  <c r="X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D340" i="1"/>
  <c r="C340" i="1"/>
  <c r="B340" i="1"/>
  <c r="X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D339" i="1"/>
  <c r="C339" i="1"/>
  <c r="B339" i="1"/>
  <c r="X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D338" i="1"/>
  <c r="C338" i="1"/>
  <c r="B338" i="1"/>
  <c r="X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D337" i="1"/>
  <c r="C337" i="1"/>
  <c r="B337" i="1"/>
  <c r="X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D336" i="1"/>
  <c r="C336" i="1"/>
  <c r="B336" i="1"/>
  <c r="X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D335" i="1"/>
  <c r="C335" i="1"/>
  <c r="B335" i="1"/>
  <c r="X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D334" i="1"/>
  <c r="C334" i="1"/>
  <c r="B334" i="1"/>
  <c r="X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D333" i="1"/>
  <c r="C333" i="1"/>
  <c r="B333" i="1"/>
  <c r="X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D332" i="1"/>
  <c r="C332" i="1"/>
  <c r="B332" i="1"/>
  <c r="X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D331" i="1"/>
  <c r="C331" i="1"/>
  <c r="B331" i="1"/>
  <c r="X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D330" i="1"/>
  <c r="C330" i="1"/>
  <c r="B330" i="1"/>
  <c r="X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D329" i="1"/>
  <c r="C329" i="1"/>
  <c r="B329" i="1"/>
  <c r="X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D328" i="1"/>
  <c r="C328" i="1"/>
  <c r="B328" i="1"/>
  <c r="X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D327" i="1"/>
  <c r="C327" i="1"/>
  <c r="B327" i="1"/>
  <c r="X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D326" i="1"/>
  <c r="C326" i="1"/>
  <c r="B326" i="1"/>
  <c r="X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D325" i="1"/>
  <c r="C325" i="1"/>
  <c r="B325" i="1"/>
  <c r="X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D324" i="1"/>
  <c r="C324" i="1"/>
  <c r="B324" i="1"/>
  <c r="X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D323" i="1"/>
  <c r="C323" i="1"/>
  <c r="B323" i="1"/>
  <c r="X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D322" i="1"/>
  <c r="C322" i="1"/>
  <c r="B322" i="1"/>
  <c r="X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D321" i="1"/>
  <c r="C321" i="1"/>
  <c r="B321" i="1"/>
  <c r="X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D320" i="1"/>
  <c r="C320" i="1"/>
  <c r="B320" i="1"/>
  <c r="X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D319" i="1"/>
  <c r="C319" i="1"/>
  <c r="B319" i="1"/>
  <c r="X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D318" i="1"/>
  <c r="C318" i="1"/>
  <c r="B318" i="1"/>
  <c r="X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D317" i="1"/>
  <c r="C317" i="1"/>
  <c r="B317" i="1"/>
  <c r="X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D316" i="1"/>
  <c r="C316" i="1"/>
  <c r="B316" i="1"/>
  <c r="X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D315" i="1"/>
  <c r="C315" i="1"/>
  <c r="B315" i="1"/>
  <c r="X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D314" i="1"/>
  <c r="C314" i="1"/>
  <c r="B314" i="1"/>
  <c r="X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D313" i="1"/>
  <c r="C313" i="1"/>
  <c r="B313" i="1"/>
  <c r="X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D312" i="1"/>
  <c r="C312" i="1"/>
  <c r="B312" i="1"/>
  <c r="X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D311" i="1"/>
  <c r="C311" i="1"/>
  <c r="B311" i="1"/>
  <c r="X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D310" i="1"/>
  <c r="C310" i="1"/>
  <c r="B310" i="1"/>
  <c r="X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D309" i="1"/>
  <c r="C309" i="1"/>
  <c r="B309" i="1"/>
  <c r="X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D308" i="1"/>
  <c r="C308" i="1"/>
  <c r="B308" i="1"/>
  <c r="X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D307" i="1"/>
  <c r="C307" i="1"/>
  <c r="B307" i="1"/>
  <c r="X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D306" i="1"/>
  <c r="C306" i="1"/>
  <c r="B306" i="1"/>
  <c r="X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D305" i="1"/>
  <c r="C305" i="1"/>
  <c r="B305" i="1"/>
  <c r="X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D304" i="1"/>
  <c r="C304" i="1"/>
  <c r="B304" i="1"/>
  <c r="X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D303" i="1"/>
  <c r="C303" i="1"/>
  <c r="B303" i="1"/>
  <c r="X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D302" i="1"/>
  <c r="C302" i="1"/>
  <c r="B302" i="1"/>
  <c r="X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D301" i="1"/>
  <c r="C301" i="1"/>
  <c r="B301" i="1"/>
  <c r="X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D300" i="1"/>
  <c r="C300" i="1"/>
  <c r="B300" i="1"/>
  <c r="X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D299" i="1"/>
  <c r="C299" i="1"/>
  <c r="B299" i="1"/>
  <c r="X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D298" i="1"/>
  <c r="C298" i="1"/>
  <c r="B298" i="1"/>
  <c r="X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D297" i="1"/>
  <c r="C297" i="1"/>
  <c r="B297" i="1"/>
  <c r="X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D296" i="1"/>
  <c r="C296" i="1"/>
  <c r="B296" i="1"/>
  <c r="X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D295" i="1"/>
  <c r="C295" i="1"/>
  <c r="B295" i="1"/>
  <c r="X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D294" i="1"/>
  <c r="C294" i="1"/>
  <c r="B294" i="1"/>
  <c r="X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D293" i="1"/>
  <c r="C293" i="1"/>
  <c r="B293" i="1"/>
  <c r="X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D292" i="1"/>
  <c r="C292" i="1"/>
  <c r="B292" i="1"/>
  <c r="X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D291" i="1"/>
  <c r="C291" i="1"/>
  <c r="B291" i="1"/>
  <c r="X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D290" i="1"/>
  <c r="C290" i="1"/>
  <c r="B290" i="1"/>
  <c r="X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D289" i="1"/>
  <c r="C289" i="1"/>
  <c r="B289" i="1"/>
  <c r="X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D288" i="1"/>
  <c r="C288" i="1"/>
  <c r="B288" i="1"/>
  <c r="X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D287" i="1"/>
  <c r="C287" i="1"/>
  <c r="B287" i="1"/>
  <c r="X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D286" i="1"/>
  <c r="C286" i="1"/>
  <c r="B286" i="1"/>
  <c r="X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D285" i="1"/>
  <c r="C285" i="1"/>
  <c r="B285" i="1"/>
  <c r="X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D284" i="1"/>
  <c r="C284" i="1"/>
  <c r="B284" i="1"/>
  <c r="X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D283" i="1"/>
  <c r="C283" i="1"/>
  <c r="B283" i="1"/>
  <c r="X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D282" i="1"/>
  <c r="C282" i="1"/>
  <c r="B282" i="1"/>
  <c r="X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D281" i="1"/>
  <c r="C281" i="1"/>
  <c r="B281" i="1"/>
  <c r="X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D280" i="1"/>
  <c r="C280" i="1"/>
  <c r="B280" i="1"/>
  <c r="X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D279" i="1"/>
  <c r="C279" i="1"/>
  <c r="B279" i="1"/>
  <c r="X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D278" i="1"/>
  <c r="C278" i="1"/>
  <c r="B278" i="1"/>
  <c r="X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D277" i="1"/>
  <c r="C277" i="1"/>
  <c r="B277" i="1"/>
  <c r="X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D276" i="1"/>
  <c r="C276" i="1"/>
  <c r="B276" i="1"/>
  <c r="X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D275" i="1"/>
  <c r="C275" i="1"/>
  <c r="B275" i="1"/>
  <c r="X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D274" i="1"/>
  <c r="C274" i="1"/>
  <c r="B274" i="1"/>
  <c r="X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D273" i="1"/>
  <c r="C273" i="1"/>
  <c r="B273" i="1"/>
  <c r="X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D272" i="1"/>
  <c r="C272" i="1"/>
  <c r="B272" i="1"/>
  <c r="X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D271" i="1"/>
  <c r="C271" i="1"/>
  <c r="B271" i="1"/>
  <c r="X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D270" i="1"/>
  <c r="C270" i="1"/>
  <c r="B270" i="1"/>
  <c r="X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D269" i="1"/>
  <c r="C269" i="1"/>
  <c r="B269" i="1"/>
  <c r="X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D268" i="1"/>
  <c r="C268" i="1"/>
  <c r="B268" i="1"/>
  <c r="X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D267" i="1"/>
  <c r="C267" i="1"/>
  <c r="B267" i="1"/>
  <c r="X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D266" i="1"/>
  <c r="C266" i="1"/>
  <c r="B266" i="1"/>
  <c r="X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D265" i="1"/>
  <c r="C265" i="1"/>
  <c r="B265" i="1"/>
  <c r="X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D264" i="1"/>
  <c r="C264" i="1"/>
  <c r="B264" i="1"/>
  <c r="X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D263" i="1"/>
  <c r="C263" i="1"/>
  <c r="B263" i="1"/>
  <c r="X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D262" i="1"/>
  <c r="C262" i="1"/>
  <c r="B262" i="1"/>
  <c r="X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D261" i="1"/>
  <c r="C261" i="1"/>
  <c r="B261" i="1"/>
  <c r="X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D260" i="1"/>
  <c r="C260" i="1"/>
  <c r="B260" i="1"/>
  <c r="X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D259" i="1"/>
  <c r="C259" i="1"/>
  <c r="B259" i="1"/>
  <c r="X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D258" i="1"/>
  <c r="C258" i="1"/>
  <c r="B258" i="1"/>
  <c r="X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D257" i="1"/>
  <c r="C257" i="1"/>
  <c r="B257" i="1"/>
  <c r="X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D256" i="1"/>
  <c r="C256" i="1"/>
  <c r="B256" i="1"/>
  <c r="X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D255" i="1"/>
  <c r="C255" i="1"/>
  <c r="B255" i="1"/>
  <c r="X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D254" i="1"/>
  <c r="C254" i="1"/>
  <c r="B254" i="1"/>
  <c r="X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D253" i="1"/>
  <c r="C253" i="1"/>
  <c r="B253" i="1"/>
  <c r="X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D252" i="1"/>
  <c r="C252" i="1"/>
  <c r="B252" i="1"/>
  <c r="X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D251" i="1"/>
  <c r="C251" i="1"/>
  <c r="B251" i="1"/>
  <c r="X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D250" i="1"/>
  <c r="C250" i="1"/>
  <c r="B250" i="1"/>
  <c r="X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249" i="1"/>
  <c r="C249" i="1"/>
  <c r="B249" i="1"/>
  <c r="X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D248" i="1"/>
  <c r="C248" i="1"/>
  <c r="B248" i="1"/>
  <c r="X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D247" i="1"/>
  <c r="C247" i="1"/>
  <c r="B247" i="1"/>
  <c r="X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D246" i="1"/>
  <c r="C246" i="1"/>
  <c r="B246" i="1"/>
  <c r="X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D245" i="1"/>
  <c r="C245" i="1"/>
  <c r="B245" i="1"/>
  <c r="X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D244" i="1"/>
  <c r="C244" i="1"/>
  <c r="B244" i="1"/>
  <c r="X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D243" i="1"/>
  <c r="C243" i="1"/>
  <c r="B243" i="1"/>
  <c r="X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D242" i="1"/>
  <c r="C242" i="1"/>
  <c r="B242" i="1"/>
  <c r="X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D241" i="1"/>
  <c r="C241" i="1"/>
  <c r="B241" i="1"/>
  <c r="X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D240" i="1"/>
  <c r="C240" i="1"/>
  <c r="B240" i="1"/>
  <c r="X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D239" i="1"/>
  <c r="C239" i="1"/>
  <c r="B239" i="1"/>
  <c r="X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D238" i="1"/>
  <c r="C238" i="1"/>
  <c r="B238" i="1"/>
  <c r="X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D237" i="1"/>
  <c r="C237" i="1"/>
  <c r="B237" i="1"/>
  <c r="X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D236" i="1"/>
  <c r="C236" i="1"/>
  <c r="B236" i="1"/>
  <c r="X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D235" i="1"/>
  <c r="C235" i="1"/>
  <c r="B235" i="1"/>
  <c r="X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D234" i="1"/>
  <c r="C234" i="1"/>
  <c r="B234" i="1"/>
  <c r="X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D233" i="1"/>
  <c r="C233" i="1"/>
  <c r="B233" i="1"/>
  <c r="X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D232" i="1"/>
  <c r="C232" i="1"/>
  <c r="B232" i="1"/>
  <c r="X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D231" i="1"/>
  <c r="C231" i="1"/>
  <c r="B231" i="1"/>
  <c r="X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D230" i="1"/>
  <c r="C230" i="1"/>
  <c r="B230" i="1"/>
  <c r="X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D229" i="1"/>
  <c r="C229" i="1"/>
  <c r="B229" i="1"/>
  <c r="X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D228" i="1"/>
  <c r="C228" i="1"/>
  <c r="B228" i="1"/>
  <c r="X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D227" i="1"/>
  <c r="C227" i="1"/>
  <c r="B227" i="1"/>
  <c r="X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D226" i="1"/>
  <c r="C226" i="1"/>
  <c r="B226" i="1"/>
  <c r="X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D225" i="1"/>
  <c r="C225" i="1"/>
  <c r="B225" i="1"/>
  <c r="X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D224" i="1"/>
  <c r="C224" i="1"/>
  <c r="B224" i="1"/>
  <c r="X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D223" i="1"/>
  <c r="C223" i="1"/>
  <c r="B223" i="1"/>
  <c r="X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D222" i="1"/>
  <c r="C222" i="1"/>
  <c r="B222" i="1"/>
  <c r="X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D221" i="1"/>
  <c r="C221" i="1"/>
  <c r="B221" i="1"/>
  <c r="X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D220" i="1"/>
  <c r="C220" i="1"/>
  <c r="B220" i="1"/>
  <c r="X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D219" i="1"/>
  <c r="C219" i="1"/>
  <c r="B219" i="1"/>
  <c r="X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D218" i="1"/>
  <c r="C218" i="1"/>
  <c r="B218" i="1"/>
  <c r="X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D217" i="1"/>
  <c r="C217" i="1"/>
  <c r="B217" i="1"/>
  <c r="X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D216" i="1"/>
  <c r="C216" i="1"/>
  <c r="B216" i="1"/>
  <c r="X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D215" i="1"/>
  <c r="C215" i="1"/>
  <c r="B215" i="1"/>
  <c r="X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D214" i="1"/>
  <c r="C214" i="1"/>
  <c r="B214" i="1"/>
  <c r="X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D213" i="1"/>
  <c r="C213" i="1"/>
  <c r="B213" i="1"/>
  <c r="X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D212" i="1"/>
  <c r="C212" i="1"/>
  <c r="B212" i="1"/>
  <c r="X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D211" i="1"/>
  <c r="C211" i="1"/>
  <c r="B211" i="1"/>
  <c r="X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D210" i="1"/>
  <c r="C210" i="1"/>
  <c r="B210" i="1"/>
  <c r="X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D209" i="1"/>
  <c r="C209" i="1"/>
  <c r="B209" i="1"/>
  <c r="X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D208" i="1"/>
  <c r="C208" i="1"/>
  <c r="B208" i="1"/>
  <c r="X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D207" i="1"/>
  <c r="C207" i="1"/>
  <c r="B207" i="1"/>
  <c r="X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D206" i="1"/>
  <c r="C206" i="1"/>
  <c r="B206" i="1"/>
  <c r="X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D205" i="1"/>
  <c r="C205" i="1"/>
  <c r="B205" i="1"/>
  <c r="X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D204" i="1"/>
  <c r="C204" i="1"/>
  <c r="B204" i="1"/>
  <c r="X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D203" i="1"/>
  <c r="C203" i="1"/>
  <c r="B203" i="1"/>
  <c r="X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D202" i="1"/>
  <c r="C202" i="1"/>
  <c r="B202" i="1"/>
  <c r="X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D201" i="1"/>
  <c r="C201" i="1"/>
  <c r="B201" i="1"/>
  <c r="X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D200" i="1"/>
  <c r="C200" i="1"/>
  <c r="B200" i="1"/>
  <c r="X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D199" i="1"/>
  <c r="C199" i="1"/>
  <c r="B199" i="1"/>
  <c r="X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D198" i="1"/>
  <c r="C198" i="1"/>
  <c r="B198" i="1"/>
  <c r="X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D197" i="1"/>
  <c r="C197" i="1"/>
  <c r="B197" i="1"/>
  <c r="X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D196" i="1"/>
  <c r="C196" i="1"/>
  <c r="B196" i="1"/>
  <c r="X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D195" i="1"/>
  <c r="C195" i="1"/>
  <c r="B195" i="1"/>
  <c r="X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D194" i="1"/>
  <c r="C194" i="1"/>
  <c r="B194" i="1"/>
  <c r="X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D193" i="1"/>
  <c r="C193" i="1"/>
  <c r="B193" i="1"/>
  <c r="X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D192" i="1"/>
  <c r="C192" i="1"/>
  <c r="B192" i="1"/>
  <c r="X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D191" i="1"/>
  <c r="C191" i="1"/>
  <c r="B191" i="1"/>
  <c r="X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D190" i="1"/>
  <c r="C190" i="1"/>
  <c r="B190" i="1"/>
  <c r="X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D189" i="1"/>
  <c r="C189" i="1"/>
  <c r="B189" i="1"/>
  <c r="X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D188" i="1"/>
  <c r="C188" i="1"/>
  <c r="B188" i="1"/>
  <c r="X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D187" i="1"/>
  <c r="C187" i="1"/>
  <c r="B187" i="1"/>
  <c r="X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D186" i="1"/>
  <c r="C186" i="1"/>
  <c r="B186" i="1"/>
  <c r="X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D185" i="1"/>
  <c r="C185" i="1"/>
  <c r="B185" i="1"/>
  <c r="X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D184" i="1"/>
  <c r="C184" i="1"/>
  <c r="B184" i="1"/>
  <c r="X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D183" i="1"/>
  <c r="C183" i="1"/>
  <c r="B183" i="1"/>
  <c r="X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D182" i="1"/>
  <c r="C182" i="1"/>
  <c r="B182" i="1"/>
  <c r="X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D181" i="1"/>
  <c r="C181" i="1"/>
  <c r="B181" i="1"/>
  <c r="X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D180" i="1"/>
  <c r="C180" i="1"/>
  <c r="B180" i="1"/>
  <c r="X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D179" i="1"/>
  <c r="C179" i="1"/>
  <c r="B179" i="1"/>
  <c r="X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D178" i="1"/>
  <c r="C178" i="1"/>
  <c r="B178" i="1"/>
  <c r="X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D177" i="1"/>
  <c r="C177" i="1"/>
  <c r="B177" i="1"/>
  <c r="X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D176" i="1"/>
  <c r="C176" i="1"/>
  <c r="B176" i="1"/>
  <c r="X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D175" i="1"/>
  <c r="C175" i="1"/>
  <c r="B175" i="1"/>
  <c r="X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D174" i="1"/>
  <c r="C174" i="1"/>
  <c r="B174" i="1"/>
  <c r="X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D173" i="1"/>
  <c r="C173" i="1"/>
  <c r="B173" i="1"/>
  <c r="X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D172" i="1"/>
  <c r="C172" i="1"/>
  <c r="B172" i="1"/>
  <c r="X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D171" i="1"/>
  <c r="C171" i="1"/>
  <c r="B171" i="1"/>
  <c r="X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D170" i="1"/>
  <c r="C170" i="1"/>
  <c r="B170" i="1"/>
  <c r="X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D169" i="1"/>
  <c r="C169" i="1"/>
  <c r="B169" i="1"/>
  <c r="X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D168" i="1"/>
  <c r="C168" i="1"/>
  <c r="B168" i="1"/>
  <c r="X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D167" i="1"/>
  <c r="C167" i="1"/>
  <c r="B167" i="1"/>
  <c r="X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D166" i="1"/>
  <c r="C166" i="1"/>
  <c r="B166" i="1"/>
  <c r="X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D165" i="1"/>
  <c r="C165" i="1"/>
  <c r="B165" i="1"/>
  <c r="X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D164" i="1"/>
  <c r="C164" i="1"/>
  <c r="B164" i="1"/>
  <c r="X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D163" i="1"/>
  <c r="C163" i="1"/>
  <c r="B163" i="1"/>
  <c r="X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D162" i="1"/>
  <c r="C162" i="1"/>
  <c r="B162" i="1"/>
  <c r="X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D161" i="1"/>
  <c r="C161" i="1"/>
  <c r="B161" i="1"/>
  <c r="X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D160" i="1"/>
  <c r="C160" i="1"/>
  <c r="B160" i="1"/>
  <c r="X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D159" i="1"/>
  <c r="C159" i="1"/>
  <c r="B159" i="1"/>
  <c r="X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D158" i="1"/>
  <c r="C158" i="1"/>
  <c r="B158" i="1"/>
  <c r="X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D157" i="1"/>
  <c r="C157" i="1"/>
  <c r="B157" i="1"/>
  <c r="X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D156" i="1"/>
  <c r="C156" i="1"/>
  <c r="B156" i="1"/>
  <c r="X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D155" i="1"/>
  <c r="C155" i="1"/>
  <c r="B155" i="1"/>
  <c r="X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D154" i="1"/>
  <c r="C154" i="1"/>
  <c r="B154" i="1"/>
  <c r="X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D153" i="1"/>
  <c r="C153" i="1"/>
  <c r="B153" i="1"/>
  <c r="X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D152" i="1"/>
  <c r="C152" i="1"/>
  <c r="B152" i="1"/>
  <c r="X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D151" i="1"/>
  <c r="C151" i="1"/>
  <c r="B151" i="1"/>
  <c r="X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D150" i="1"/>
  <c r="C150" i="1"/>
  <c r="B150" i="1"/>
  <c r="X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D149" i="1"/>
  <c r="C149" i="1"/>
  <c r="B149" i="1"/>
  <c r="X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D148" i="1"/>
  <c r="C148" i="1"/>
  <c r="B148" i="1"/>
  <c r="X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D147" i="1"/>
  <c r="C147" i="1"/>
  <c r="B147" i="1"/>
  <c r="X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D146" i="1"/>
  <c r="C146" i="1"/>
  <c r="B146" i="1"/>
  <c r="X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D145" i="1"/>
  <c r="C145" i="1"/>
  <c r="B145" i="1"/>
  <c r="X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D144" i="1"/>
  <c r="C144" i="1"/>
  <c r="B144" i="1"/>
  <c r="X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D143" i="1"/>
  <c r="C143" i="1"/>
  <c r="B143" i="1"/>
  <c r="X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D142" i="1"/>
  <c r="C142" i="1"/>
  <c r="B142" i="1"/>
  <c r="X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D141" i="1"/>
  <c r="C141" i="1"/>
  <c r="B141" i="1"/>
  <c r="X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D140" i="1"/>
  <c r="C140" i="1"/>
  <c r="B140" i="1"/>
  <c r="X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D139" i="1"/>
  <c r="C139" i="1"/>
  <c r="B139" i="1"/>
  <c r="X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D138" i="1"/>
  <c r="C138" i="1"/>
  <c r="B138" i="1"/>
  <c r="X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D137" i="1"/>
  <c r="C137" i="1"/>
  <c r="B137" i="1"/>
  <c r="X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D136" i="1"/>
  <c r="C136" i="1"/>
  <c r="B136" i="1"/>
  <c r="X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D135" i="1"/>
  <c r="C135" i="1"/>
  <c r="B135" i="1"/>
  <c r="X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D134" i="1"/>
  <c r="C134" i="1"/>
  <c r="B134" i="1"/>
  <c r="X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D133" i="1"/>
  <c r="C133" i="1"/>
  <c r="B133" i="1"/>
  <c r="X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D132" i="1"/>
  <c r="C132" i="1"/>
  <c r="B132" i="1"/>
  <c r="X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D131" i="1"/>
  <c r="C131" i="1"/>
  <c r="B131" i="1"/>
  <c r="X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D130" i="1"/>
  <c r="C130" i="1"/>
  <c r="B130" i="1"/>
  <c r="X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D129" i="1"/>
  <c r="C129" i="1"/>
  <c r="B129" i="1"/>
  <c r="X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D128" i="1"/>
  <c r="C128" i="1"/>
  <c r="B128" i="1"/>
  <c r="X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D127" i="1"/>
  <c r="C127" i="1"/>
  <c r="B127" i="1"/>
  <c r="X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D126" i="1"/>
  <c r="C126" i="1"/>
  <c r="B126" i="1"/>
  <c r="X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D125" i="1"/>
  <c r="C125" i="1"/>
  <c r="B125" i="1"/>
  <c r="X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D124" i="1"/>
  <c r="C124" i="1"/>
  <c r="B124" i="1"/>
  <c r="X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D123" i="1"/>
  <c r="C123" i="1"/>
  <c r="B123" i="1"/>
  <c r="X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D122" i="1"/>
  <c r="C122" i="1"/>
  <c r="B122" i="1"/>
  <c r="X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D121" i="1"/>
  <c r="C121" i="1"/>
  <c r="B121" i="1"/>
  <c r="X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D120" i="1"/>
  <c r="C120" i="1"/>
  <c r="B120" i="1"/>
  <c r="X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D119" i="1"/>
  <c r="C119" i="1"/>
  <c r="B119" i="1"/>
  <c r="X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D118" i="1"/>
  <c r="C118" i="1"/>
  <c r="B118" i="1"/>
  <c r="X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D117" i="1"/>
  <c r="C117" i="1"/>
  <c r="B117" i="1"/>
  <c r="X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D116" i="1"/>
  <c r="C116" i="1"/>
  <c r="B116" i="1"/>
  <c r="X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D115" i="1"/>
  <c r="C115" i="1"/>
  <c r="B115" i="1"/>
  <c r="X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D114" i="1"/>
  <c r="C114" i="1"/>
  <c r="B114" i="1"/>
  <c r="X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D113" i="1"/>
  <c r="C113" i="1"/>
  <c r="B113" i="1"/>
  <c r="X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D112" i="1"/>
  <c r="C112" i="1"/>
  <c r="B112" i="1"/>
  <c r="X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D111" i="1"/>
  <c r="C111" i="1"/>
  <c r="B111" i="1"/>
  <c r="X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D110" i="1"/>
  <c r="C110" i="1"/>
  <c r="B110" i="1"/>
  <c r="X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D109" i="1"/>
  <c r="C109" i="1"/>
  <c r="B109" i="1"/>
  <c r="X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D108" i="1"/>
  <c r="C108" i="1"/>
  <c r="B108" i="1"/>
  <c r="X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D107" i="1"/>
  <c r="C107" i="1"/>
  <c r="B107" i="1"/>
  <c r="X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D106" i="1"/>
  <c r="C106" i="1"/>
  <c r="B106" i="1"/>
  <c r="X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D105" i="1"/>
  <c r="C105" i="1"/>
  <c r="B105" i="1"/>
  <c r="X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D104" i="1"/>
  <c r="C104" i="1"/>
  <c r="B104" i="1"/>
  <c r="X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D103" i="1"/>
  <c r="C103" i="1"/>
  <c r="B103" i="1"/>
  <c r="X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D102" i="1"/>
  <c r="C102" i="1"/>
  <c r="B102" i="1"/>
  <c r="X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D101" i="1"/>
  <c r="C101" i="1"/>
  <c r="B101" i="1"/>
  <c r="X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D100" i="1"/>
  <c r="C100" i="1"/>
  <c r="B100" i="1"/>
  <c r="X99" i="1"/>
  <c r="R99" i="1"/>
  <c r="Q99" i="1"/>
  <c r="P99" i="1"/>
  <c r="O99" i="1"/>
  <c r="N99" i="1"/>
  <c r="M99" i="1"/>
  <c r="L99" i="1"/>
  <c r="K99" i="1"/>
  <c r="J99" i="1"/>
  <c r="I99" i="1"/>
  <c r="H99" i="1"/>
  <c r="G99" i="1"/>
  <c r="D99" i="1"/>
  <c r="C99" i="1"/>
  <c r="B99" i="1"/>
  <c r="X98" i="1"/>
  <c r="R98" i="1"/>
  <c r="Q98" i="1"/>
  <c r="P98" i="1"/>
  <c r="O98" i="1"/>
  <c r="N98" i="1"/>
  <c r="M98" i="1"/>
  <c r="L98" i="1"/>
  <c r="K98" i="1"/>
  <c r="J98" i="1"/>
  <c r="I98" i="1"/>
  <c r="H98" i="1"/>
  <c r="G98" i="1"/>
  <c r="D98" i="1"/>
  <c r="C98" i="1"/>
  <c r="B98" i="1"/>
  <c r="X97" i="1"/>
  <c r="R97" i="1"/>
  <c r="Q97" i="1"/>
  <c r="P97" i="1"/>
  <c r="O97" i="1"/>
  <c r="N97" i="1"/>
  <c r="M97" i="1"/>
  <c r="L97" i="1"/>
  <c r="K97" i="1"/>
  <c r="J97" i="1"/>
  <c r="I97" i="1"/>
  <c r="H97" i="1"/>
  <c r="G97" i="1"/>
  <c r="D97" i="1"/>
  <c r="C97" i="1"/>
  <c r="B97" i="1"/>
  <c r="X96" i="1"/>
  <c r="R96" i="1"/>
  <c r="Q96" i="1"/>
  <c r="P96" i="1"/>
  <c r="O96" i="1"/>
  <c r="N96" i="1"/>
  <c r="M96" i="1"/>
  <c r="L96" i="1"/>
  <c r="K96" i="1"/>
  <c r="J96" i="1"/>
  <c r="I96" i="1"/>
  <c r="H96" i="1"/>
  <c r="G96" i="1"/>
  <c r="D96" i="1"/>
  <c r="C96" i="1"/>
  <c r="B96" i="1"/>
  <c r="X95" i="1"/>
  <c r="R95" i="1"/>
  <c r="Q95" i="1"/>
  <c r="P95" i="1"/>
  <c r="O95" i="1"/>
  <c r="N95" i="1"/>
  <c r="M95" i="1"/>
  <c r="L95" i="1"/>
  <c r="K95" i="1"/>
  <c r="J95" i="1"/>
  <c r="I95" i="1"/>
  <c r="H95" i="1"/>
  <c r="G95" i="1"/>
  <c r="D95" i="1"/>
  <c r="C95" i="1"/>
  <c r="B95" i="1"/>
  <c r="X94" i="1"/>
  <c r="R94" i="1"/>
  <c r="Q94" i="1"/>
  <c r="P94" i="1"/>
  <c r="O94" i="1"/>
  <c r="N94" i="1"/>
  <c r="M94" i="1"/>
  <c r="L94" i="1"/>
  <c r="K94" i="1"/>
  <c r="J94" i="1"/>
  <c r="I94" i="1"/>
  <c r="H94" i="1"/>
  <c r="G94" i="1"/>
  <c r="D94" i="1"/>
  <c r="C94" i="1"/>
  <c r="B94" i="1"/>
  <c r="X93" i="1"/>
  <c r="R93" i="1"/>
  <c r="Q93" i="1"/>
  <c r="P93" i="1"/>
  <c r="O93" i="1"/>
  <c r="N93" i="1"/>
  <c r="M93" i="1"/>
  <c r="L93" i="1"/>
  <c r="K93" i="1"/>
  <c r="J93" i="1"/>
  <c r="I93" i="1"/>
  <c r="H93" i="1"/>
  <c r="G93" i="1"/>
  <c r="D93" i="1"/>
  <c r="C93" i="1"/>
  <c r="B93" i="1"/>
  <c r="X92" i="1"/>
  <c r="R92" i="1"/>
  <c r="Q92" i="1"/>
  <c r="P92" i="1"/>
  <c r="O92" i="1"/>
  <c r="N92" i="1"/>
  <c r="M92" i="1"/>
  <c r="L92" i="1"/>
  <c r="K92" i="1"/>
  <c r="J92" i="1"/>
  <c r="I92" i="1"/>
  <c r="H92" i="1"/>
  <c r="G92" i="1"/>
  <c r="D92" i="1"/>
  <c r="C92" i="1"/>
  <c r="B92" i="1"/>
  <c r="X91" i="1"/>
  <c r="R91" i="1"/>
  <c r="Q91" i="1"/>
  <c r="P91" i="1"/>
  <c r="O91" i="1"/>
  <c r="N91" i="1"/>
  <c r="M91" i="1"/>
  <c r="L91" i="1"/>
  <c r="K91" i="1"/>
  <c r="J91" i="1"/>
  <c r="I91" i="1"/>
  <c r="H91" i="1"/>
  <c r="G91" i="1"/>
  <c r="D91" i="1"/>
  <c r="C91" i="1"/>
  <c r="B91" i="1"/>
  <c r="X90" i="1"/>
  <c r="R90" i="1"/>
  <c r="Q90" i="1"/>
  <c r="P90" i="1"/>
  <c r="O90" i="1"/>
  <c r="N90" i="1"/>
  <c r="M90" i="1"/>
  <c r="L90" i="1"/>
  <c r="K90" i="1"/>
  <c r="J90" i="1"/>
  <c r="I90" i="1"/>
  <c r="H90" i="1"/>
  <c r="G90" i="1"/>
  <c r="D90" i="1"/>
  <c r="C90" i="1"/>
  <c r="B90" i="1"/>
  <c r="X89" i="1"/>
  <c r="R89" i="1"/>
  <c r="Q89" i="1"/>
  <c r="P89" i="1"/>
  <c r="O89" i="1"/>
  <c r="N89" i="1"/>
  <c r="M89" i="1"/>
  <c r="L89" i="1"/>
  <c r="K89" i="1"/>
  <c r="J89" i="1"/>
  <c r="I89" i="1"/>
  <c r="H89" i="1"/>
  <c r="G89" i="1"/>
  <c r="D89" i="1"/>
  <c r="C89" i="1"/>
  <c r="B89" i="1"/>
  <c r="X88" i="1"/>
  <c r="R88" i="1"/>
  <c r="Q88" i="1"/>
  <c r="P88" i="1"/>
  <c r="O88" i="1"/>
  <c r="N88" i="1"/>
  <c r="M88" i="1"/>
  <c r="L88" i="1"/>
  <c r="K88" i="1"/>
  <c r="J88" i="1"/>
  <c r="I88" i="1"/>
  <c r="H88" i="1"/>
  <c r="G88" i="1"/>
  <c r="D88" i="1"/>
  <c r="C88" i="1"/>
  <c r="B88" i="1"/>
  <c r="X87" i="1"/>
  <c r="R87" i="1"/>
  <c r="Q87" i="1"/>
  <c r="P87" i="1"/>
  <c r="O87" i="1"/>
  <c r="N87" i="1"/>
  <c r="M87" i="1"/>
  <c r="L87" i="1"/>
  <c r="K87" i="1"/>
  <c r="J87" i="1"/>
  <c r="I87" i="1"/>
  <c r="H87" i="1"/>
  <c r="G87" i="1"/>
  <c r="D87" i="1"/>
  <c r="C87" i="1"/>
  <c r="B87" i="1"/>
  <c r="X86" i="1"/>
  <c r="R86" i="1"/>
  <c r="Q86" i="1"/>
  <c r="P86" i="1"/>
  <c r="O86" i="1"/>
  <c r="N86" i="1"/>
  <c r="M86" i="1"/>
  <c r="L86" i="1"/>
  <c r="K86" i="1"/>
  <c r="J86" i="1"/>
  <c r="I86" i="1"/>
  <c r="H86" i="1"/>
  <c r="G86" i="1"/>
  <c r="D86" i="1"/>
  <c r="C86" i="1"/>
  <c r="B86" i="1"/>
  <c r="X85" i="1"/>
  <c r="R85" i="1"/>
  <c r="Q85" i="1"/>
  <c r="P85" i="1"/>
  <c r="O85" i="1"/>
  <c r="N85" i="1"/>
  <c r="M85" i="1"/>
  <c r="L85" i="1"/>
  <c r="K85" i="1"/>
  <c r="J85" i="1"/>
  <c r="I85" i="1"/>
  <c r="H85" i="1"/>
  <c r="G85" i="1"/>
  <c r="D85" i="1"/>
  <c r="C85" i="1"/>
  <c r="B85" i="1"/>
  <c r="X84" i="1"/>
  <c r="R84" i="1"/>
  <c r="Q84" i="1"/>
  <c r="P84" i="1"/>
  <c r="O84" i="1"/>
  <c r="N84" i="1"/>
  <c r="M84" i="1"/>
  <c r="L84" i="1"/>
  <c r="K84" i="1"/>
  <c r="J84" i="1"/>
  <c r="I84" i="1"/>
  <c r="H84" i="1"/>
  <c r="G84" i="1"/>
  <c r="D84" i="1"/>
  <c r="C84" i="1"/>
  <c r="B84" i="1"/>
  <c r="X83" i="1"/>
  <c r="R83" i="1"/>
  <c r="Q83" i="1"/>
  <c r="P83" i="1"/>
  <c r="O83" i="1"/>
  <c r="N83" i="1"/>
  <c r="M83" i="1"/>
  <c r="L83" i="1"/>
  <c r="K83" i="1"/>
  <c r="J83" i="1"/>
  <c r="I83" i="1"/>
  <c r="H83" i="1"/>
  <c r="G83" i="1"/>
  <c r="D83" i="1"/>
  <c r="C83" i="1"/>
  <c r="B83" i="1"/>
  <c r="X82" i="1"/>
  <c r="R82" i="1"/>
  <c r="Q82" i="1"/>
  <c r="P82" i="1"/>
  <c r="O82" i="1"/>
  <c r="N82" i="1"/>
  <c r="M82" i="1"/>
  <c r="L82" i="1"/>
  <c r="K82" i="1"/>
  <c r="J82" i="1"/>
  <c r="I82" i="1"/>
  <c r="H82" i="1"/>
  <c r="G82" i="1"/>
  <c r="D82" i="1"/>
  <c r="C82" i="1"/>
  <c r="B82" i="1"/>
  <c r="X81" i="1"/>
  <c r="R81" i="1"/>
  <c r="Q81" i="1"/>
  <c r="P81" i="1"/>
  <c r="O81" i="1"/>
  <c r="N81" i="1"/>
  <c r="M81" i="1"/>
  <c r="L81" i="1"/>
  <c r="K81" i="1"/>
  <c r="J81" i="1"/>
  <c r="I81" i="1"/>
  <c r="H81" i="1"/>
  <c r="G81" i="1"/>
  <c r="D81" i="1"/>
  <c r="C81" i="1"/>
  <c r="B81" i="1"/>
  <c r="X80" i="1"/>
  <c r="R80" i="1"/>
  <c r="Q80" i="1"/>
  <c r="P80" i="1"/>
  <c r="O80" i="1"/>
  <c r="N80" i="1"/>
  <c r="M80" i="1"/>
  <c r="L80" i="1"/>
  <c r="K80" i="1"/>
  <c r="J80" i="1"/>
  <c r="I80" i="1"/>
  <c r="H80" i="1"/>
  <c r="G80" i="1"/>
  <c r="D80" i="1"/>
  <c r="C80" i="1"/>
  <c r="B80" i="1"/>
  <c r="X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C79" i="1"/>
  <c r="B79" i="1"/>
  <c r="X78" i="1"/>
  <c r="R78" i="1"/>
  <c r="Q78" i="1"/>
  <c r="P78" i="1"/>
  <c r="O78" i="1"/>
  <c r="N78" i="1"/>
  <c r="M78" i="1"/>
  <c r="L78" i="1"/>
  <c r="K78" i="1"/>
  <c r="J78" i="1"/>
  <c r="I78" i="1"/>
  <c r="H78" i="1"/>
  <c r="G78" i="1"/>
  <c r="D78" i="1"/>
  <c r="C78" i="1"/>
  <c r="B78" i="1"/>
  <c r="X77" i="1"/>
  <c r="R77" i="1"/>
  <c r="Q77" i="1"/>
  <c r="P77" i="1"/>
  <c r="O77" i="1"/>
  <c r="N77" i="1"/>
  <c r="M77" i="1"/>
  <c r="L77" i="1"/>
  <c r="K77" i="1"/>
  <c r="J77" i="1"/>
  <c r="I77" i="1"/>
  <c r="H77" i="1"/>
  <c r="G77" i="1"/>
  <c r="D77" i="1"/>
  <c r="C77" i="1"/>
  <c r="B77" i="1"/>
  <c r="X76" i="1"/>
  <c r="R76" i="1"/>
  <c r="Q76" i="1"/>
  <c r="P76" i="1"/>
  <c r="O76" i="1"/>
  <c r="N76" i="1"/>
  <c r="M76" i="1"/>
  <c r="L76" i="1"/>
  <c r="K76" i="1"/>
  <c r="J76" i="1"/>
  <c r="I76" i="1"/>
  <c r="H76" i="1"/>
  <c r="G76" i="1"/>
  <c r="D76" i="1"/>
  <c r="C76" i="1"/>
  <c r="B76" i="1"/>
  <c r="X75" i="1"/>
  <c r="R75" i="1"/>
  <c r="Q75" i="1"/>
  <c r="P75" i="1"/>
  <c r="O75" i="1"/>
  <c r="N75" i="1"/>
  <c r="M75" i="1"/>
  <c r="L75" i="1"/>
  <c r="K75" i="1"/>
  <c r="J75" i="1"/>
  <c r="I75" i="1"/>
  <c r="H75" i="1"/>
  <c r="G75" i="1"/>
  <c r="D75" i="1"/>
  <c r="C75" i="1"/>
  <c r="B75" i="1"/>
  <c r="X74" i="1"/>
  <c r="R74" i="1"/>
  <c r="Q74" i="1"/>
  <c r="P74" i="1"/>
  <c r="O74" i="1"/>
  <c r="N74" i="1"/>
  <c r="M74" i="1"/>
  <c r="L74" i="1"/>
  <c r="K74" i="1"/>
  <c r="J74" i="1"/>
  <c r="I74" i="1"/>
  <c r="H74" i="1"/>
  <c r="G74" i="1"/>
  <c r="D74" i="1"/>
  <c r="C74" i="1"/>
  <c r="B74" i="1"/>
  <c r="X73" i="1"/>
  <c r="R73" i="1"/>
  <c r="Q73" i="1"/>
  <c r="P73" i="1"/>
  <c r="O73" i="1"/>
  <c r="N73" i="1"/>
  <c r="M73" i="1"/>
  <c r="L73" i="1"/>
  <c r="K73" i="1"/>
  <c r="J73" i="1"/>
  <c r="I73" i="1"/>
  <c r="H73" i="1"/>
  <c r="G73" i="1"/>
  <c r="D73" i="1"/>
  <c r="C73" i="1"/>
  <c r="B73" i="1"/>
  <c r="X72" i="1"/>
  <c r="R72" i="1"/>
  <c r="Q72" i="1"/>
  <c r="P72" i="1"/>
  <c r="O72" i="1"/>
  <c r="N72" i="1"/>
  <c r="M72" i="1"/>
  <c r="L72" i="1"/>
  <c r="K72" i="1"/>
  <c r="J72" i="1"/>
  <c r="I72" i="1"/>
  <c r="H72" i="1"/>
  <c r="G72" i="1"/>
  <c r="D72" i="1"/>
  <c r="C72" i="1"/>
  <c r="B72" i="1"/>
  <c r="X71" i="1"/>
  <c r="R71" i="1"/>
  <c r="Q71" i="1"/>
  <c r="P71" i="1"/>
  <c r="O71" i="1"/>
  <c r="N71" i="1"/>
  <c r="M71" i="1"/>
  <c r="L71" i="1"/>
  <c r="K71" i="1"/>
  <c r="J71" i="1"/>
  <c r="I71" i="1"/>
  <c r="H71" i="1"/>
  <c r="G71" i="1"/>
  <c r="D71" i="1"/>
  <c r="C71" i="1"/>
  <c r="B71" i="1"/>
  <c r="X70" i="1"/>
  <c r="R70" i="1"/>
  <c r="Q70" i="1"/>
  <c r="P70" i="1"/>
  <c r="O70" i="1"/>
  <c r="N70" i="1"/>
  <c r="M70" i="1"/>
  <c r="L70" i="1"/>
  <c r="K70" i="1"/>
  <c r="J70" i="1"/>
  <c r="I70" i="1"/>
  <c r="H70" i="1"/>
  <c r="G70" i="1"/>
  <c r="D70" i="1"/>
  <c r="C70" i="1"/>
  <c r="B70" i="1"/>
  <c r="X69" i="1"/>
  <c r="R69" i="1"/>
  <c r="Q69" i="1"/>
  <c r="P69" i="1"/>
  <c r="O69" i="1"/>
  <c r="N69" i="1"/>
  <c r="M69" i="1"/>
  <c r="L69" i="1"/>
  <c r="K69" i="1"/>
  <c r="J69" i="1"/>
  <c r="I69" i="1"/>
  <c r="H69" i="1"/>
  <c r="G69" i="1"/>
  <c r="D69" i="1"/>
  <c r="C69" i="1"/>
  <c r="B69" i="1"/>
  <c r="X68" i="1"/>
  <c r="R68" i="1"/>
  <c r="Q68" i="1"/>
  <c r="P68" i="1"/>
  <c r="O68" i="1"/>
  <c r="N68" i="1"/>
  <c r="M68" i="1"/>
  <c r="L68" i="1"/>
  <c r="K68" i="1"/>
  <c r="J68" i="1"/>
  <c r="I68" i="1"/>
  <c r="H68" i="1"/>
  <c r="G68" i="1"/>
  <c r="D68" i="1"/>
  <c r="C68" i="1"/>
  <c r="B68" i="1"/>
  <c r="X67" i="1"/>
  <c r="R67" i="1"/>
  <c r="Q67" i="1"/>
  <c r="P67" i="1"/>
  <c r="O67" i="1"/>
  <c r="N67" i="1"/>
  <c r="M67" i="1"/>
  <c r="L67" i="1"/>
  <c r="K67" i="1"/>
  <c r="J67" i="1"/>
  <c r="I67" i="1"/>
  <c r="H67" i="1"/>
  <c r="G67" i="1"/>
  <c r="D67" i="1"/>
  <c r="C67" i="1"/>
  <c r="B67" i="1"/>
  <c r="X66" i="1"/>
  <c r="R66" i="1"/>
  <c r="Q66" i="1"/>
  <c r="P66" i="1"/>
  <c r="O66" i="1"/>
  <c r="N66" i="1"/>
  <c r="M66" i="1"/>
  <c r="L66" i="1"/>
  <c r="K66" i="1"/>
  <c r="J66" i="1"/>
  <c r="I66" i="1"/>
  <c r="H66" i="1"/>
  <c r="G66" i="1"/>
  <c r="D66" i="1"/>
  <c r="C66" i="1"/>
  <c r="B66" i="1"/>
  <c r="X65" i="1"/>
  <c r="R65" i="1"/>
  <c r="Q65" i="1"/>
  <c r="P65" i="1"/>
  <c r="O65" i="1"/>
  <c r="N65" i="1"/>
  <c r="M65" i="1"/>
  <c r="L65" i="1"/>
  <c r="K65" i="1"/>
  <c r="J65" i="1"/>
  <c r="I65" i="1"/>
  <c r="H65" i="1"/>
  <c r="G65" i="1"/>
  <c r="D65" i="1"/>
  <c r="C65" i="1"/>
  <c r="B65" i="1"/>
  <c r="X64" i="1"/>
  <c r="R64" i="1"/>
  <c r="Q64" i="1"/>
  <c r="P64" i="1"/>
  <c r="O64" i="1"/>
  <c r="N64" i="1"/>
  <c r="M64" i="1"/>
  <c r="L64" i="1"/>
  <c r="K64" i="1"/>
  <c r="J64" i="1"/>
  <c r="I64" i="1"/>
  <c r="H64" i="1"/>
  <c r="G64" i="1"/>
  <c r="D64" i="1"/>
  <c r="C64" i="1"/>
  <c r="B64" i="1"/>
  <c r="X63" i="1"/>
  <c r="R63" i="1"/>
  <c r="Q63" i="1"/>
  <c r="P63" i="1"/>
  <c r="O63" i="1"/>
  <c r="N63" i="1"/>
  <c r="M63" i="1"/>
  <c r="L63" i="1"/>
  <c r="K63" i="1"/>
  <c r="J63" i="1"/>
  <c r="I63" i="1"/>
  <c r="H63" i="1"/>
  <c r="G63" i="1"/>
  <c r="D63" i="1"/>
  <c r="C63" i="1"/>
  <c r="B63" i="1"/>
  <c r="X62" i="1"/>
  <c r="R62" i="1"/>
  <c r="Q62" i="1"/>
  <c r="P62" i="1"/>
  <c r="O62" i="1"/>
  <c r="N62" i="1"/>
  <c r="M62" i="1"/>
  <c r="L62" i="1"/>
  <c r="K62" i="1"/>
  <c r="J62" i="1"/>
  <c r="I62" i="1"/>
  <c r="H62" i="1"/>
  <c r="G62" i="1"/>
  <c r="D62" i="1"/>
  <c r="C62" i="1"/>
  <c r="B62" i="1"/>
  <c r="X61" i="1"/>
  <c r="R61" i="1"/>
  <c r="Q61" i="1"/>
  <c r="P61" i="1"/>
  <c r="O61" i="1"/>
  <c r="N61" i="1"/>
  <c r="M61" i="1"/>
  <c r="L61" i="1"/>
  <c r="K61" i="1"/>
  <c r="J61" i="1"/>
  <c r="I61" i="1"/>
  <c r="H61" i="1"/>
  <c r="G61" i="1"/>
  <c r="D61" i="1"/>
  <c r="C61" i="1"/>
  <c r="B61" i="1"/>
  <c r="X60" i="1"/>
  <c r="R60" i="1"/>
  <c r="Q60" i="1"/>
  <c r="P60" i="1"/>
  <c r="O60" i="1"/>
  <c r="N60" i="1"/>
  <c r="M60" i="1"/>
  <c r="L60" i="1"/>
  <c r="K60" i="1"/>
  <c r="J60" i="1"/>
  <c r="I60" i="1"/>
  <c r="H60" i="1"/>
  <c r="G60" i="1"/>
  <c r="D60" i="1"/>
  <c r="C60" i="1"/>
  <c r="B60" i="1"/>
  <c r="X59" i="1"/>
  <c r="R59" i="1"/>
  <c r="Q59" i="1"/>
  <c r="P59" i="1"/>
  <c r="O59" i="1"/>
  <c r="N59" i="1"/>
  <c r="M59" i="1"/>
  <c r="L59" i="1"/>
  <c r="K59" i="1"/>
  <c r="J59" i="1"/>
  <c r="I59" i="1"/>
  <c r="H59" i="1"/>
  <c r="G59" i="1"/>
  <c r="D59" i="1"/>
  <c r="C59" i="1"/>
  <c r="B59" i="1"/>
  <c r="X58" i="1"/>
  <c r="R58" i="1"/>
  <c r="Q58" i="1"/>
  <c r="P58" i="1"/>
  <c r="O58" i="1"/>
  <c r="N58" i="1"/>
  <c r="M58" i="1"/>
  <c r="L58" i="1"/>
  <c r="K58" i="1"/>
  <c r="J58" i="1"/>
  <c r="I58" i="1"/>
  <c r="H58" i="1"/>
  <c r="G58" i="1"/>
  <c r="D58" i="1"/>
  <c r="C58" i="1"/>
  <c r="B58" i="1"/>
  <c r="X57" i="1"/>
  <c r="R57" i="1"/>
  <c r="Q57" i="1"/>
  <c r="P57" i="1"/>
  <c r="O57" i="1"/>
  <c r="N57" i="1"/>
  <c r="M57" i="1"/>
  <c r="L57" i="1"/>
  <c r="K57" i="1"/>
  <c r="J57" i="1"/>
  <c r="I57" i="1"/>
  <c r="H57" i="1"/>
  <c r="G57" i="1"/>
  <c r="D57" i="1"/>
  <c r="C57" i="1"/>
  <c r="B57" i="1"/>
  <c r="X56" i="1"/>
  <c r="R56" i="1"/>
  <c r="Q56" i="1"/>
  <c r="P56" i="1"/>
  <c r="O56" i="1"/>
  <c r="N56" i="1"/>
  <c r="M56" i="1"/>
  <c r="L56" i="1"/>
  <c r="K56" i="1"/>
  <c r="J56" i="1"/>
  <c r="I56" i="1"/>
  <c r="H56" i="1"/>
  <c r="G56" i="1"/>
  <c r="D56" i="1"/>
  <c r="C56" i="1"/>
  <c r="B56" i="1"/>
  <c r="X55" i="1"/>
  <c r="R55" i="1"/>
  <c r="Q55" i="1"/>
  <c r="P55" i="1"/>
  <c r="O55" i="1"/>
  <c r="N55" i="1"/>
  <c r="M55" i="1"/>
  <c r="L55" i="1"/>
  <c r="K55" i="1"/>
  <c r="J55" i="1"/>
  <c r="I55" i="1"/>
  <c r="H55" i="1"/>
  <c r="G55" i="1"/>
  <c r="D55" i="1"/>
  <c r="C55" i="1"/>
  <c r="B55" i="1"/>
  <c r="X54" i="1"/>
  <c r="R54" i="1"/>
  <c r="Q54" i="1"/>
  <c r="P54" i="1"/>
  <c r="O54" i="1"/>
  <c r="N54" i="1"/>
  <c r="M54" i="1"/>
  <c r="L54" i="1"/>
  <c r="K54" i="1"/>
  <c r="J54" i="1"/>
  <c r="I54" i="1"/>
  <c r="H54" i="1"/>
  <c r="G54" i="1"/>
  <c r="D54" i="1"/>
  <c r="C54" i="1"/>
  <c r="B54" i="1"/>
  <c r="X53" i="1"/>
  <c r="R53" i="1"/>
  <c r="Q53" i="1"/>
  <c r="P53" i="1"/>
  <c r="O53" i="1"/>
  <c r="N53" i="1"/>
  <c r="M53" i="1"/>
  <c r="L53" i="1"/>
  <c r="K53" i="1"/>
  <c r="J53" i="1"/>
  <c r="I53" i="1"/>
  <c r="H53" i="1"/>
  <c r="G53" i="1"/>
  <c r="D53" i="1"/>
  <c r="C53" i="1"/>
  <c r="B53" i="1"/>
  <c r="X52" i="1"/>
  <c r="R52" i="1"/>
  <c r="Q52" i="1"/>
  <c r="P52" i="1"/>
  <c r="O52" i="1"/>
  <c r="N52" i="1"/>
  <c r="M52" i="1"/>
  <c r="L52" i="1"/>
  <c r="K52" i="1"/>
  <c r="J52" i="1"/>
  <c r="I52" i="1"/>
  <c r="H52" i="1"/>
  <c r="G52" i="1"/>
  <c r="D52" i="1"/>
  <c r="C52" i="1"/>
  <c r="B52" i="1"/>
  <c r="X51" i="1"/>
  <c r="R51" i="1"/>
  <c r="Q51" i="1"/>
  <c r="P51" i="1"/>
  <c r="O51" i="1"/>
  <c r="N51" i="1"/>
  <c r="M51" i="1"/>
  <c r="L51" i="1"/>
  <c r="K51" i="1"/>
  <c r="J51" i="1"/>
  <c r="I51" i="1"/>
  <c r="H51" i="1"/>
  <c r="G51" i="1"/>
  <c r="D51" i="1"/>
  <c r="C51" i="1"/>
  <c r="B51" i="1"/>
  <c r="X50" i="1"/>
  <c r="R50" i="1"/>
  <c r="Q50" i="1"/>
  <c r="P50" i="1"/>
  <c r="O50" i="1"/>
  <c r="N50" i="1"/>
  <c r="M50" i="1"/>
  <c r="L50" i="1"/>
  <c r="K50" i="1"/>
  <c r="J50" i="1"/>
  <c r="I50" i="1"/>
  <c r="H50" i="1"/>
  <c r="G50" i="1"/>
  <c r="D50" i="1"/>
  <c r="C50" i="1"/>
  <c r="B50" i="1"/>
  <c r="X49" i="1"/>
  <c r="R49" i="1"/>
  <c r="Q49" i="1"/>
  <c r="P49" i="1"/>
  <c r="O49" i="1"/>
  <c r="N49" i="1"/>
  <c r="M49" i="1"/>
  <c r="L49" i="1"/>
  <c r="K49" i="1"/>
  <c r="J49" i="1"/>
  <c r="I49" i="1"/>
  <c r="H49" i="1"/>
  <c r="G49" i="1"/>
  <c r="D49" i="1"/>
  <c r="C49" i="1"/>
  <c r="B49" i="1"/>
  <c r="X48" i="1"/>
  <c r="R48" i="1"/>
  <c r="Q48" i="1"/>
  <c r="P48" i="1"/>
  <c r="O48" i="1"/>
  <c r="N48" i="1"/>
  <c r="M48" i="1"/>
  <c r="L48" i="1"/>
  <c r="K48" i="1"/>
  <c r="J48" i="1"/>
  <c r="I48" i="1"/>
  <c r="H48" i="1"/>
  <c r="G48" i="1"/>
  <c r="D48" i="1"/>
  <c r="C48" i="1"/>
  <c r="B48" i="1"/>
  <c r="X47" i="1"/>
  <c r="R47" i="1"/>
  <c r="Q47" i="1"/>
  <c r="P47" i="1"/>
  <c r="O47" i="1"/>
  <c r="N47" i="1"/>
  <c r="M47" i="1"/>
  <c r="L47" i="1"/>
  <c r="K47" i="1"/>
  <c r="J47" i="1"/>
  <c r="I47" i="1"/>
  <c r="H47" i="1"/>
  <c r="G47" i="1"/>
  <c r="D47" i="1"/>
  <c r="C47" i="1"/>
  <c r="B47" i="1"/>
  <c r="X46" i="1"/>
  <c r="R46" i="1"/>
  <c r="Q46" i="1"/>
  <c r="P46" i="1"/>
  <c r="O46" i="1"/>
  <c r="N46" i="1"/>
  <c r="M46" i="1"/>
  <c r="L46" i="1"/>
  <c r="K46" i="1"/>
  <c r="J46" i="1"/>
  <c r="I46" i="1"/>
  <c r="H46" i="1"/>
  <c r="G46" i="1"/>
  <c r="D46" i="1"/>
  <c r="C46" i="1"/>
  <c r="B46" i="1"/>
  <c r="X45" i="1"/>
  <c r="R45" i="1"/>
  <c r="Q45" i="1"/>
  <c r="P45" i="1"/>
  <c r="O45" i="1"/>
  <c r="N45" i="1"/>
  <c r="M45" i="1"/>
  <c r="L45" i="1"/>
  <c r="K45" i="1"/>
  <c r="J45" i="1"/>
  <c r="I45" i="1"/>
  <c r="H45" i="1"/>
  <c r="G45" i="1"/>
  <c r="D45" i="1"/>
  <c r="C45" i="1"/>
  <c r="B45" i="1"/>
  <c r="X44" i="1"/>
  <c r="R44" i="1"/>
  <c r="Q44" i="1"/>
  <c r="P44" i="1"/>
  <c r="O44" i="1"/>
  <c r="N44" i="1"/>
  <c r="M44" i="1"/>
  <c r="L44" i="1"/>
  <c r="K44" i="1"/>
  <c r="J44" i="1"/>
  <c r="I44" i="1"/>
  <c r="H44" i="1"/>
  <c r="G44" i="1"/>
  <c r="D44" i="1"/>
  <c r="C44" i="1"/>
  <c r="B44" i="1"/>
  <c r="X43" i="1"/>
  <c r="R43" i="1"/>
  <c r="Q43" i="1"/>
  <c r="P43" i="1"/>
  <c r="O43" i="1"/>
  <c r="N43" i="1"/>
  <c r="M43" i="1"/>
  <c r="L43" i="1"/>
  <c r="K43" i="1"/>
  <c r="J43" i="1"/>
  <c r="I43" i="1"/>
  <c r="H43" i="1"/>
  <c r="G43" i="1"/>
  <c r="D43" i="1"/>
  <c r="C43" i="1"/>
  <c r="B43" i="1"/>
  <c r="X42" i="1"/>
  <c r="R42" i="1"/>
  <c r="Q42" i="1"/>
  <c r="P42" i="1"/>
  <c r="O42" i="1"/>
  <c r="N42" i="1"/>
  <c r="M42" i="1"/>
  <c r="L42" i="1"/>
  <c r="K42" i="1"/>
  <c r="J42" i="1"/>
  <c r="I42" i="1"/>
  <c r="H42" i="1"/>
  <c r="G42" i="1"/>
  <c r="D42" i="1"/>
  <c r="C42" i="1"/>
  <c r="B42" i="1"/>
  <c r="X41" i="1"/>
  <c r="R41" i="1"/>
  <c r="Q41" i="1"/>
  <c r="P41" i="1"/>
  <c r="O41" i="1"/>
  <c r="N41" i="1"/>
  <c r="M41" i="1"/>
  <c r="L41" i="1"/>
  <c r="K41" i="1"/>
  <c r="J41" i="1"/>
  <c r="I41" i="1"/>
  <c r="H41" i="1"/>
  <c r="G41" i="1"/>
  <c r="D41" i="1"/>
  <c r="C41" i="1"/>
  <c r="B41" i="1"/>
  <c r="X40" i="1"/>
  <c r="R40" i="1"/>
  <c r="Q40" i="1"/>
  <c r="P40" i="1"/>
  <c r="O40" i="1"/>
  <c r="N40" i="1"/>
  <c r="M40" i="1"/>
  <c r="L40" i="1"/>
  <c r="K40" i="1"/>
  <c r="J40" i="1"/>
  <c r="I40" i="1"/>
  <c r="H40" i="1"/>
  <c r="G40" i="1"/>
  <c r="D40" i="1"/>
  <c r="C40" i="1"/>
  <c r="B40" i="1"/>
  <c r="X39" i="1"/>
  <c r="R39" i="1"/>
  <c r="Q39" i="1"/>
  <c r="P39" i="1"/>
  <c r="O39" i="1"/>
  <c r="N39" i="1"/>
  <c r="M39" i="1"/>
  <c r="L39" i="1"/>
  <c r="K39" i="1"/>
  <c r="J39" i="1"/>
  <c r="I39" i="1"/>
  <c r="H39" i="1"/>
  <c r="G39" i="1"/>
  <c r="D39" i="1"/>
  <c r="C39" i="1"/>
  <c r="B39" i="1"/>
  <c r="X38" i="1"/>
  <c r="R38" i="1"/>
  <c r="Q38" i="1"/>
  <c r="P38" i="1"/>
  <c r="O38" i="1"/>
  <c r="N38" i="1"/>
  <c r="M38" i="1"/>
  <c r="L38" i="1"/>
  <c r="K38" i="1"/>
  <c r="J38" i="1"/>
  <c r="I38" i="1"/>
  <c r="H38" i="1"/>
  <c r="G38" i="1"/>
  <c r="D38" i="1"/>
  <c r="C38" i="1"/>
  <c r="B38" i="1"/>
  <c r="X37" i="1"/>
  <c r="R37" i="1"/>
  <c r="Q37" i="1"/>
  <c r="P37" i="1"/>
  <c r="O37" i="1"/>
  <c r="N37" i="1"/>
  <c r="M37" i="1"/>
  <c r="L37" i="1"/>
  <c r="K37" i="1"/>
  <c r="J37" i="1"/>
  <c r="I37" i="1"/>
  <c r="H37" i="1"/>
  <c r="G37" i="1"/>
  <c r="D37" i="1"/>
  <c r="C37" i="1"/>
  <c r="B37" i="1"/>
  <c r="X36" i="1"/>
  <c r="R36" i="1"/>
  <c r="Q36" i="1"/>
  <c r="P36" i="1"/>
  <c r="O36" i="1"/>
  <c r="N36" i="1"/>
  <c r="M36" i="1"/>
  <c r="L36" i="1"/>
  <c r="K36" i="1"/>
  <c r="J36" i="1"/>
  <c r="I36" i="1"/>
  <c r="H36" i="1"/>
  <c r="G36" i="1"/>
  <c r="D36" i="1"/>
  <c r="C36" i="1"/>
  <c r="B36" i="1"/>
  <c r="X35" i="1"/>
  <c r="R35" i="1"/>
  <c r="Q35" i="1"/>
  <c r="P35" i="1"/>
  <c r="O35" i="1"/>
  <c r="N35" i="1"/>
  <c r="M35" i="1"/>
  <c r="L35" i="1"/>
  <c r="K35" i="1"/>
  <c r="J35" i="1"/>
  <c r="I35" i="1"/>
  <c r="H35" i="1"/>
  <c r="G35" i="1"/>
  <c r="D35" i="1"/>
  <c r="C35" i="1"/>
  <c r="B35" i="1"/>
  <c r="X34" i="1"/>
  <c r="R34" i="1"/>
  <c r="Q34" i="1"/>
  <c r="P34" i="1"/>
  <c r="O34" i="1"/>
  <c r="N34" i="1"/>
  <c r="M34" i="1"/>
  <c r="L34" i="1"/>
  <c r="K34" i="1"/>
  <c r="J34" i="1"/>
  <c r="I34" i="1"/>
  <c r="H34" i="1"/>
  <c r="G34" i="1"/>
  <c r="D34" i="1"/>
  <c r="C34" i="1"/>
  <c r="B34" i="1"/>
  <c r="X33" i="1"/>
  <c r="R33" i="1"/>
  <c r="Q33" i="1"/>
  <c r="P33" i="1"/>
  <c r="O33" i="1"/>
  <c r="N33" i="1"/>
  <c r="M33" i="1"/>
  <c r="L33" i="1"/>
  <c r="K33" i="1"/>
  <c r="J33" i="1"/>
  <c r="I33" i="1"/>
  <c r="H33" i="1"/>
  <c r="G33" i="1"/>
  <c r="D33" i="1"/>
  <c r="C33" i="1"/>
  <c r="B33" i="1"/>
  <c r="X32" i="1"/>
  <c r="R32" i="1"/>
  <c r="Q32" i="1"/>
  <c r="P32" i="1"/>
  <c r="O32" i="1"/>
  <c r="N32" i="1"/>
  <c r="M32" i="1"/>
  <c r="L32" i="1"/>
  <c r="K32" i="1"/>
  <c r="J32" i="1"/>
  <c r="I32" i="1"/>
  <c r="H32" i="1"/>
  <c r="G32" i="1"/>
  <c r="D32" i="1"/>
  <c r="C32" i="1"/>
  <c r="B32" i="1"/>
  <c r="X31" i="1"/>
  <c r="R31" i="1"/>
  <c r="Q31" i="1"/>
  <c r="P31" i="1"/>
  <c r="O31" i="1"/>
  <c r="N31" i="1"/>
  <c r="M31" i="1"/>
  <c r="L31" i="1"/>
  <c r="K31" i="1"/>
  <c r="J31" i="1"/>
  <c r="I31" i="1"/>
  <c r="H31" i="1"/>
  <c r="G31" i="1"/>
  <c r="D31" i="1"/>
  <c r="C31" i="1"/>
  <c r="B31" i="1"/>
  <c r="X30" i="1"/>
  <c r="R30" i="1"/>
  <c r="Q30" i="1"/>
  <c r="P30" i="1"/>
  <c r="O30" i="1"/>
  <c r="N30" i="1"/>
  <c r="M30" i="1"/>
  <c r="L30" i="1"/>
  <c r="K30" i="1"/>
  <c r="J30" i="1"/>
  <c r="I30" i="1"/>
  <c r="H30" i="1"/>
  <c r="G30" i="1"/>
  <c r="D30" i="1"/>
  <c r="C30" i="1"/>
  <c r="B30" i="1"/>
  <c r="X29" i="1"/>
  <c r="R29" i="1"/>
  <c r="Q29" i="1"/>
  <c r="P29" i="1"/>
  <c r="O29" i="1"/>
  <c r="N29" i="1"/>
  <c r="M29" i="1"/>
  <c r="L29" i="1"/>
  <c r="K29" i="1"/>
  <c r="J29" i="1"/>
  <c r="I29" i="1"/>
  <c r="H29" i="1"/>
  <c r="G29" i="1"/>
  <c r="D29" i="1"/>
  <c r="C29" i="1"/>
  <c r="B29" i="1"/>
  <c r="X28" i="1"/>
  <c r="R28" i="1"/>
  <c r="Q28" i="1"/>
  <c r="P28" i="1"/>
  <c r="O28" i="1"/>
  <c r="N28" i="1"/>
  <c r="M28" i="1"/>
  <c r="L28" i="1"/>
  <c r="K28" i="1"/>
  <c r="J28" i="1"/>
  <c r="I28" i="1"/>
  <c r="H28" i="1"/>
  <c r="G28" i="1"/>
  <c r="D28" i="1"/>
  <c r="C28" i="1"/>
  <c r="B28" i="1"/>
  <c r="X27" i="1"/>
  <c r="R27" i="1"/>
  <c r="Q27" i="1"/>
  <c r="P27" i="1"/>
  <c r="O27" i="1"/>
  <c r="N27" i="1"/>
  <c r="M27" i="1"/>
  <c r="L27" i="1"/>
  <c r="K27" i="1"/>
  <c r="J27" i="1"/>
  <c r="I27" i="1"/>
  <c r="H27" i="1"/>
  <c r="G27" i="1"/>
  <c r="D27" i="1"/>
  <c r="C27" i="1"/>
  <c r="B27" i="1"/>
  <c r="X26" i="1"/>
  <c r="R26" i="1"/>
  <c r="Q26" i="1"/>
  <c r="P26" i="1"/>
  <c r="O26" i="1"/>
  <c r="N26" i="1"/>
  <c r="M26" i="1"/>
  <c r="L26" i="1"/>
  <c r="K26" i="1"/>
  <c r="J26" i="1"/>
  <c r="I26" i="1"/>
  <c r="H26" i="1"/>
  <c r="G26" i="1"/>
  <c r="D26" i="1"/>
  <c r="C26" i="1"/>
  <c r="B26" i="1"/>
  <c r="X25" i="1"/>
  <c r="R25" i="1"/>
  <c r="Q25" i="1"/>
  <c r="P25" i="1"/>
  <c r="O25" i="1"/>
  <c r="N25" i="1"/>
  <c r="M25" i="1"/>
  <c r="L25" i="1"/>
  <c r="K25" i="1"/>
  <c r="J25" i="1"/>
  <c r="I25" i="1"/>
  <c r="H25" i="1"/>
  <c r="G25" i="1"/>
  <c r="D25" i="1"/>
  <c r="C25" i="1"/>
  <c r="B25" i="1"/>
  <c r="X24" i="1"/>
  <c r="R24" i="1"/>
  <c r="Q24" i="1"/>
  <c r="P24" i="1"/>
  <c r="O24" i="1"/>
  <c r="N24" i="1"/>
  <c r="M24" i="1"/>
  <c r="L24" i="1"/>
  <c r="K24" i="1"/>
  <c r="J24" i="1"/>
  <c r="I24" i="1"/>
  <c r="H24" i="1"/>
  <c r="G24" i="1"/>
  <c r="D24" i="1"/>
  <c r="C24" i="1"/>
  <c r="B24" i="1"/>
  <c r="X23" i="1"/>
  <c r="R23" i="1"/>
  <c r="Q23" i="1"/>
  <c r="P23" i="1"/>
  <c r="O23" i="1"/>
  <c r="N23" i="1"/>
  <c r="M23" i="1"/>
  <c r="L23" i="1"/>
  <c r="K23" i="1"/>
  <c r="J23" i="1"/>
  <c r="I23" i="1"/>
  <c r="H23" i="1"/>
  <c r="G23" i="1"/>
  <c r="D23" i="1"/>
  <c r="C23" i="1"/>
  <c r="B23" i="1"/>
  <c r="X22" i="1"/>
  <c r="R22" i="1"/>
  <c r="Q22" i="1"/>
  <c r="P22" i="1"/>
  <c r="O22" i="1"/>
  <c r="N22" i="1"/>
  <c r="M22" i="1"/>
  <c r="L22" i="1"/>
  <c r="K22" i="1"/>
  <c r="J22" i="1"/>
  <c r="I22" i="1"/>
  <c r="H22" i="1"/>
  <c r="G22" i="1"/>
  <c r="D22" i="1"/>
  <c r="C22" i="1"/>
  <c r="B22" i="1"/>
  <c r="X21" i="1"/>
  <c r="R21" i="1"/>
  <c r="Q21" i="1"/>
  <c r="P21" i="1"/>
  <c r="O21" i="1"/>
  <c r="N21" i="1"/>
  <c r="M21" i="1"/>
  <c r="L21" i="1"/>
  <c r="K21" i="1"/>
  <c r="J21" i="1"/>
  <c r="I21" i="1"/>
  <c r="H21" i="1"/>
  <c r="G21" i="1"/>
  <c r="D21" i="1"/>
  <c r="C21" i="1"/>
  <c r="B21" i="1"/>
  <c r="X20" i="1"/>
  <c r="R20" i="1"/>
  <c r="Q20" i="1"/>
  <c r="P20" i="1"/>
  <c r="O20" i="1"/>
  <c r="N20" i="1"/>
  <c r="M20" i="1"/>
  <c r="L20" i="1"/>
  <c r="K20" i="1"/>
  <c r="J20" i="1"/>
  <c r="I20" i="1"/>
  <c r="H20" i="1"/>
  <c r="G20" i="1"/>
  <c r="D20" i="1"/>
  <c r="C20" i="1"/>
  <c r="B20" i="1"/>
  <c r="X19" i="1"/>
  <c r="R19" i="1"/>
  <c r="Q19" i="1"/>
  <c r="P19" i="1"/>
  <c r="O19" i="1"/>
  <c r="N19" i="1"/>
  <c r="M19" i="1"/>
  <c r="L19" i="1"/>
  <c r="K19" i="1"/>
  <c r="J19" i="1"/>
  <c r="I19" i="1"/>
  <c r="H19" i="1"/>
  <c r="G19" i="1"/>
  <c r="D19" i="1"/>
  <c r="C19" i="1"/>
  <c r="B19" i="1"/>
  <c r="X18" i="1"/>
  <c r="R18" i="1"/>
  <c r="Q18" i="1"/>
  <c r="P18" i="1"/>
  <c r="O18" i="1"/>
  <c r="N18" i="1"/>
  <c r="M18" i="1"/>
  <c r="L18" i="1"/>
  <c r="K18" i="1"/>
  <c r="J18" i="1"/>
  <c r="I18" i="1"/>
  <c r="H18" i="1"/>
  <c r="G18" i="1"/>
  <c r="D18" i="1"/>
  <c r="C18" i="1"/>
  <c r="B18" i="1"/>
  <c r="X17" i="1"/>
  <c r="R17" i="1"/>
  <c r="Q17" i="1"/>
  <c r="P17" i="1"/>
  <c r="O17" i="1"/>
  <c r="N17" i="1"/>
  <c r="M17" i="1"/>
  <c r="L17" i="1"/>
  <c r="K17" i="1"/>
  <c r="J17" i="1"/>
  <c r="I17" i="1"/>
  <c r="H17" i="1"/>
  <c r="G17" i="1"/>
  <c r="D17" i="1"/>
  <c r="C17" i="1"/>
  <c r="B17" i="1"/>
  <c r="X16" i="1"/>
  <c r="R16" i="1"/>
  <c r="Q16" i="1"/>
  <c r="P16" i="1"/>
  <c r="O16" i="1"/>
  <c r="N16" i="1"/>
  <c r="M16" i="1"/>
  <c r="L16" i="1"/>
  <c r="K16" i="1"/>
  <c r="J16" i="1"/>
  <c r="I16" i="1"/>
  <c r="H16" i="1"/>
  <c r="G16" i="1"/>
  <c r="D16" i="1"/>
  <c r="C16" i="1"/>
  <c r="B16" i="1"/>
  <c r="X15" i="1"/>
  <c r="R15" i="1"/>
  <c r="Q15" i="1"/>
  <c r="P15" i="1"/>
  <c r="O15" i="1"/>
  <c r="N15" i="1"/>
  <c r="M15" i="1"/>
  <c r="L15" i="1"/>
  <c r="K15" i="1"/>
  <c r="J15" i="1"/>
  <c r="I15" i="1"/>
  <c r="H15" i="1"/>
  <c r="G15" i="1"/>
  <c r="D15" i="1"/>
  <c r="C15" i="1"/>
  <c r="B15" i="1"/>
  <c r="X14" i="1"/>
  <c r="R14" i="1"/>
  <c r="Q14" i="1"/>
  <c r="P14" i="1"/>
  <c r="O14" i="1"/>
  <c r="N14" i="1"/>
  <c r="M14" i="1"/>
  <c r="L14" i="1"/>
  <c r="K14" i="1"/>
  <c r="J14" i="1"/>
  <c r="I14" i="1"/>
  <c r="H14" i="1"/>
  <c r="G14" i="1"/>
  <c r="D14" i="1"/>
  <c r="C14" i="1"/>
  <c r="B14" i="1"/>
  <c r="X13" i="1"/>
  <c r="R13" i="1"/>
  <c r="Q13" i="1"/>
  <c r="P13" i="1"/>
  <c r="O13" i="1"/>
  <c r="N13" i="1"/>
  <c r="M13" i="1"/>
  <c r="L13" i="1"/>
  <c r="K13" i="1"/>
  <c r="J13" i="1"/>
  <c r="I13" i="1"/>
  <c r="H13" i="1"/>
  <c r="G13" i="1"/>
  <c r="D13" i="1"/>
  <c r="C13" i="1"/>
  <c r="B13" i="1"/>
  <c r="X12" i="1"/>
  <c r="R12" i="1"/>
  <c r="Q12" i="1"/>
  <c r="P12" i="1"/>
  <c r="O12" i="1"/>
  <c r="N12" i="1"/>
  <c r="M12" i="1"/>
  <c r="L12" i="1"/>
  <c r="K12" i="1"/>
  <c r="J12" i="1"/>
  <c r="I12" i="1"/>
  <c r="H12" i="1"/>
  <c r="G12" i="1"/>
  <c r="D12" i="1"/>
  <c r="C12" i="1"/>
  <c r="B12" i="1"/>
  <c r="X11" i="1"/>
  <c r="R11" i="1"/>
  <c r="Q11" i="1"/>
  <c r="P11" i="1"/>
  <c r="O11" i="1"/>
  <c r="N11" i="1"/>
  <c r="M11" i="1"/>
  <c r="L11" i="1"/>
  <c r="K11" i="1"/>
  <c r="J11" i="1"/>
  <c r="I11" i="1"/>
  <c r="H11" i="1"/>
  <c r="G11" i="1"/>
  <c r="D11" i="1"/>
  <c r="C11" i="1"/>
  <c r="B11" i="1"/>
  <c r="X10" i="1"/>
  <c r="R10" i="1"/>
  <c r="Q10" i="1"/>
  <c r="P10" i="1"/>
  <c r="O10" i="1"/>
  <c r="N10" i="1"/>
  <c r="M10" i="1"/>
  <c r="L10" i="1"/>
  <c r="K10" i="1"/>
  <c r="J10" i="1"/>
  <c r="I10" i="1"/>
  <c r="H10" i="1"/>
  <c r="G10" i="1"/>
  <c r="D10" i="1"/>
  <c r="C10" i="1"/>
  <c r="B10" i="1"/>
  <c r="X9" i="1"/>
  <c r="R9" i="1"/>
  <c r="Q9" i="1"/>
  <c r="P9" i="1"/>
  <c r="O9" i="1"/>
  <c r="N9" i="1"/>
  <c r="M9" i="1"/>
  <c r="L9" i="1"/>
  <c r="K9" i="1"/>
  <c r="J9" i="1"/>
  <c r="I9" i="1"/>
  <c r="H9" i="1"/>
  <c r="G9" i="1"/>
  <c r="D9" i="1"/>
  <c r="C9" i="1"/>
  <c r="B9" i="1"/>
  <c r="X8" i="1"/>
  <c r="R8" i="1"/>
  <c r="Q8" i="1"/>
  <c r="P8" i="1"/>
  <c r="O8" i="1"/>
  <c r="N8" i="1"/>
  <c r="M8" i="1"/>
  <c r="L8" i="1"/>
  <c r="K8" i="1"/>
  <c r="J8" i="1"/>
  <c r="I8" i="1"/>
  <c r="H8" i="1"/>
  <c r="G8" i="1"/>
  <c r="D8" i="1"/>
  <c r="C8" i="1"/>
  <c r="B8" i="1"/>
  <c r="X7" i="1"/>
  <c r="R7" i="1"/>
  <c r="Q7" i="1"/>
  <c r="P7" i="1"/>
  <c r="O7" i="1"/>
  <c r="N7" i="1"/>
  <c r="M7" i="1"/>
  <c r="L7" i="1"/>
  <c r="K7" i="1"/>
  <c r="J7" i="1"/>
  <c r="I7" i="1"/>
  <c r="H7" i="1"/>
  <c r="G7" i="1"/>
  <c r="D7" i="1"/>
  <c r="C7" i="1"/>
  <c r="B7" i="1"/>
  <c r="X6" i="1"/>
  <c r="R6" i="1"/>
  <c r="Q6" i="1"/>
  <c r="P6" i="1"/>
  <c r="O6" i="1"/>
  <c r="N6" i="1"/>
  <c r="M6" i="1"/>
  <c r="L6" i="1"/>
  <c r="K6" i="1"/>
  <c r="J6" i="1"/>
  <c r="I6" i="1"/>
  <c r="H6" i="1"/>
  <c r="G6" i="1"/>
  <c r="D6" i="1"/>
  <c r="C6" i="1"/>
  <c r="B6" i="1"/>
  <c r="X5" i="1"/>
  <c r="R5" i="1"/>
  <c r="Q5" i="1"/>
  <c r="P5" i="1"/>
  <c r="O5" i="1"/>
  <c r="N5" i="1"/>
  <c r="M5" i="1"/>
  <c r="L5" i="1"/>
  <c r="K5" i="1"/>
  <c r="J5" i="1"/>
  <c r="I5" i="1"/>
  <c r="H5" i="1"/>
  <c r="G5" i="1"/>
  <c r="D5" i="1"/>
  <c r="C5" i="1"/>
  <c r="B5" i="1"/>
  <c r="X4" i="1"/>
  <c r="R4" i="1"/>
  <c r="Q4" i="1"/>
  <c r="P4" i="1"/>
  <c r="O4" i="1"/>
  <c r="N4" i="1"/>
  <c r="M4" i="1"/>
  <c r="L4" i="1"/>
  <c r="K4" i="1"/>
  <c r="J4" i="1"/>
  <c r="I4" i="1"/>
  <c r="H4" i="1"/>
  <c r="G4" i="1"/>
  <c r="D4" i="1"/>
  <c r="C4" i="1"/>
  <c r="B4" i="1"/>
  <c r="X3" i="1"/>
  <c r="R3" i="1"/>
  <c r="Q3" i="1"/>
  <c r="P3" i="1"/>
  <c r="O3" i="1"/>
  <c r="N3" i="1"/>
  <c r="M3" i="1"/>
  <c r="L3" i="1"/>
  <c r="K3" i="1"/>
  <c r="J3" i="1"/>
  <c r="I3" i="1"/>
  <c r="H3" i="1"/>
  <c r="G3" i="1"/>
  <c r="D3" i="1"/>
  <c r="C3" i="1"/>
  <c r="B3" i="1"/>
  <c r="X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  <c r="B2" i="1"/>
  <c r="E63" i="1" l="1"/>
  <c r="E85" i="1"/>
  <c r="E95" i="1"/>
  <c r="E185" i="1"/>
  <c r="E224" i="1"/>
  <c r="E6" i="1"/>
  <c r="E264" i="1"/>
  <c r="E141" i="1"/>
  <c r="E157" i="1"/>
  <c r="E169" i="1"/>
  <c r="E2" i="1"/>
  <c r="E208" i="1"/>
  <c r="E212" i="1"/>
  <c r="E225" i="1"/>
  <c r="E234" i="1"/>
  <c r="E246" i="1"/>
  <c r="E266" i="1"/>
  <c r="E163" i="1"/>
  <c r="E209" i="1"/>
  <c r="E214" i="1"/>
  <c r="E216" i="1"/>
  <c r="E220" i="1"/>
  <c r="E15" i="1"/>
  <c r="E23" i="1"/>
  <c r="E31" i="1"/>
  <c r="E51" i="1"/>
  <c r="E87" i="1"/>
  <c r="E137" i="1"/>
  <c r="E144" i="1"/>
  <c r="E153" i="1"/>
  <c r="E165" i="1"/>
  <c r="E250" i="1"/>
  <c r="E258" i="1"/>
  <c r="E267" i="1"/>
  <c r="E282" i="1"/>
  <c r="E288" i="1"/>
  <c r="E297" i="1"/>
  <c r="E309" i="1"/>
  <c r="E313" i="1"/>
  <c r="E324" i="1"/>
  <c r="E331" i="1"/>
  <c r="E340" i="1"/>
  <c r="E347" i="1"/>
  <c r="E359" i="1"/>
  <c r="E363" i="1"/>
  <c r="E193" i="1"/>
  <c r="E204" i="1"/>
  <c r="E286" i="1"/>
  <c r="E41" i="1"/>
  <c r="E43" i="1"/>
  <c r="E96" i="1"/>
  <c r="E111" i="1"/>
  <c r="E17" i="1"/>
  <c r="E25" i="1"/>
  <c r="E33" i="1"/>
  <c r="E145" i="1"/>
  <c r="E160" i="1"/>
  <c r="E179" i="1"/>
  <c r="E181" i="1"/>
  <c r="E205" i="1"/>
  <c r="E210" i="1"/>
  <c r="E221" i="1"/>
  <c r="E238" i="1"/>
  <c r="E241" i="1"/>
  <c r="E262" i="1"/>
  <c r="E274" i="1"/>
  <c r="E280" i="1"/>
  <c r="E283" i="1"/>
  <c r="E301" i="1"/>
  <c r="E304" i="1"/>
  <c r="E322" i="1"/>
  <c r="E325" i="1"/>
  <c r="E342" i="1"/>
  <c r="E349" i="1"/>
  <c r="E351" i="1"/>
  <c r="E354" i="1"/>
  <c r="E11" i="1"/>
  <c r="E19" i="1"/>
  <c r="E27" i="1"/>
  <c r="E35" i="1"/>
  <c r="E71" i="1"/>
  <c r="E73" i="1"/>
  <c r="E121" i="1"/>
  <c r="E129" i="1"/>
  <c r="E131" i="1"/>
  <c r="E133" i="1"/>
  <c r="E161" i="1"/>
  <c r="E173" i="1"/>
  <c r="E176" i="1"/>
  <c r="E195" i="1"/>
  <c r="E199" i="1"/>
  <c r="E206" i="1"/>
  <c r="E217" i="1"/>
  <c r="E222" i="1"/>
  <c r="E226" i="1"/>
  <c r="E235" i="1"/>
  <c r="E254" i="1"/>
  <c r="E257" i="1"/>
  <c r="E278" i="1"/>
  <c r="E289" i="1"/>
  <c r="E295" i="1"/>
  <c r="E298" i="1"/>
  <c r="E316" i="1"/>
  <c r="E320" i="1"/>
  <c r="E338" i="1"/>
  <c r="E341" i="1"/>
  <c r="E348" i="1"/>
  <c r="E355" i="1"/>
  <c r="E365" i="1"/>
  <c r="E13" i="1"/>
  <c r="E21" i="1"/>
  <c r="E29" i="1"/>
  <c r="E64" i="1"/>
  <c r="E79" i="1"/>
  <c r="E103" i="1"/>
  <c r="E105" i="1"/>
  <c r="E147" i="1"/>
  <c r="E149" i="1"/>
  <c r="E177" i="1"/>
  <c r="E189" i="1"/>
  <c r="E192" i="1"/>
  <c r="E202" i="1"/>
  <c r="E213" i="1"/>
  <c r="E218" i="1"/>
  <c r="E228" i="1"/>
  <c r="E230" i="1"/>
  <c r="E242" i="1"/>
  <c r="E248" i="1"/>
  <c r="E251" i="1"/>
  <c r="E270" i="1"/>
  <c r="E273" i="1"/>
  <c r="E293" i="1"/>
  <c r="E305" i="1"/>
  <c r="E311" i="1"/>
  <c r="E314" i="1"/>
  <c r="E328" i="1"/>
  <c r="E332" i="1"/>
  <c r="E336" i="1"/>
  <c r="E364" i="1"/>
  <c r="E37" i="1"/>
  <c r="E40" i="1"/>
  <c r="E49" i="1"/>
  <c r="E55" i="1"/>
  <c r="E59" i="1"/>
  <c r="E61" i="1"/>
  <c r="E67" i="1"/>
  <c r="E72" i="1"/>
  <c r="E81" i="1"/>
  <c r="E91" i="1"/>
  <c r="E93" i="1"/>
  <c r="E99" i="1"/>
  <c r="E104" i="1"/>
  <c r="E113" i="1"/>
  <c r="E119" i="1"/>
  <c r="E127" i="1"/>
  <c r="E132" i="1"/>
  <c r="E135" i="1"/>
  <c r="E148" i="1"/>
  <c r="E151" i="1"/>
  <c r="E164" i="1"/>
  <c r="E167" i="1"/>
  <c r="E180" i="1"/>
  <c r="E183" i="1"/>
  <c r="E196" i="1"/>
  <c r="E229" i="1"/>
  <c r="E232" i="1"/>
  <c r="E236" i="1"/>
  <c r="E239" i="1"/>
  <c r="E245" i="1"/>
  <c r="E252" i="1"/>
  <c r="E255" i="1"/>
  <c r="E261" i="1"/>
  <c r="E268" i="1"/>
  <c r="E271" i="1"/>
  <c r="E277" i="1"/>
  <c r="E284" i="1"/>
  <c r="E292" i="1"/>
  <c r="E299" i="1"/>
  <c r="E302" i="1"/>
  <c r="E308" i="1"/>
  <c r="E319" i="1"/>
  <c r="E326" i="1"/>
  <c r="E329" i="1"/>
  <c r="E335" i="1"/>
  <c r="E352" i="1"/>
  <c r="E358" i="1"/>
  <c r="E8" i="1"/>
  <c r="E47" i="1"/>
  <c r="E345" i="1"/>
  <c r="E361" i="1"/>
  <c r="E3" i="1"/>
  <c r="E9" i="1"/>
  <c r="E39" i="1"/>
  <c r="E53" i="1"/>
  <c r="E56" i="1"/>
  <c r="E65" i="1"/>
  <c r="E75" i="1"/>
  <c r="E77" i="1"/>
  <c r="E83" i="1"/>
  <c r="E88" i="1"/>
  <c r="E97" i="1"/>
  <c r="E107" i="1"/>
  <c r="E109" i="1"/>
  <c r="E115" i="1"/>
  <c r="E123" i="1"/>
  <c r="E140" i="1"/>
  <c r="E143" i="1"/>
  <c r="E156" i="1"/>
  <c r="E159" i="1"/>
  <c r="E172" i="1"/>
  <c r="E175" i="1"/>
  <c r="E188" i="1"/>
  <c r="E191" i="1"/>
  <c r="E198" i="1"/>
  <c r="E200" i="1"/>
  <c r="E237" i="1"/>
  <c r="E244" i="1"/>
  <c r="E247" i="1"/>
  <c r="E253" i="1"/>
  <c r="E260" i="1"/>
  <c r="E263" i="1"/>
  <c r="E269" i="1"/>
  <c r="E276" i="1"/>
  <c r="E279" i="1"/>
  <c r="E285" i="1"/>
  <c r="E291" i="1"/>
  <c r="E294" i="1"/>
  <c r="E300" i="1"/>
  <c r="E307" i="1"/>
  <c r="E310" i="1"/>
  <c r="E318" i="1"/>
  <c r="E321" i="1"/>
  <c r="E327" i="1"/>
  <c r="E334" i="1"/>
  <c r="E337" i="1"/>
  <c r="E343" i="1"/>
  <c r="E350" i="1"/>
  <c r="E357" i="1"/>
  <c r="E360" i="1"/>
  <c r="E366" i="1"/>
  <c r="E367" i="1"/>
  <c r="E4" i="1"/>
  <c r="E5" i="1"/>
  <c r="E45" i="1"/>
  <c r="E48" i="1"/>
  <c r="E57" i="1"/>
  <c r="E69" i="1"/>
  <c r="E80" i="1"/>
  <c r="E89" i="1"/>
  <c r="E101" i="1"/>
  <c r="E112" i="1"/>
  <c r="E117" i="1"/>
  <c r="E125" i="1"/>
  <c r="E136" i="1"/>
  <c r="E139" i="1"/>
  <c r="E152" i="1"/>
  <c r="E155" i="1"/>
  <c r="E168" i="1"/>
  <c r="E171" i="1"/>
  <c r="E184" i="1"/>
  <c r="E187" i="1"/>
  <c r="E203" i="1"/>
  <c r="E207" i="1"/>
  <c r="E211" i="1"/>
  <c r="E215" i="1"/>
  <c r="E219" i="1"/>
  <c r="E223" i="1"/>
  <c r="E240" i="1"/>
  <c r="E243" i="1"/>
  <c r="E249" i="1"/>
  <c r="E256" i="1"/>
  <c r="E259" i="1"/>
  <c r="E265" i="1"/>
  <c r="E272" i="1"/>
  <c r="E275" i="1"/>
  <c r="E281" i="1"/>
  <c r="E290" i="1"/>
  <c r="E296" i="1"/>
  <c r="E303" i="1"/>
  <c r="E306" i="1"/>
  <c r="E312" i="1"/>
  <c r="E317" i="1"/>
  <c r="E323" i="1"/>
  <c r="E330" i="1"/>
  <c r="E333" i="1"/>
  <c r="E339" i="1"/>
  <c r="E346" i="1"/>
  <c r="E353" i="1"/>
  <c r="E356" i="1"/>
  <c r="E362" i="1"/>
  <c r="E10" i="1"/>
  <c r="E60" i="1"/>
  <c r="E76" i="1"/>
  <c r="E92" i="1"/>
  <c r="E108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44" i="1"/>
  <c r="E52" i="1"/>
  <c r="E68" i="1"/>
  <c r="E84" i="1"/>
  <c r="E100" i="1"/>
  <c r="E116" i="1"/>
  <c r="E38" i="1"/>
  <c r="E46" i="1"/>
  <c r="E54" i="1"/>
  <c r="E62" i="1"/>
  <c r="E70" i="1"/>
  <c r="E78" i="1"/>
  <c r="E86" i="1"/>
  <c r="E94" i="1"/>
  <c r="E102" i="1"/>
  <c r="E110" i="1"/>
  <c r="E118" i="1"/>
  <c r="E120" i="1"/>
  <c r="E122" i="1"/>
  <c r="E124" i="1"/>
  <c r="E126" i="1"/>
  <c r="E128" i="1"/>
  <c r="E130" i="1"/>
  <c r="E138" i="1"/>
  <c r="E146" i="1"/>
  <c r="E154" i="1"/>
  <c r="E162" i="1"/>
  <c r="E170" i="1"/>
  <c r="E178" i="1"/>
  <c r="E186" i="1"/>
  <c r="E194" i="1"/>
  <c r="E42" i="1"/>
  <c r="E50" i="1"/>
  <c r="E58" i="1"/>
  <c r="E66" i="1"/>
  <c r="E74" i="1"/>
  <c r="E82" i="1"/>
  <c r="E90" i="1"/>
  <c r="E98" i="1"/>
  <c r="E106" i="1"/>
  <c r="E114" i="1"/>
  <c r="E134" i="1"/>
  <c r="E142" i="1"/>
  <c r="E150" i="1"/>
  <c r="E158" i="1"/>
  <c r="E166" i="1"/>
  <c r="E174" i="1"/>
  <c r="E182" i="1"/>
  <c r="E190" i="1"/>
  <c r="E201" i="1"/>
  <c r="E227" i="1"/>
  <c r="E233" i="1"/>
  <c r="E197" i="1"/>
  <c r="E2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58F64-9965-FF41-B982-57E1263662AD}" keepAlive="1" name="Consulta - Carburantes_2024" description="Conexión a la consulta 'Carburantes_2024' en el libro." type="5" refreshedVersion="8" background="1" saveData="1">
    <dbPr connection="Provider=Microsoft.Mashup.OleDb.1;Data Source=$Workbook$;Location=Carburantes_2024;Extended Properties=&quot;&quot;" command="SELECT * FROM [Carburantes_2024]"/>
  </connection>
  <connection id="2" xr16:uid="{32E80379-1A2E-9641-9C77-B967807880A1}" keepAlive="1" name="Consulta - Compendio" description="Conexión a la consulta 'Compendio' en el libro." type="5" refreshedVersion="8" background="1" saveData="1">
    <dbPr connection="Provider=Microsoft.Mashup.OleDb.1;Data Source=$Workbook$;Location=Compendio;Extended Properties=&quot;&quot;" command="SELECT * FROM [Compendio]"/>
  </connection>
  <connection id="3" xr16:uid="{0C6B1629-4818-404A-842C-691D8D5A0689}" keepAlive="1" name="Consulta - Tabla1(1)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  <connection id="4" xr16:uid="{D57BCDDC-9C53-FC45-82E1-B5E12723D006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<sst xmlns="http://schemas.openxmlformats.org/spreadsheetml/2006/main" count="577" uniqueCount="145">
  <si>
    <t>Fecha</t>
  </si>
  <si>
    <t>NU_DIA_MES</t>
  </si>
  <si>
    <t>NU_MES</t>
  </si>
  <si>
    <t>NU_DIA_SEM</t>
  </si>
  <si>
    <t>LABORABLE</t>
  </si>
  <si>
    <t>Navidad</t>
  </si>
  <si>
    <t>Año_nuevo</t>
  </si>
  <si>
    <t>Reyes</t>
  </si>
  <si>
    <t>Primero_Mayo</t>
  </si>
  <si>
    <t>Fiesta_CAM</t>
  </si>
  <si>
    <t>San_Isidro</t>
  </si>
  <si>
    <t>Asuncion</t>
  </si>
  <si>
    <t>Hispanidad</t>
  </si>
  <si>
    <t>Todos_santos</t>
  </si>
  <si>
    <t>Almudena</t>
  </si>
  <si>
    <t>Constitucion</t>
  </si>
  <si>
    <t>Inmaculada_Concepcion</t>
  </si>
  <si>
    <t>Jueves_Santo</t>
  </si>
  <si>
    <t>Viernes_Santo</t>
  </si>
  <si>
    <t>Santiago_Apostol</t>
  </si>
  <si>
    <t>San_Jose</t>
  </si>
  <si>
    <t>LECTIVO</t>
  </si>
  <si>
    <t>BLACK_FRIDAY</t>
  </si>
  <si>
    <t>NU_SEMANA</t>
  </si>
  <si>
    <t>Temperatura Máxima (°C)</t>
  </si>
  <si>
    <t>Temperatura Media (°C)</t>
  </si>
  <si>
    <t>Temperatura Mínima (°C)</t>
  </si>
  <si>
    <t>Precipitaciones (mm)</t>
  </si>
  <si>
    <t>Velocidad Media Viento (km/h)</t>
  </si>
  <si>
    <t>Humedad Relativa Media (%)</t>
  </si>
  <si>
    <t>Precio_Gasolina</t>
  </si>
  <si>
    <t>Precio_diesel</t>
  </si>
  <si>
    <t>ev_bernabeu</t>
  </si>
  <si>
    <t>RECINTO</t>
  </si>
  <si>
    <t>FECHA</t>
  </si>
  <si>
    <t>EVENTO</t>
  </si>
  <si>
    <t>cof_tot</t>
  </si>
  <si>
    <t>BERN</t>
  </si>
  <si>
    <t>Mallorca</t>
  </si>
  <si>
    <t>Almería</t>
  </si>
  <si>
    <t>Atlético Madrid</t>
  </si>
  <si>
    <t>Girona</t>
  </si>
  <si>
    <t>Sevilla</t>
  </si>
  <si>
    <t>de RB Leipzig</t>
  </si>
  <si>
    <t>Celta Vigo</t>
  </si>
  <si>
    <t>Athletic Club</t>
  </si>
  <si>
    <t>eng Manchester City</t>
  </si>
  <si>
    <t>Barcelona</t>
  </si>
  <si>
    <t>Locos por la música</t>
  </si>
  <si>
    <t>Cádiz</t>
  </si>
  <si>
    <t>de Bayern Munich</t>
  </si>
  <si>
    <t>Reggaeton Beach Festival White Party</t>
  </si>
  <si>
    <t>Premier Remember</t>
  </si>
  <si>
    <t>The Domingueros</t>
  </si>
  <si>
    <t>Alavés</t>
  </si>
  <si>
    <t>100 Telefónica</t>
  </si>
  <si>
    <t>Betis</t>
  </si>
  <si>
    <t>Taylor Swift</t>
  </si>
  <si>
    <t>Duki</t>
  </si>
  <si>
    <t>Manuel Carrasco</t>
  </si>
  <si>
    <t>Luis Miguel</t>
  </si>
  <si>
    <t>Velada Ibai</t>
  </si>
  <si>
    <t>Karol G</t>
  </si>
  <si>
    <t>Valladolid</t>
  </si>
  <si>
    <t>Aventura – Cerrando Ciclos Tour</t>
  </si>
  <si>
    <t>de Stuttgart</t>
  </si>
  <si>
    <t>Espanyol</t>
  </si>
  <si>
    <t>Villarreal</t>
  </si>
  <si>
    <t>de Dortmund</t>
  </si>
  <si>
    <t>it Milan</t>
  </si>
  <si>
    <t>Osasuna</t>
  </si>
  <si>
    <t>Getafe</t>
  </si>
  <si>
    <t>IFEMA</t>
  </si>
  <si>
    <t>Fitur</t>
  </si>
  <si>
    <t>GENERA 2024</t>
  </si>
  <si>
    <t>InterSICOP 2024</t>
  </si>
  <si>
    <t>SICUR 2024</t>
  </si>
  <si>
    <t>AULA</t>
  </si>
  <si>
    <t>ARCOmadrid 2024</t>
  </si>
  <si>
    <t>Expodental 2024</t>
  </si>
  <si>
    <t>Fruit Attraction 2024</t>
  </si>
  <si>
    <t>GUEXT 2024</t>
  </si>
  <si>
    <t>Global Mobility Call 2024</t>
  </si>
  <si>
    <t>GAMERGY 2024</t>
  </si>
  <si>
    <t>LVES</t>
  </si>
  <si>
    <t>El Arrebato (9 de febrero 2024)</t>
  </si>
  <si>
    <t>God Save the Queen (16 de febrero 2024)</t>
  </si>
  <si>
    <t>Camela (1 de marzo 2024)</t>
  </si>
  <si>
    <t>La Bien Querida (2 de marzo 2024)</t>
  </si>
  <si>
    <t>Califato 3x4 (16 de marzo 2024)</t>
  </si>
  <si>
    <t>Hivernacle Pop Up Club (17 de marzo 2024)</t>
  </si>
  <si>
    <t>Toros</t>
  </si>
  <si>
    <t>MTRP</t>
  </si>
  <si>
    <t>Real Madrid</t>
  </si>
  <si>
    <t>Valencia</t>
  </si>
  <si>
    <t>Rayo Vallecano</t>
  </si>
  <si>
    <t>Las Palmas</t>
  </si>
  <si>
    <t>it Inter</t>
  </si>
  <si>
    <t>Bruce Springsteen</t>
  </si>
  <si>
    <t>Morat</t>
  </si>
  <si>
    <t>Estopa</t>
  </si>
  <si>
    <t>Metallica</t>
  </si>
  <si>
    <t>Feid</t>
  </si>
  <si>
    <t>Partidazo Youtubers</t>
  </si>
  <si>
    <t>Leganés</t>
  </si>
  <si>
    <t>fr Lille</t>
  </si>
  <si>
    <t>sk Slovan Bratislava</t>
  </si>
  <si>
    <t>MVAR</t>
  </si>
  <si>
    <t>Luis Fonsi – “25 Años Tour”</t>
  </si>
  <si>
    <t>The 1975 – “Still… At Their Very Best”</t>
  </si>
  <si>
    <t>IDLES – “TANGK” Arena Show</t>
  </si>
  <si>
    <t>Depeche Mode – “Memento Mori Tour”</t>
  </si>
  <si>
    <t>LOS40 Primavera Pop 2024</t>
  </si>
  <si>
    <t>Isabel Pantoja – “Gira 50 Años”</t>
  </si>
  <si>
    <t>Thirty Seconds to Mars – “Seasons Tour”</t>
  </si>
  <si>
    <t>Olivia Rodrigo – “GUTS World Tour”</t>
  </si>
  <si>
    <t>Ricky Martin – “Live 2024”</t>
  </si>
  <si>
    <t>Travis Scott – “Utopia / Circus Maximus Tour”</t>
  </si>
  <si>
    <t>Bryan Adams – “So Happy It Hurts Tour”</t>
  </si>
  <si>
    <t>Sum 41 + Simple Plan – “Tour of the Setting Sum”</t>
  </si>
  <si>
    <t>Melendi – “20 Años Sin Noticias”</t>
  </si>
  <si>
    <t>Kygo – World Tour</t>
  </si>
  <si>
    <t>Paul McCartney – “Got Back Tour”</t>
  </si>
  <si>
    <t>Arde Bogotá – “Cowboys de la A-3” (Fin de gira)</t>
  </si>
  <si>
    <t>Dani Fernández – “Esto es una Jauría”</t>
  </si>
  <si>
    <t>VALL</t>
  </si>
  <si>
    <t>Granada</t>
  </si>
  <si>
    <t>VIST</t>
  </si>
  <si>
    <t>P1Harmony – P1ustage H: P1ONEER</t>
  </si>
  <si>
    <t>Certamen Km 0 Palacio Vistalegre de Madrid</t>
  </si>
  <si>
    <t>La Plazuela</t>
  </si>
  <si>
    <t>WOW 14 – Way of Warrior FC</t>
  </si>
  <si>
    <t>David Garrett – Alive Tour</t>
  </si>
  <si>
    <t>Joan Dausà – La Gran Bogeria 2</t>
  </si>
  <si>
    <t>Falling In Reverse + Hollywood Undead (+ Sleep Theory)</t>
  </si>
  <si>
    <t>Within Temptation – Bleed Out Tour</t>
  </si>
  <si>
    <t>Festival “Madrid torea por Valencia”</t>
  </si>
  <si>
    <t>Bingo para Señoras – Lorena Castell</t>
  </si>
  <si>
    <t>X-Trial Madrid</t>
  </si>
  <si>
    <t>ev_ifema</t>
  </si>
  <si>
    <t>ev_ventas</t>
  </si>
  <si>
    <t>ev_metropolitano</t>
  </si>
  <si>
    <t>ev_movistararena</t>
  </si>
  <si>
    <t>ev_vallecas</t>
  </si>
  <si>
    <t>ev_vistalegre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</si>
</sst>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7" formatCode="0.000"/>
    <numFmt numFmtId="168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right" textRotation="45"/>
    </xf>
    <xf numFmtId="0" fontId="0" fillId="0" borderId="2" xfId="0" applyBorder="1" applyAlignment="1">
      <alignment horizontal="right" textRotation="45"/>
    </xf>
    <xf numFmtId="16" fontId="0" fillId="0" borderId="2" xfId="0" applyNumberFormat="1" applyBorder="1" applyAlignment="1">
      <alignment horizontal="right" textRotation="45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0" xfId="0" applyNumberFormat="1"/>
    <xf numFmtId="0" fontId="0" fillId="0" borderId="4" xfId="0" applyBorder="1" applyAlignment="1">
      <alignment horizontal="right" textRotation="45"/>
    </xf>
    <xf numFmtId="0" fontId="0" fillId="0" borderId="4" xfId="0" applyBorder="1" applyAlignment="1">
      <alignment horizontal="right"/>
    </xf>
    <xf numFmtId="164" fontId="0" fillId="0" borderId="0" xfId="0" applyNumberFormat="1"/>
    <xf numFmtId="0" fontId="0" fillId="0" borderId="0" xfId="0" applyAlignment="1">
      <alignment textRotation="45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NumberFormat="1"/>
    <xf numFmtId="14" fontId="0" fillId="3" borderId="3" xfId="0" applyNumberFormat="1" applyFont="1" applyFill="1" applyBorder="1"/>
    <xf numFmtId="0" fontId="0" fillId="3" borderId="3" xfId="0" applyNumberFormat="1" applyFont="1" applyFill="1" applyBorder="1"/>
    <xf numFmtId="14" fontId="0" fillId="0" borderId="3" xfId="0" applyNumberFormat="1" applyFont="1" applyBorder="1"/>
    <xf numFmtId="0" fontId="0" fillId="0" borderId="3" xfId="0" applyNumberFormat="1" applyFont="1" applyBorder="1"/>
    <xf numFmtId="2" fontId="0" fillId="3" borderId="3" xfId="0" applyNumberFormat="1" applyFont="1" applyFill="1" applyBorder="1"/>
    <xf numFmtId="2" fontId="0" fillId="0" borderId="3" xfId="0" applyNumberFormat="1" applyFont="1" applyBorder="1"/>
    <xf numFmtId="0" fontId="1" fillId="2" borderId="5" xfId="0" applyFont="1" applyFill="1" applyBorder="1"/>
    <xf numFmtId="0" fontId="0" fillId="0" borderId="6" xfId="0" applyNumberFormat="1" applyFont="1" applyBorder="1"/>
    <xf numFmtId="14" fontId="0" fillId="0" borderId="6" xfId="0" applyNumberFormat="1" applyFont="1" applyBorder="1"/>
    <xf numFmtId="2" fontId="0" fillId="0" borderId="6" xfId="0" applyNumberFormat="1" applyFont="1" applyBorder="1"/>
    <xf numFmtId="0" fontId="0" fillId="3" borderId="6" xfId="0" applyNumberFormat="1" applyFont="1" applyFill="1" applyBorder="1"/>
    <xf numFmtId="14" fontId="0" fillId="3" borderId="6" xfId="0" applyNumberFormat="1" applyFont="1" applyFill="1" applyBorder="1"/>
    <xf numFmtId="2" fontId="0" fillId="3" borderId="6" xfId="0" applyNumberFormat="1" applyFont="1" applyFill="1" applyBorder="1"/>
  </cellXfs>
  <cellStyles count="1">
    <cellStyle name="Normal" xfId="0" builtinId="0"/>
  </cellStyles>
  <dxfs count="10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numFmt numFmtId="168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/m/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2" formatCode="0.00"/>
    </dxf>
    <dxf>
      <numFmt numFmtId="0" formatCode="General"/>
    </dxf>
    <dxf>
      <numFmt numFmtId="19" formatCode="d/m/yy"/>
    </dxf>
    <dxf>
      <numFmt numFmtId="0" formatCode="General"/>
    </dxf>
    <dxf>
      <numFmt numFmtId="168" formatCode="0.0"/>
    </dxf>
    <dxf>
      <numFmt numFmtId="19" formatCode="d/m/yy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7" formatCode="0.000"/>
    </dxf>
    <dxf>
      <numFmt numFmtId="2" formatCode="0.00"/>
    </dxf>
    <dxf>
      <numFmt numFmtId="167" formatCode="0.000"/>
    </dxf>
    <dxf>
      <alignment horizontal="general" vertical="bottom" textRotation="45" wrapText="0" indent="0" justifyLastLine="0" shrinkToFit="0" readingOrder="0"/>
    </dxf>
    <dxf>
      <numFmt numFmtId="19" formatCode="d/m/yy"/>
    </dxf>
    <dxf>
      <numFmt numFmtId="164" formatCode="yyyy\-mm\-dd;@"/>
    </dxf>
    <dxf>
      <alignment horizontal="right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yyyy\-mm\-dd;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5E330B0-DCEC-E849-8563-E773CBD8A860}" autoFormatId="16" applyNumberFormats="0" applyBorderFormats="0" applyFontFormats="0" applyPatternFormats="0" applyAlignmentFormats="0" applyWidthHeightFormats="0">
  <queryTableRefresh nextId="41" unboundColumnsRight="8">
    <queryTableFields count="39">
      <queryTableField id="1" name="Fecha" tableColumnId="1"/>
      <queryTableField id="2" name="NU_DIA_MES" tableColumnId="2"/>
      <queryTableField id="3" name="NU_MES" tableColumnId="3"/>
      <queryTableField id="4" name="NU_DIA_SEM" tableColumnId="4"/>
      <queryTableField id="5" name="LABORABLE" tableColumnId="5"/>
      <queryTableField id="6" name="LECTIVO" tableColumnId="6"/>
      <queryTableField id="7" name="Navidad" tableColumnId="7"/>
      <queryTableField id="8" name="Año_nuevo" tableColumnId="8"/>
      <queryTableField id="9" name="Reyes" tableColumnId="9"/>
      <queryTableField id="10" name="Primero_Mayo" tableColumnId="10"/>
      <queryTableField id="11" name="Fiesta_CAM" tableColumnId="11"/>
      <queryTableField id="12" name="San_Isidro" tableColumnId="12"/>
      <queryTableField id="13" name="Asuncion" tableColumnId="13"/>
      <queryTableField id="14" name="Hispanidad" tableColumnId="14"/>
      <queryTableField id="15" name="Todos_santos" tableColumnId="15"/>
      <queryTableField id="16" name="Almudena" tableColumnId="16"/>
      <queryTableField id="17" name="Constitucion" tableColumnId="17"/>
      <queryTableField id="18" name="Inmaculada_Concepcion" tableColumnId="18"/>
      <queryTableField id="19" name="Jueves_Santo" tableColumnId="19"/>
      <queryTableField id="20" name="Viernes_Santo" tableColumnId="20"/>
      <queryTableField id="21" name="Santiago_Apostol" tableColumnId="21"/>
      <queryTableField id="22" name="San_Jose" tableColumnId="22"/>
      <queryTableField id="23" name="BLACK_FRIDAY" tableColumnId="23"/>
      <queryTableField id="24" name="NU_SEMANA" tableColumnId="24"/>
      <queryTableField id="25" name="Precio_Gasolina" tableColumnId="25"/>
      <queryTableField id="26" name="Precio_diesel" tableColumnId="26"/>
      <queryTableField id="27" name="Temperatura Máxima (°C)" tableColumnId="27"/>
      <queryTableField id="28" name="Temperatura Media (°C)" tableColumnId="28"/>
      <queryTableField id="29" name="Temperatura Mínima (°C)" tableColumnId="29"/>
      <queryTableField id="30" name="Precipitaciones (mm)" tableColumnId="30"/>
      <queryTableField id="31" name="Velocidad Media Viento (km/h)" tableColumnId="31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</queryTableFields>
    <queryTableDeletedFields count="1">
      <deletedField name="Humedad Relativa Media (%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EB734F6-A884-5C40-A40A-F0759405ADE0}" autoFormatId="16" applyNumberFormats="0" applyBorderFormats="0" applyFontFormats="0" applyPatternFormats="0" applyAlignmentFormats="0" applyWidthHeightFormats="0">
  <queryTableRefresh nextId="4">
    <queryTableFields count="3">
      <queryTableField id="1" name="Fecha" tableColumnId="1"/>
      <queryTableField id="2" name="Precio_Gasolina" tableColumnId="2"/>
      <queryTableField id="3" name="Precio_diese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E66E681-0626-3F47-B56D-F6413BD6A3D7}" autoFormatId="16" applyNumberFormats="0" applyBorderFormats="0" applyFontFormats="0" applyPatternFormats="0" applyAlignmentFormats="0" applyWidthHeightFormats="0">
  <queryTableRefresh nextId="8">
    <queryTableFields count="4">
      <queryTableField id="1" name="RECINTO" tableColumnId="1"/>
      <queryTableField id="2" name="FECHA" tableColumnId="2"/>
      <queryTableField id="3" name="EVENTO" tableColumnId="3"/>
      <queryTableField id="7" name="cof_tot" tableColumnId="7"/>
    </queryTableFields>
    <queryTableDeletedFields count="3">
      <deletedField name="ASISTENTE"/>
      <deletedField name="COF_ASIS"/>
      <deletedField name="cof_extr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7177D-44AF-BC4A-A0DF-40C643A8231A}" name="Compendio" displayName="Compendio" ref="A1:AM367" tableType="queryTable" totalsRowShown="0" headerRowDxfId="73">
  <autoFilter ref="A1:AM367" xr:uid="{D417177D-44AF-BC4A-A0DF-40C643A8231A}"/>
  <tableColumns count="39">
    <tableColumn id="1" xr3:uid="{1FB8E522-A4B6-BC46-A485-5EB07FA387D4}" uniqueName="1" name="Fecha" queryTableFieldId="1" dataDxfId="74"/>
    <tableColumn id="2" xr3:uid="{FE54379A-77B4-2546-AAF6-D33EF4051FA7}" uniqueName="2" name="NU_DIA_MES" queryTableFieldId="2"/>
    <tableColumn id="3" xr3:uid="{CA421F20-9878-A54F-BDBD-6BAD526D388D}" uniqueName="3" name="NU_MES" queryTableFieldId="3"/>
    <tableColumn id="4" xr3:uid="{8665F17C-879E-0644-989B-DF0B40602C3C}" uniqueName="4" name="NU_DIA_SEM" queryTableFieldId="4"/>
    <tableColumn id="5" xr3:uid="{B00A3C00-742E-6F44-9523-C3F0EC736314}" uniqueName="5" name="LABORABLE" queryTableFieldId="5"/>
    <tableColumn id="6" xr3:uid="{23CEE3E0-DC28-DC47-91B8-CF773DD45884}" uniqueName="6" name="LECTIVO" queryTableFieldId="6"/>
    <tableColumn id="7" xr3:uid="{8AF2949E-5897-9D4D-8B93-EFF51B13433B}" uniqueName="7" name="Navidad" queryTableFieldId="7"/>
    <tableColumn id="8" xr3:uid="{EA12E2D3-E417-6B44-85DD-D3EBBE197F6E}" uniqueName="8" name="Año_nuevo" queryTableFieldId="8"/>
    <tableColumn id="9" xr3:uid="{90A80D86-D5A6-604B-B8A0-0064067AA32C}" uniqueName="9" name="Reyes" queryTableFieldId="9"/>
    <tableColumn id="10" xr3:uid="{3A4620BF-2C1C-4342-AA4B-3F945D154D33}" uniqueName="10" name="Primero_Mayo" queryTableFieldId="10"/>
    <tableColumn id="11" xr3:uid="{D70C77E0-F425-A442-BE70-79735F3BE36C}" uniqueName="11" name="Fiesta_CAM" queryTableFieldId="11"/>
    <tableColumn id="12" xr3:uid="{0DC3191D-1515-634D-9BFB-E69A461346C8}" uniqueName="12" name="San_Isidro" queryTableFieldId="12"/>
    <tableColumn id="13" xr3:uid="{D40A0F14-7D5D-DC44-8CB7-8A8C480E8D56}" uniqueName="13" name="Asuncion" queryTableFieldId="13"/>
    <tableColumn id="14" xr3:uid="{732EA404-DDB3-E841-AB54-9EEFBA838DB1}" uniqueName="14" name="Hispanidad" queryTableFieldId="14"/>
    <tableColumn id="15" xr3:uid="{FE64DB64-B68B-144D-94DD-DA7E24ED598E}" uniqueName="15" name="Todos_santos" queryTableFieldId="15"/>
    <tableColumn id="16" xr3:uid="{8AE4ACF6-16EE-3D4D-8040-BB63320DBB82}" uniqueName="16" name="Almudena" queryTableFieldId="16"/>
    <tableColumn id="17" xr3:uid="{2B5F82B9-69B5-F249-A4E6-75CD966A2BD0}" uniqueName="17" name="Constitucion" queryTableFieldId="17"/>
    <tableColumn id="18" xr3:uid="{13BBF8A2-8BD8-D649-8689-7B4E1E932DCA}" uniqueName="18" name="Inmaculada_Concepcion" queryTableFieldId="18"/>
    <tableColumn id="19" xr3:uid="{A4AC843B-9B03-8D44-B8C6-FD1865E8795F}" uniqueName="19" name="Jueves_Santo" queryTableFieldId="19"/>
    <tableColumn id="20" xr3:uid="{01261E7B-16A3-234A-9C51-2C4B9A3C956E}" uniqueName="20" name="Viernes_Santo" queryTableFieldId="20"/>
    <tableColumn id="21" xr3:uid="{BCFAC2DE-04C3-C34B-BBF0-7A77C37640B8}" uniqueName="21" name="Santiago_Apostol" queryTableFieldId="21"/>
    <tableColumn id="22" xr3:uid="{C6E5AB30-4283-6442-A7D9-971C4F91AF3F}" uniqueName="22" name="San_Jose" queryTableFieldId="22"/>
    <tableColumn id="23" xr3:uid="{B1458036-C796-C444-8915-2A92B3626706}" uniqueName="23" name="BLACK_FRIDAY" queryTableFieldId="23"/>
    <tableColumn id="24" xr3:uid="{87520460-5B7E-3C45-869D-66EB20F1093F}" uniqueName="24" name="NU_SEMANA" queryTableFieldId="24"/>
    <tableColumn id="25" xr3:uid="{6E96E5BD-17C8-BB4F-AA32-FBD36A41E555}" uniqueName="25" name="Precio_Gasolina" queryTableFieldId="25" dataDxfId="72"/>
    <tableColumn id="26" xr3:uid="{1D4EAB72-C924-6246-8784-EBDA27585590}" uniqueName="26" name="Precio_diesel" queryTableFieldId="26" dataDxfId="70"/>
    <tableColumn id="27" xr3:uid="{2EACDD6A-2F47-5C4E-BE04-C1AD87FE7AC5}" uniqueName="27" name="Temperatura Máxima (°C)" queryTableFieldId="27" dataDxfId="69"/>
    <tableColumn id="28" xr3:uid="{1890B3C7-B734-6649-906F-61B981C8474D}" uniqueName="28" name="Temperatura Media (°C)" queryTableFieldId="28" dataDxfId="68"/>
    <tableColumn id="29" xr3:uid="{A9502794-78DD-0046-A372-8000909C3A29}" uniqueName="29" name="Temperatura Mínima (°C)" queryTableFieldId="29" dataDxfId="67"/>
    <tableColumn id="30" xr3:uid="{4727911A-4DC5-454F-B7E2-16E58BC11CF6}" uniqueName="30" name="Precipitaciones (mm)" queryTableFieldId="30" dataDxfId="66"/>
    <tableColumn id="31" xr3:uid="{64AADE89-E6E4-8946-8014-8CD9ED15B00D}" uniqueName="31" name="Velocidad Media Viento (km/h)" queryTableFieldId="31"/>
    <tableColumn id="33" xr3:uid="{481548D7-D0E7-4D42-A7F7-E5BF5DA70A78}" uniqueName="33" name="Humedad Relativa Media (%)" queryTableFieldId="33" dataDxfId="71"/>
    <tableColumn id="34" xr3:uid="{B37CA709-3BBF-3B40-9FB9-3411CA03C940}" uniqueName="34" name="ev_bernabeu" queryTableFieldId="34" dataDxfId="64">
      <calculatedColumnFormula>_xlfn.XLOOKUP(Compendio[[#This Row],[Fecha]],Ev_Bernabeu[FECHA],Ev_Bernabeu[cof_tot],0)</calculatedColumnFormula>
    </tableColumn>
    <tableColumn id="35" xr3:uid="{6B2190F6-0099-0745-88B0-C651A5647B1B}" uniqueName="35" name="ev_ifema" queryTableFieldId="35" dataDxfId="5">
      <calculatedColumnFormula>_xlfn.XLOOKUP(Compendio[[#This Row],[Fecha]],Ev_IFEMA[FECHA],Ev_IFEMA[cof_tot],0)</calculatedColumnFormula>
    </tableColumn>
    <tableColumn id="36" xr3:uid="{CCF8DB71-D861-1A43-8996-1E40CE7B5B66}" uniqueName="36" name="ev_ventas" queryTableFieldId="36" dataDxfId="4">
      <calculatedColumnFormula>_xlfn.XLOOKUP(Compendio[[#This Row],[Fecha]],Ev_Ventas[FECHA],Ev_Ventas[cof_tot],0)</calculatedColumnFormula>
    </tableColumn>
    <tableColumn id="37" xr3:uid="{F2115A06-1445-AD47-8B2F-D0D9D58CB3E2}" uniqueName="37" name="ev_metropolitano" queryTableFieldId="37" dataDxfId="3">
      <calculatedColumnFormula>_xlfn.XLOOKUP(Compendio[[#This Row],[Fecha]],Ev_Metropolitano[FECHA],Ev_Metropolitano[cof_tot],0)</calculatedColumnFormula>
    </tableColumn>
    <tableColumn id="38" xr3:uid="{D1204BD9-BF61-D74C-A39B-4E8108277552}" uniqueName="38" name="ev_movistararena" queryTableFieldId="38" dataDxfId="2">
      <calculatedColumnFormula>_xlfn.XLOOKUP(Compendio[[#This Row],[Fecha]],Ev_MovistarArena[FECHA],Ev_MovistarArena[cof_tot],0)</calculatedColumnFormula>
    </tableColumn>
    <tableColumn id="39" xr3:uid="{6FBDACA8-ECAD-894A-965B-C02AEC0BC189}" uniqueName="39" name="ev_vallecas" queryTableFieldId="39" dataDxfId="1">
      <calculatedColumnFormula>_xlfn.XLOOKUP(Compendio[[#This Row],[Fecha]],Ev_Vallecas[FECHA],Ev_Vallecas[cof_tot],0)</calculatedColumnFormula>
    </tableColumn>
    <tableColumn id="40" xr3:uid="{0D576EEC-DB04-184A-A38A-D66CCDD74E8B}" uniqueName="40" name="ev_vistalegre" queryTableFieldId="40" dataDxfId="0">
      <calculatedColumnFormula>_xlfn.XLOOKUP(Compendio[[#This Row],[Fecha]],Ev_Vistalegre[FECHA],Ev_Vistalegre[cof_tot],0)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FBDDA3-2E4E-C948-A1A2-2174177E6091}" name="Ev_Vallecas" displayName="Ev_Vallecas" ref="Z1:AC19" totalsRowShown="0" headerRowDxfId="15" dataDxfId="16" headerRowBorderDxfId="22" tableBorderDxfId="23" totalsRowBorderDxfId="21">
  <autoFilter ref="Z1:AC19" xr:uid="{E8FBDDA3-2E4E-C948-A1A2-2174177E6091}"/>
  <tableColumns count="4">
    <tableColumn id="1" xr3:uid="{2836CB1B-487A-7E4C-88BA-D5C1DC7192B4}" name="RECINTO" dataDxfId="20"/>
    <tableColumn id="2" xr3:uid="{343CD83F-9BD3-D548-9E84-8C6CB49B8EB7}" name="FECHA" dataDxfId="19"/>
    <tableColumn id="3" xr3:uid="{8DC04C08-DC7E-4644-A94B-C49E8DEE73A8}" name="EVENTO" dataDxfId="18"/>
    <tableColumn id="4" xr3:uid="{89EA7A77-C28C-B74D-A86F-379446729309}" name="cof_tot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A9510B-CEE8-B549-A874-E7BC81AD8EFF}" name="Ev_Vistalegre" displayName="Ev_Vistalegre" ref="AE1:AH14" totalsRowShown="0" headerRowDxfId="6" dataDxfId="7" headerRowBorderDxfId="13" tableBorderDxfId="14" totalsRowBorderDxfId="12">
  <autoFilter ref="AE1:AH14" xr:uid="{FBA9510B-CEE8-B549-A874-E7BC81AD8EFF}"/>
  <tableColumns count="4">
    <tableColumn id="1" xr3:uid="{940777B8-8E4F-1C4A-8950-DDF978D05F0F}" name="RECINTO" dataDxfId="11"/>
    <tableColumn id="2" xr3:uid="{16239722-A83D-8E40-9BB4-9CC390A55621}" name="FECHA" dataDxfId="10"/>
    <tableColumn id="3" xr3:uid="{6F8CE5AC-80F8-774E-AC49-87148F2D8820}" name="EVENTO" dataDxfId="9"/>
    <tableColumn id="4" xr3:uid="{B55A61A9-DE8F-6E4A-AE69-58D4DCA54463}" name="cof_to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96BF5-0E8C-3E46-AE8E-F79DDFD6930E}" name="Calendario" displayName="Calendario" ref="A1:X367" totalsRowShown="0" headerRowDxfId="76" dataDxfId="77" tableBorderDxfId="102">
  <autoFilter ref="A1:X367" xr:uid="{61196BF5-0E8C-3E46-AE8E-F79DDFD6930E}">
    <filterColumn colId="3">
      <filters>
        <filter val="1"/>
        <filter val="3"/>
        <filter val="4"/>
        <filter val="5"/>
      </filters>
    </filterColumn>
    <filterColumn colId="4">
      <filters>
        <filter val="0"/>
      </filters>
    </filterColumn>
  </autoFilter>
  <tableColumns count="24">
    <tableColumn id="1" xr3:uid="{2E15CF3E-29AD-5F49-BF4C-D6A828A1DEBE}" name="Fecha" dataDxfId="101"/>
    <tableColumn id="2" xr3:uid="{BF355A87-E991-8544-ABE2-5F3E4C7A4459}" name="NU_DIA_MES" dataDxfId="100">
      <calculatedColumnFormula>DAY(A2)</calculatedColumnFormula>
    </tableColumn>
    <tableColumn id="3" xr3:uid="{4B392A67-10F2-3A48-91FC-45B7F62359C7}" name="NU_MES" dataDxfId="99">
      <calculatedColumnFormula>MONTH(A2)</calculatedColumnFormula>
    </tableColumn>
    <tableColumn id="4" xr3:uid="{087C3885-3B13-9F45-921B-BB3A7F9B1A9E}" name="NU_DIA_SEM" dataDxfId="98">
      <calculatedColumnFormula>WEEKDAY(A2,2)</calculatedColumnFormula>
    </tableColumn>
    <tableColumn id="5" xr3:uid="{F7DF927A-DA65-9A4F-8B5D-048832DAD141}" name="LABORABLE" dataDxfId="97">
      <calculatedColumnFormula>IF(D2=7,0,IF(D2=6,0,1))-SUM(G2:V2)</calculatedColumnFormula>
    </tableColumn>
    <tableColumn id="6" xr3:uid="{2E1AF752-9DB3-6648-88AF-6F4E96C2EF17}" name="LECTIVO" dataDxfId="96"/>
    <tableColumn id="7" xr3:uid="{A67E5841-80F6-4A43-9A28-E081A554AD9B}" name="Navidad" dataDxfId="95">
      <calculatedColumnFormula>IF(AND(DAY(A2)=25, MONTH(A2)=12),1,0)</calculatedColumnFormula>
    </tableColumn>
    <tableColumn id="8" xr3:uid="{418FE95E-8EDD-9042-8AF9-BA41124E9FE3}" name="Año_nuevo" dataDxfId="94">
      <calculatedColumnFormula>IF(AND(DAY(A2)=1, MONTH(A2)=1),1,0)</calculatedColumnFormula>
    </tableColumn>
    <tableColumn id="9" xr3:uid="{E2268CC0-3802-0B42-9B17-BDD5645A126E}" name="Reyes" dataDxfId="93">
      <calculatedColumnFormula>IF(AND(DAY(A2)=6, MONTH(A2)=1),1,0)</calculatedColumnFormula>
    </tableColumn>
    <tableColumn id="10" xr3:uid="{516439EE-8D4E-E740-99C6-1EFB8910B4AF}" name="Primero_Mayo" dataDxfId="92">
      <calculatedColumnFormula>IF(AND(DAY(A2)=1, MONTH(A2)=5),1,0)</calculatedColumnFormula>
    </tableColumn>
    <tableColumn id="11" xr3:uid="{6E313991-00C9-E44E-8EFA-1BE7CB31DFA8}" name="Fiesta_CAM" dataDxfId="91">
      <calculatedColumnFormula>IF(AND(DAY(A2)=2, MONTH(A2)=5),1,0)</calculatedColumnFormula>
    </tableColumn>
    <tableColumn id="12" xr3:uid="{AA732756-BDE5-794A-8A3F-F5CB3687E2FD}" name="San_Isidro" dataDxfId="90">
      <calculatedColumnFormula>IF(AND(DAY(A2)=15, MONTH(A2)=5),1,0)</calculatedColumnFormula>
    </tableColumn>
    <tableColumn id="13" xr3:uid="{20C32B37-F1B2-1B45-811D-C24BD9BC85B8}" name="Asuncion" dataDxfId="89">
      <calculatedColumnFormula>IF(AND(DAY(A2)=15, MONTH(A2)=8),1,0)</calculatedColumnFormula>
    </tableColumn>
    <tableColumn id="14" xr3:uid="{3F7A9116-75EE-534A-A477-2BFD9D9ECF28}" name="Hispanidad" dataDxfId="88">
      <calculatedColumnFormula>IF(AND(DAY(A2)=12, MONTH(A2)=10),1,0)</calculatedColumnFormula>
    </tableColumn>
    <tableColumn id="15" xr3:uid="{217C9A5E-139F-9344-A571-7CCA0CB05003}" name="Todos_santos" dataDxfId="87">
      <calculatedColumnFormula>IF(AND(DAY($A2)=1, MONTH($A2)=11),1,0)</calculatedColumnFormula>
    </tableColumn>
    <tableColumn id="16" xr3:uid="{1FE07E48-1F79-0E47-ACC5-9563FE0207D4}" name="Almudena" dataDxfId="86">
      <calculatedColumnFormula>IF(AND(DAY($A2)=9, MONTH($A2)=11),1,0)</calculatedColumnFormula>
    </tableColumn>
    <tableColumn id="17" xr3:uid="{4180B0E7-9EEB-1B4A-9712-EE74BEA6D42C}" name="Constitucion" dataDxfId="85">
      <calculatedColumnFormula>IF(AND(DAY($A2)=6, MONTH($A2)=12),1,0)</calculatedColumnFormula>
    </tableColumn>
    <tableColumn id="18" xr3:uid="{61B7FAF0-5792-6442-966E-6DA1001C3310}" name="Inmaculada_Concepcion" dataDxfId="84">
      <calculatedColumnFormula>IF(AND(DAY($A2)=8, MONTH($A2)=12),1,0)</calculatedColumnFormula>
    </tableColumn>
    <tableColumn id="19" xr3:uid="{AE2436FE-9037-544A-916E-AB8A03D512DF}" name="Jueves_Santo" dataDxfId="83"/>
    <tableColumn id="20" xr3:uid="{D7EDD1C5-85E1-5548-A53D-90D4382CC31F}" name="Viernes_Santo" dataDxfId="82"/>
    <tableColumn id="21" xr3:uid="{95560F7E-8408-5D49-8862-8E7CE784DC65}" name="Santiago_Apostol" dataDxfId="81"/>
    <tableColumn id="22" xr3:uid="{5AFDCFC5-C135-474E-8171-4450E2ECE02D}" name="San_Jose" dataDxfId="80"/>
    <tableColumn id="23" xr3:uid="{5E4872C2-3AA0-FD40-AF3F-B4BBFA4B4FDD}" name="BLACK_FRIDAY" dataDxfId="79"/>
    <tableColumn id="24" xr3:uid="{412F7629-B9EB-4242-A39B-04007D8B436A}" name="NU_SEMANA" dataDxfId="78">
      <calculatedColumnFormula>_xlfn.ISOWEEKNUM(A2)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7D622-BC5B-F941-A99E-250484849306}" name="Clima" displayName="Clima" ref="A1:G367" totalsRowShown="0">
  <autoFilter ref="A1:G367" xr:uid="{9F67D622-BC5B-F941-A99E-250484849306}"/>
  <tableColumns count="7">
    <tableColumn id="1" xr3:uid="{56AB1525-8801-CB4B-9032-02B8B498D6AF}" name="Fecha" dataDxfId="75"/>
    <tableColumn id="2" xr3:uid="{E722C199-4D83-A34D-BC96-15A2FCB01C77}" name="Temperatura Máxima (°C)"/>
    <tableColumn id="3" xr3:uid="{C28C6B73-E46C-9F47-BCA4-C3C4FA1E921E}" name="Temperatura Media (°C)"/>
    <tableColumn id="4" xr3:uid="{B2CD5667-1EED-0345-BA12-3B63695539F9}" name="Temperatura Mínima (°C)"/>
    <tableColumn id="5" xr3:uid="{13C0DD9B-6176-1E46-B97A-9FFD18A4D42C}" name="Precipitaciones (mm)"/>
    <tableColumn id="6" xr3:uid="{1275EF5F-98A4-BA41-9D0C-69E7B04C32E7}" name="Velocidad Media Viento (km/h)"/>
    <tableColumn id="7" xr3:uid="{B2044D30-B576-8943-BEC4-DE3AC718D34D}" name="Humedad Relativa Media (%)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123994-586B-F94C-B83F-223FB897B1EE}" name="Carburantes_2024" displayName="Carburantes_2024" ref="A1:C367" tableType="queryTable" totalsRowShown="0">
  <autoFilter ref="A1:C367" xr:uid="{2C123994-586B-F94C-B83F-223FB897B1EE}"/>
  <tableColumns count="3">
    <tableColumn id="1" xr3:uid="{52376BD0-C5D5-3F4C-926C-4CEDB9E007B4}" uniqueName="1" name="Fecha" queryTableFieldId="1" dataDxfId="65"/>
    <tableColumn id="2" xr3:uid="{C2C01BB0-9270-544E-A7EB-2B19EE1E91BC}" uniqueName="2" name="Precio_Gasolina" queryTableFieldId="2"/>
    <tableColumn id="3" xr3:uid="{E69DF1D9-09BA-C944-9478-3B188D40DAF8}" uniqueName="3" name="Precio_diesel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0765C2-2E7B-434C-B851-5B0C2F541EC0}" name="Ev_Bernabeu" displayName="Ev_Bernabeu" ref="A1:D45" tableType="queryTable" totalsRowShown="0">
  <autoFilter ref="A1:D45" xr:uid="{F00765C2-2E7B-434C-B851-5B0C2F541EC0}"/>
  <tableColumns count="4">
    <tableColumn id="1" xr3:uid="{EA51AA31-CE0A-F043-A72E-0799FED1F50B}" uniqueName="1" name="RECINTO" queryTableFieldId="1" dataDxfId="63"/>
    <tableColumn id="2" xr3:uid="{7E58FB23-3D8C-3F4C-B107-98A82B27B791}" uniqueName="2" name="FECHA" queryTableFieldId="2" dataDxfId="62"/>
    <tableColumn id="3" xr3:uid="{D80E6BF2-5283-B741-92FE-435C76AC9461}" uniqueName="3" name="EVENTO" queryTableFieldId="3" dataDxfId="61"/>
    <tableColumn id="7" xr3:uid="{89AE50CF-1BE6-2A49-A110-544DFD8C49AC}" uniqueName="7" name="cof_tot" queryTableFieldId="7" dataDxfId="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D0FC95-01B8-EE4B-A77D-092CAB73E3D7}" name="Ev_IFEMA" displayName="Ev_IFEMA" ref="F1:I43" totalsRowShown="0" headerRowDxfId="51" dataDxfId="52" headerRowBorderDxfId="58" tableBorderDxfId="59" totalsRowBorderDxfId="57">
  <autoFilter ref="F1:I43" xr:uid="{69D0FC95-01B8-EE4B-A77D-092CAB73E3D7}"/>
  <tableColumns count="4">
    <tableColumn id="1" xr3:uid="{3712124D-7691-2E4A-9C10-3F954BDF269E}" name="RECINTO" dataDxfId="56"/>
    <tableColumn id="2" xr3:uid="{5B7EF157-D5B3-2C46-A58C-B763532747FE}" name="FECHA" dataDxfId="55"/>
    <tableColumn id="3" xr3:uid="{92BB7CD8-0C45-8344-90BC-E34C75720B10}" name="EVENTO" dataDxfId="54"/>
    <tableColumn id="4" xr3:uid="{B25D4D7D-9196-3B48-B4C1-701CF9A65BC2}" name="cof_tot" dataDxfId="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ED19EE-EA27-5345-A638-B767EAE47B58}" name="Ev_Ventas" displayName="Ev_Ventas" ref="K1:N66" totalsRowShown="0" headerRowDxfId="42" dataDxfId="43" headerRowBorderDxfId="49" tableBorderDxfId="50" totalsRowBorderDxfId="48">
  <autoFilter ref="K1:N66" xr:uid="{A1ED19EE-EA27-5345-A638-B767EAE47B58}"/>
  <tableColumns count="4">
    <tableColumn id="1" xr3:uid="{E46307BC-5A60-4D43-9CD2-CB4AE4A3D919}" name="RECINTO" dataDxfId="47"/>
    <tableColumn id="2" xr3:uid="{3D80C678-508B-ED45-BC05-B2BDED6A2472}" name="FECHA" dataDxfId="46"/>
    <tableColumn id="3" xr3:uid="{93933257-942D-6E4C-8FD9-0186E0DD4A8F}" name="EVENTO" dataDxfId="45"/>
    <tableColumn id="4" xr3:uid="{3DA5D8E0-E727-7D49-843F-E5243751679C}" name="cof_tot" dataDxfId="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077E9A-0717-8448-9E9E-F16843C70CE6}" name="Ev_Metropolitano" displayName="Ev_Metropolitano" ref="P1:S36" totalsRowShown="0" headerRowDxfId="33" dataDxfId="34" headerRowBorderDxfId="40" tableBorderDxfId="41" totalsRowBorderDxfId="39">
  <autoFilter ref="P1:S36" xr:uid="{A9077E9A-0717-8448-9E9E-F16843C70CE6}"/>
  <tableColumns count="4">
    <tableColumn id="1" xr3:uid="{7C81517D-8D47-224F-BEB3-054AB55CB187}" name="RECINTO" dataDxfId="38"/>
    <tableColumn id="2" xr3:uid="{3F900DD3-F47B-FA4A-8EDF-E97083CA3775}" name="FECHA" dataDxfId="37"/>
    <tableColumn id="3" xr3:uid="{9291D75F-866C-2B4B-913C-B9C45174FDE1}" name="EVENTO" dataDxfId="36"/>
    <tableColumn id="4" xr3:uid="{8FEFCB03-46D9-5F4C-848B-8CB44A6E0968}" name="cof_tot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A858C-9C94-C041-BC57-7DD47652C001}" name="Ev_MovistarArena" displayName="Ev_MovistarArena" ref="U1:X22" totalsRowShown="0" headerRowDxfId="24" dataDxfId="25" headerRowBorderDxfId="31" tableBorderDxfId="32" totalsRowBorderDxfId="30">
  <autoFilter ref="U1:X22" xr:uid="{82FA858C-9C94-C041-BC57-7DD47652C001}"/>
  <tableColumns count="4">
    <tableColumn id="1" xr3:uid="{3841D830-E1E8-C740-BF09-BC482B747586}" name="RECINTO" dataDxfId="29"/>
    <tableColumn id="2" xr3:uid="{75524D27-E017-CF4A-B17B-EF6697CD3FDE}" name="FECHA" dataDxfId="28"/>
    <tableColumn id="3" xr3:uid="{D190EA0A-E006-B841-8F37-415BCD3724A3}" name="EVENTO" dataDxfId="27"/>
    <tableColumn id="4" xr3:uid="{3E627B3A-37A9-3C4F-8ED4-EDC3389D9B95}" name="cof_tot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96A2-FEFF-A447-9394-146B05A906F7}">
  <dimension ref="A1:AM367"/>
  <sheetViews>
    <sheetView tabSelected="1" workbookViewId="0">
      <selection activeCell="Q8" sqref="Q8"/>
    </sheetView>
  </sheetViews>
  <sheetFormatPr baseColWidth="10" defaultRowHeight="16" x14ac:dyDescent="0.2"/>
  <cols>
    <col min="1" max="1" width="8.5" bestFit="1" customWidth="1"/>
    <col min="2" max="24" width="4.33203125" customWidth="1"/>
    <col min="25" max="26" width="7.5" bestFit="1" customWidth="1"/>
    <col min="27" max="31" width="5.83203125" customWidth="1"/>
    <col min="32" max="39" width="5" customWidth="1"/>
  </cols>
  <sheetData>
    <row r="1" spans="1:39" ht="12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21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22</v>
      </c>
      <c r="X1" s="11" t="s">
        <v>23</v>
      </c>
      <c r="Y1" s="11" t="s">
        <v>30</v>
      </c>
      <c r="Z1" s="11" t="s">
        <v>31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32</v>
      </c>
      <c r="AH1" s="11" t="s">
        <v>139</v>
      </c>
      <c r="AI1" s="11" t="s">
        <v>140</v>
      </c>
      <c r="AJ1" s="11" t="s">
        <v>141</v>
      </c>
      <c r="AK1" s="11" t="s">
        <v>142</v>
      </c>
      <c r="AL1" s="11" t="s">
        <v>143</v>
      </c>
      <c r="AM1" s="11" t="s">
        <v>144</v>
      </c>
    </row>
    <row r="2" spans="1:39" x14ac:dyDescent="0.2">
      <c r="A2" s="7">
        <v>45292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 s="12">
        <v>1.587</v>
      </c>
      <c r="Z2" s="12">
        <v>1.528</v>
      </c>
      <c r="AA2" s="14">
        <v>9.4</v>
      </c>
      <c r="AB2" s="14">
        <v>6.6</v>
      </c>
      <c r="AC2" s="14">
        <v>3.8</v>
      </c>
      <c r="AD2" s="14">
        <v>0</v>
      </c>
      <c r="AE2">
        <v>1</v>
      </c>
      <c r="AF2" s="13">
        <v>0.85</v>
      </c>
      <c r="AG2" s="13">
        <f>_xlfn.XLOOKUP(Compendio[[#This Row],[Fecha]],Ev_Bernabeu[FECHA],Ev_Bernabeu[cof_tot],0)</f>
        <v>0</v>
      </c>
      <c r="AH2" s="13">
        <f>_xlfn.XLOOKUP(Compendio[[#This Row],[Fecha]],Ev_IFEMA[FECHA],Ev_IFEMA[cof_tot],0)</f>
        <v>0</v>
      </c>
      <c r="AI2" s="13">
        <f>_xlfn.XLOOKUP(Compendio[[#This Row],[Fecha]],Ev_Ventas[FECHA],Ev_Ventas[cof_tot],0)</f>
        <v>0</v>
      </c>
      <c r="AJ2" s="13">
        <f>_xlfn.XLOOKUP(Compendio[[#This Row],[Fecha]],Ev_Metropolitano[FECHA],Ev_Metropolitano[cof_tot],0)</f>
        <v>0</v>
      </c>
      <c r="AK2" s="13">
        <f>_xlfn.XLOOKUP(Compendio[[#This Row],[Fecha]],Ev_MovistarArena[FECHA],Ev_MovistarArena[cof_tot],0)</f>
        <v>0</v>
      </c>
      <c r="AL2" s="13">
        <f>_xlfn.XLOOKUP(Compendio[[#This Row],[Fecha]],Ev_Vallecas[FECHA],Ev_Vallecas[cof_tot],0)</f>
        <v>0</v>
      </c>
      <c r="AM2" s="13">
        <f>_xlfn.XLOOKUP(Compendio[[#This Row],[Fecha]],Ev_Vistalegre[FECHA],Ev_Vistalegre[cof_tot],0)</f>
        <v>0</v>
      </c>
    </row>
    <row r="3" spans="1:39" x14ac:dyDescent="0.2">
      <c r="A3" s="7">
        <v>45293</v>
      </c>
      <c r="B3">
        <v>2</v>
      </c>
      <c r="C3">
        <v>1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 s="12">
        <v>1.587</v>
      </c>
      <c r="Z3" s="12">
        <v>1.5249999999999999</v>
      </c>
      <c r="AA3" s="14">
        <v>8.1999999999999993</v>
      </c>
      <c r="AB3" s="14">
        <v>5.5</v>
      </c>
      <c r="AC3" s="14">
        <v>2.8</v>
      </c>
      <c r="AD3" s="14">
        <v>2</v>
      </c>
      <c r="AE3">
        <v>0</v>
      </c>
      <c r="AF3" s="13">
        <v>0.92</v>
      </c>
      <c r="AG3" s="13">
        <f>_xlfn.XLOOKUP(Compendio[[#This Row],[Fecha]],Ev_Bernabeu[FECHA],Ev_Bernabeu[cof_tot],0)</f>
        <v>0</v>
      </c>
      <c r="AH3" s="13">
        <f>_xlfn.XLOOKUP(Compendio[[#This Row],[Fecha]],Ev_IFEMA[FECHA],Ev_IFEMA[cof_tot],0)</f>
        <v>0</v>
      </c>
      <c r="AI3" s="13">
        <f>_xlfn.XLOOKUP(Compendio[[#This Row],[Fecha]],Ev_Ventas[FECHA],Ev_Ventas[cof_tot],0)</f>
        <v>0</v>
      </c>
      <c r="AJ3" s="13">
        <f>_xlfn.XLOOKUP(Compendio[[#This Row],[Fecha]],Ev_Metropolitano[FECHA],Ev_Metropolitano[cof_tot],0)</f>
        <v>0</v>
      </c>
      <c r="AK3" s="13">
        <f>_xlfn.XLOOKUP(Compendio[[#This Row],[Fecha]],Ev_MovistarArena[FECHA],Ev_MovistarArena[cof_tot],0)</f>
        <v>0</v>
      </c>
      <c r="AL3" s="13">
        <f>_xlfn.XLOOKUP(Compendio[[#This Row],[Fecha]],Ev_Vallecas[FECHA],Ev_Vallecas[cof_tot],0)</f>
        <v>0</v>
      </c>
      <c r="AM3" s="13">
        <f>_xlfn.XLOOKUP(Compendio[[#This Row],[Fecha]],Ev_Vistalegre[FECHA],Ev_Vistalegre[cof_tot],0)</f>
        <v>0</v>
      </c>
    </row>
    <row r="4" spans="1:39" x14ac:dyDescent="0.2">
      <c r="A4" s="7">
        <v>45294</v>
      </c>
      <c r="B4">
        <v>3</v>
      </c>
      <c r="C4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 s="12">
        <v>1.585</v>
      </c>
      <c r="Z4" s="12">
        <v>1.522</v>
      </c>
      <c r="AA4" s="14">
        <v>12.1</v>
      </c>
      <c r="AB4" s="14">
        <v>10.1</v>
      </c>
      <c r="AC4" s="14">
        <v>8.1</v>
      </c>
      <c r="AD4" s="14">
        <v>2.7</v>
      </c>
      <c r="AE4">
        <v>2</v>
      </c>
      <c r="AF4" s="13">
        <v>0.99</v>
      </c>
      <c r="AG4" s="13">
        <f>_xlfn.XLOOKUP(Compendio[[#This Row],[Fecha]],Ev_Bernabeu[FECHA],Ev_Bernabeu[cof_tot],0)</f>
        <v>0.85169411764705882</v>
      </c>
      <c r="AH4" s="13">
        <f>_xlfn.XLOOKUP(Compendio[[#This Row],[Fecha]],Ev_IFEMA[FECHA],Ev_IFEMA[cof_tot],0)</f>
        <v>0</v>
      </c>
      <c r="AI4" s="13">
        <f>_xlfn.XLOOKUP(Compendio[[#This Row],[Fecha]],Ev_Ventas[FECHA],Ev_Ventas[cof_tot],0)</f>
        <v>0</v>
      </c>
      <c r="AJ4" s="13">
        <f>_xlfn.XLOOKUP(Compendio[[#This Row],[Fecha]],Ev_Metropolitano[FECHA],Ev_Metropolitano[cof_tot],0)</f>
        <v>0</v>
      </c>
      <c r="AK4" s="13">
        <f>_xlfn.XLOOKUP(Compendio[[#This Row],[Fecha]],Ev_MovistarArena[FECHA],Ev_MovistarArena[cof_tot],0)</f>
        <v>0</v>
      </c>
      <c r="AL4" s="13">
        <f>_xlfn.XLOOKUP(Compendio[[#This Row],[Fecha]],Ev_Vallecas[FECHA],Ev_Vallecas[cof_tot],0)</f>
        <v>0</v>
      </c>
      <c r="AM4" s="13">
        <f>_xlfn.XLOOKUP(Compendio[[#This Row],[Fecha]],Ev_Vistalegre[FECHA],Ev_Vistalegre[cof_tot],0)</f>
        <v>0</v>
      </c>
    </row>
    <row r="5" spans="1:39" x14ac:dyDescent="0.2">
      <c r="A5" s="7">
        <v>45295</v>
      </c>
      <c r="B5">
        <v>4</v>
      </c>
      <c r="C5">
        <v>1</v>
      </c>
      <c r="D5">
        <v>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 s="12">
        <v>1.585</v>
      </c>
      <c r="Z5" s="12">
        <v>1.5169999999999999</v>
      </c>
      <c r="AA5" s="14">
        <v>10.6</v>
      </c>
      <c r="AB5" s="14">
        <v>9.4</v>
      </c>
      <c r="AC5" s="14">
        <v>8.1999999999999993</v>
      </c>
      <c r="AD5" s="14">
        <v>9.6999999999999993</v>
      </c>
      <c r="AE5">
        <v>1</v>
      </c>
      <c r="AF5" s="13">
        <v>0.99</v>
      </c>
      <c r="AG5" s="13">
        <f>_xlfn.XLOOKUP(Compendio[[#This Row],[Fecha]],Ev_Bernabeu[FECHA],Ev_Bernabeu[cof_tot],0)</f>
        <v>0</v>
      </c>
      <c r="AH5" s="13">
        <f>_xlfn.XLOOKUP(Compendio[[#This Row],[Fecha]],Ev_IFEMA[FECHA],Ev_IFEMA[cof_tot],0)</f>
        <v>0</v>
      </c>
      <c r="AI5" s="13">
        <f>_xlfn.XLOOKUP(Compendio[[#This Row],[Fecha]],Ev_Ventas[FECHA],Ev_Ventas[cof_tot],0)</f>
        <v>0</v>
      </c>
      <c r="AJ5" s="13">
        <f>_xlfn.XLOOKUP(Compendio[[#This Row],[Fecha]],Ev_Metropolitano[FECHA],Ev_Metropolitano[cof_tot],0)</f>
        <v>0</v>
      </c>
      <c r="AK5" s="13">
        <f>_xlfn.XLOOKUP(Compendio[[#This Row],[Fecha]],Ev_MovistarArena[FECHA],Ev_MovistarArena[cof_tot],0)</f>
        <v>0</v>
      </c>
      <c r="AL5" s="13">
        <f>_xlfn.XLOOKUP(Compendio[[#This Row],[Fecha]],Ev_Vallecas[FECHA],Ev_Vallecas[cof_tot],0)</f>
        <v>0</v>
      </c>
      <c r="AM5" s="13">
        <f>_xlfn.XLOOKUP(Compendio[[#This Row],[Fecha]],Ev_Vistalegre[FECHA],Ev_Vistalegre[cof_tot],0)</f>
        <v>0</v>
      </c>
    </row>
    <row r="6" spans="1:39" x14ac:dyDescent="0.2">
      <c r="A6" s="7">
        <v>45296</v>
      </c>
      <c r="B6">
        <v>5</v>
      </c>
      <c r="C6">
        <v>1</v>
      </c>
      <c r="D6">
        <v>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 s="12">
        <v>1.587</v>
      </c>
      <c r="Z6" s="12">
        <v>1.5229999999999999</v>
      </c>
      <c r="AA6" s="14">
        <v>8.6</v>
      </c>
      <c r="AB6" s="14">
        <v>6.6</v>
      </c>
      <c r="AC6" s="14">
        <v>4.5999999999999996</v>
      </c>
      <c r="AD6" s="14">
        <v>0.1</v>
      </c>
      <c r="AE6">
        <v>4</v>
      </c>
      <c r="AF6" s="13">
        <v>0.71</v>
      </c>
      <c r="AG6" s="13">
        <f>_xlfn.XLOOKUP(Compendio[[#This Row],[Fecha]],Ev_Bernabeu[FECHA],Ev_Bernabeu[cof_tot],0)</f>
        <v>0</v>
      </c>
      <c r="AH6" s="13">
        <f>_xlfn.XLOOKUP(Compendio[[#This Row],[Fecha]],Ev_IFEMA[FECHA],Ev_IFEMA[cof_tot],0)</f>
        <v>0</v>
      </c>
      <c r="AI6" s="13">
        <f>_xlfn.XLOOKUP(Compendio[[#This Row],[Fecha]],Ev_Ventas[FECHA],Ev_Ventas[cof_tot],0)</f>
        <v>0</v>
      </c>
      <c r="AJ6" s="13">
        <f>_xlfn.XLOOKUP(Compendio[[#This Row],[Fecha]],Ev_Metropolitano[FECHA],Ev_Metropolitano[cof_tot],0)</f>
        <v>0</v>
      </c>
      <c r="AK6" s="13">
        <f>_xlfn.XLOOKUP(Compendio[[#This Row],[Fecha]],Ev_MovistarArena[FECHA],Ev_MovistarArena[cof_tot],0)</f>
        <v>0</v>
      </c>
      <c r="AL6" s="13">
        <f>_xlfn.XLOOKUP(Compendio[[#This Row],[Fecha]],Ev_Vallecas[FECHA],Ev_Vallecas[cof_tot],0)</f>
        <v>0</v>
      </c>
      <c r="AM6" s="13">
        <f>_xlfn.XLOOKUP(Compendio[[#This Row],[Fecha]],Ev_Vistalegre[FECHA],Ev_Vistalegre[cof_tot],0)</f>
        <v>0</v>
      </c>
    </row>
    <row r="7" spans="1:39" x14ac:dyDescent="0.2">
      <c r="A7" s="7">
        <v>45297</v>
      </c>
      <c r="B7">
        <v>6</v>
      </c>
      <c r="C7">
        <v>1</v>
      </c>
      <c r="D7">
        <v>6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 s="12">
        <v>1.589</v>
      </c>
      <c r="Z7" s="12">
        <v>1.5229999999999999</v>
      </c>
      <c r="AA7" s="14">
        <v>9.6</v>
      </c>
      <c r="AB7" s="14">
        <v>6.6</v>
      </c>
      <c r="AC7" s="14">
        <v>3.6</v>
      </c>
      <c r="AD7" s="14">
        <v>0</v>
      </c>
      <c r="AE7">
        <v>3</v>
      </c>
      <c r="AF7" s="13">
        <v>0.61</v>
      </c>
      <c r="AG7" s="13">
        <f>_xlfn.XLOOKUP(Compendio[[#This Row],[Fecha]],Ev_Bernabeu[FECHA],Ev_Bernabeu[cof_tot],0)</f>
        <v>0</v>
      </c>
      <c r="AH7" s="13">
        <f>_xlfn.XLOOKUP(Compendio[[#This Row],[Fecha]],Ev_IFEMA[FECHA],Ev_IFEMA[cof_tot],0)</f>
        <v>0</v>
      </c>
      <c r="AI7" s="13">
        <f>_xlfn.XLOOKUP(Compendio[[#This Row],[Fecha]],Ev_Ventas[FECHA],Ev_Ventas[cof_tot],0)</f>
        <v>0</v>
      </c>
      <c r="AJ7" s="13">
        <f>_xlfn.XLOOKUP(Compendio[[#This Row],[Fecha]],Ev_Metropolitano[FECHA],Ev_Metropolitano[cof_tot],0)</f>
        <v>0</v>
      </c>
      <c r="AK7" s="13">
        <f>_xlfn.XLOOKUP(Compendio[[#This Row],[Fecha]],Ev_MovistarArena[FECHA],Ev_MovistarArena[cof_tot],0)</f>
        <v>0</v>
      </c>
      <c r="AL7" s="13">
        <f>_xlfn.XLOOKUP(Compendio[[#This Row],[Fecha]],Ev_Vallecas[FECHA],Ev_Vallecas[cof_tot],0)</f>
        <v>0</v>
      </c>
      <c r="AM7" s="13">
        <f>_xlfn.XLOOKUP(Compendio[[#This Row],[Fecha]],Ev_Vistalegre[FECHA],Ev_Vistalegre[cof_tot],0)</f>
        <v>0</v>
      </c>
    </row>
    <row r="8" spans="1:39" x14ac:dyDescent="0.2">
      <c r="A8" s="7">
        <v>45298</v>
      </c>
      <c r="B8">
        <v>7</v>
      </c>
      <c r="C8">
        <v>1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 s="12">
        <v>1.589</v>
      </c>
      <c r="Z8" s="12">
        <v>1.524</v>
      </c>
      <c r="AA8" s="14">
        <v>9.3000000000000007</v>
      </c>
      <c r="AB8" s="14">
        <v>5.6</v>
      </c>
      <c r="AC8" s="14">
        <v>1.8</v>
      </c>
      <c r="AD8" s="14">
        <v>0</v>
      </c>
      <c r="AE8">
        <v>2</v>
      </c>
      <c r="AF8" s="13">
        <v>0.6</v>
      </c>
      <c r="AG8" s="13">
        <f>_xlfn.XLOOKUP(Compendio[[#This Row],[Fecha]],Ev_Bernabeu[FECHA],Ev_Bernabeu[cof_tot],0)</f>
        <v>0</v>
      </c>
      <c r="AH8" s="13">
        <f>_xlfn.XLOOKUP(Compendio[[#This Row],[Fecha]],Ev_IFEMA[FECHA],Ev_IFEMA[cof_tot],0)</f>
        <v>0</v>
      </c>
      <c r="AI8" s="13">
        <f>_xlfn.XLOOKUP(Compendio[[#This Row],[Fecha]],Ev_Ventas[FECHA],Ev_Ventas[cof_tot],0)</f>
        <v>0</v>
      </c>
      <c r="AJ8" s="13">
        <f>_xlfn.XLOOKUP(Compendio[[#This Row],[Fecha]],Ev_Metropolitano[FECHA],Ev_Metropolitano[cof_tot],0)</f>
        <v>0</v>
      </c>
      <c r="AK8" s="13">
        <f>_xlfn.XLOOKUP(Compendio[[#This Row],[Fecha]],Ev_MovistarArena[FECHA],Ev_MovistarArena[cof_tot],0)</f>
        <v>0</v>
      </c>
      <c r="AL8" s="13">
        <f>_xlfn.XLOOKUP(Compendio[[#This Row],[Fecha]],Ev_Vallecas[FECHA],Ev_Vallecas[cof_tot],0)</f>
        <v>0</v>
      </c>
      <c r="AM8" s="13">
        <f>_xlfn.XLOOKUP(Compendio[[#This Row],[Fecha]],Ev_Vistalegre[FECHA],Ev_Vistalegre[cof_tot],0)</f>
        <v>0</v>
      </c>
    </row>
    <row r="9" spans="1:39" x14ac:dyDescent="0.2">
      <c r="A9" s="7">
        <v>45299</v>
      </c>
      <c r="B9">
        <v>8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 s="12">
        <v>1.59</v>
      </c>
      <c r="Z9" s="12">
        <v>1.524</v>
      </c>
      <c r="AA9" s="14">
        <v>6.2</v>
      </c>
      <c r="AB9" s="14">
        <v>2.7</v>
      </c>
      <c r="AC9" s="14">
        <v>-0.8</v>
      </c>
      <c r="AD9" s="14">
        <v>0</v>
      </c>
      <c r="AE9">
        <v>1</v>
      </c>
      <c r="AF9" s="13">
        <v>0.69</v>
      </c>
      <c r="AG9" s="13">
        <f>_xlfn.XLOOKUP(Compendio[[#This Row],[Fecha]],Ev_Bernabeu[FECHA],Ev_Bernabeu[cof_tot],0)</f>
        <v>0</v>
      </c>
      <c r="AH9" s="13">
        <f>_xlfn.XLOOKUP(Compendio[[#This Row],[Fecha]],Ev_IFEMA[FECHA],Ev_IFEMA[cof_tot],0)</f>
        <v>0</v>
      </c>
      <c r="AI9" s="13">
        <f>_xlfn.XLOOKUP(Compendio[[#This Row],[Fecha]],Ev_Ventas[FECHA],Ev_Ventas[cof_tot],0)</f>
        <v>0</v>
      </c>
      <c r="AJ9" s="13">
        <f>_xlfn.XLOOKUP(Compendio[[#This Row],[Fecha]],Ev_Metropolitano[FECHA],Ev_Metropolitano[cof_tot],0)</f>
        <v>0</v>
      </c>
      <c r="AK9" s="13">
        <f>_xlfn.XLOOKUP(Compendio[[#This Row],[Fecha]],Ev_MovistarArena[FECHA],Ev_MovistarArena[cof_tot],0)</f>
        <v>0</v>
      </c>
      <c r="AL9" s="13">
        <f>_xlfn.XLOOKUP(Compendio[[#This Row],[Fecha]],Ev_Vallecas[FECHA],Ev_Vallecas[cof_tot],0)</f>
        <v>0</v>
      </c>
      <c r="AM9" s="13">
        <f>_xlfn.XLOOKUP(Compendio[[#This Row],[Fecha]],Ev_Vistalegre[FECHA],Ev_Vistalegre[cof_tot],0)</f>
        <v>0</v>
      </c>
    </row>
    <row r="10" spans="1:39" x14ac:dyDescent="0.2">
      <c r="A10" s="7">
        <v>45300</v>
      </c>
      <c r="B10">
        <v>9</v>
      </c>
      <c r="C10">
        <v>1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 s="12">
        <v>1.585</v>
      </c>
      <c r="Z10" s="12">
        <v>1.522</v>
      </c>
      <c r="AA10" s="14">
        <v>7.2</v>
      </c>
      <c r="AB10" s="14">
        <v>5.6</v>
      </c>
      <c r="AC10" s="14">
        <v>4.0999999999999996</v>
      </c>
      <c r="AD10" s="14">
        <v>0</v>
      </c>
      <c r="AE10">
        <v>1</v>
      </c>
      <c r="AF10" s="13">
        <v>0.79</v>
      </c>
      <c r="AG10" s="13">
        <f>_xlfn.XLOOKUP(Compendio[[#This Row],[Fecha]],Ev_Bernabeu[FECHA],Ev_Bernabeu[cof_tot],0)</f>
        <v>0</v>
      </c>
      <c r="AH10" s="13">
        <f>_xlfn.XLOOKUP(Compendio[[#This Row],[Fecha]],Ev_IFEMA[FECHA],Ev_IFEMA[cof_tot],0)</f>
        <v>0</v>
      </c>
      <c r="AI10" s="13">
        <f>_xlfn.XLOOKUP(Compendio[[#This Row],[Fecha]],Ev_Ventas[FECHA],Ev_Ventas[cof_tot],0)</f>
        <v>0</v>
      </c>
      <c r="AJ10" s="13">
        <f>_xlfn.XLOOKUP(Compendio[[#This Row],[Fecha]],Ev_Metropolitano[FECHA],Ev_Metropolitano[cof_tot],0)</f>
        <v>0</v>
      </c>
      <c r="AK10" s="13">
        <f>_xlfn.XLOOKUP(Compendio[[#This Row],[Fecha]],Ev_MovistarArena[FECHA],Ev_MovistarArena[cof_tot],0)</f>
        <v>0</v>
      </c>
      <c r="AL10" s="13">
        <f>_xlfn.XLOOKUP(Compendio[[#This Row],[Fecha]],Ev_Vallecas[FECHA],Ev_Vallecas[cof_tot],0)</f>
        <v>0</v>
      </c>
      <c r="AM10" s="13">
        <f>_xlfn.XLOOKUP(Compendio[[#This Row],[Fecha]],Ev_Vistalegre[FECHA],Ev_Vistalegre[cof_tot],0)</f>
        <v>0</v>
      </c>
    </row>
    <row r="11" spans="1:39" x14ac:dyDescent="0.2">
      <c r="A11" s="7">
        <v>45301</v>
      </c>
      <c r="B11">
        <v>10</v>
      </c>
      <c r="C11">
        <v>1</v>
      </c>
      <c r="D11">
        <v>3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 s="12">
        <v>1.5820000000000001</v>
      </c>
      <c r="Z11" s="12">
        <v>1.514</v>
      </c>
      <c r="AA11" s="14">
        <v>8</v>
      </c>
      <c r="AB11" s="14">
        <v>6.4</v>
      </c>
      <c r="AC11" s="14">
        <v>4.7</v>
      </c>
      <c r="AD11" s="14">
        <v>0.2</v>
      </c>
      <c r="AE11">
        <v>2</v>
      </c>
      <c r="AF11" s="13">
        <v>0.9</v>
      </c>
      <c r="AG11" s="13">
        <f>_xlfn.XLOOKUP(Compendio[[#This Row],[Fecha]],Ev_Bernabeu[FECHA],Ev_Bernabeu[cof_tot],0)</f>
        <v>0</v>
      </c>
      <c r="AH11" s="13">
        <f>_xlfn.XLOOKUP(Compendio[[#This Row],[Fecha]],Ev_IFEMA[FECHA],Ev_IFEMA[cof_tot],0)</f>
        <v>0</v>
      </c>
      <c r="AI11" s="13">
        <f>_xlfn.XLOOKUP(Compendio[[#This Row],[Fecha]],Ev_Ventas[FECHA],Ev_Ventas[cof_tot],0)</f>
        <v>0</v>
      </c>
      <c r="AJ11" s="13">
        <f>_xlfn.XLOOKUP(Compendio[[#This Row],[Fecha]],Ev_Metropolitano[FECHA],Ev_Metropolitano[cof_tot],0)</f>
        <v>0</v>
      </c>
      <c r="AK11" s="13">
        <f>_xlfn.XLOOKUP(Compendio[[#This Row],[Fecha]],Ev_MovistarArena[FECHA],Ev_MovistarArena[cof_tot],0)</f>
        <v>0</v>
      </c>
      <c r="AL11" s="13">
        <f>_xlfn.XLOOKUP(Compendio[[#This Row],[Fecha]],Ev_Vallecas[FECHA],Ev_Vallecas[cof_tot],0)</f>
        <v>0</v>
      </c>
      <c r="AM11" s="13">
        <f>_xlfn.XLOOKUP(Compendio[[#This Row],[Fecha]],Ev_Vistalegre[FECHA],Ev_Vistalegre[cof_tot],0)</f>
        <v>0.48</v>
      </c>
    </row>
    <row r="12" spans="1:39" x14ac:dyDescent="0.2">
      <c r="A12" s="7">
        <v>45302</v>
      </c>
      <c r="B12">
        <v>11</v>
      </c>
      <c r="C12">
        <v>1</v>
      </c>
      <c r="D12">
        <v>4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 s="12">
        <v>1.5840000000000001</v>
      </c>
      <c r="Z12" s="12">
        <v>1.5129999999999999</v>
      </c>
      <c r="AA12" s="14">
        <v>7.6</v>
      </c>
      <c r="AB12" s="14">
        <v>5</v>
      </c>
      <c r="AC12" s="14">
        <v>2.2999999999999998</v>
      </c>
      <c r="AD12" s="14">
        <v>0</v>
      </c>
      <c r="AE12">
        <v>2</v>
      </c>
      <c r="AF12" s="13">
        <v>0.71</v>
      </c>
      <c r="AG12" s="13">
        <f>_xlfn.XLOOKUP(Compendio[[#This Row],[Fecha]],Ev_Bernabeu[FECHA],Ev_Bernabeu[cof_tot],0)</f>
        <v>0</v>
      </c>
      <c r="AH12" s="13">
        <f>_xlfn.XLOOKUP(Compendio[[#This Row],[Fecha]],Ev_IFEMA[FECHA],Ev_IFEMA[cof_tot],0)</f>
        <v>0</v>
      </c>
      <c r="AI12" s="13">
        <f>_xlfn.XLOOKUP(Compendio[[#This Row],[Fecha]],Ev_Ventas[FECHA],Ev_Ventas[cof_tot],0)</f>
        <v>0</v>
      </c>
      <c r="AJ12" s="13">
        <f>_xlfn.XLOOKUP(Compendio[[#This Row],[Fecha]],Ev_Metropolitano[FECHA],Ev_Metropolitano[cof_tot],0)</f>
        <v>0</v>
      </c>
      <c r="AK12" s="13">
        <f>_xlfn.XLOOKUP(Compendio[[#This Row],[Fecha]],Ev_MovistarArena[FECHA],Ev_MovistarArena[cof_tot],0)</f>
        <v>0</v>
      </c>
      <c r="AL12" s="13">
        <f>_xlfn.XLOOKUP(Compendio[[#This Row],[Fecha]],Ev_Vallecas[FECHA],Ev_Vallecas[cof_tot],0)</f>
        <v>0</v>
      </c>
      <c r="AM12" s="13">
        <f>_xlfn.XLOOKUP(Compendio[[#This Row],[Fecha]],Ev_Vistalegre[FECHA],Ev_Vistalegre[cof_tot],0)</f>
        <v>0</v>
      </c>
    </row>
    <row r="13" spans="1:39" x14ac:dyDescent="0.2">
      <c r="A13" s="7">
        <v>45303</v>
      </c>
      <c r="B13">
        <v>12</v>
      </c>
      <c r="C13">
        <v>1</v>
      </c>
      <c r="D13">
        <v>5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 s="12">
        <v>1.587</v>
      </c>
      <c r="Z13" s="12">
        <v>1.516</v>
      </c>
      <c r="AA13" s="14">
        <v>6.9</v>
      </c>
      <c r="AB13" s="14">
        <v>3.2</v>
      </c>
      <c r="AC13" s="14">
        <v>-0.4</v>
      </c>
      <c r="AD13" s="14">
        <v>0</v>
      </c>
      <c r="AE13">
        <v>2</v>
      </c>
      <c r="AF13" s="13">
        <v>0.64</v>
      </c>
      <c r="AG13" s="13">
        <f>_xlfn.XLOOKUP(Compendio[[#This Row],[Fecha]],Ev_Bernabeu[FECHA],Ev_Bernabeu[cof_tot],0)</f>
        <v>0</v>
      </c>
      <c r="AH13" s="13">
        <f>_xlfn.XLOOKUP(Compendio[[#This Row],[Fecha]],Ev_IFEMA[FECHA],Ev_IFEMA[cof_tot],0)</f>
        <v>0</v>
      </c>
      <c r="AI13" s="13">
        <f>_xlfn.XLOOKUP(Compendio[[#This Row],[Fecha]],Ev_Ventas[FECHA],Ev_Ventas[cof_tot],0)</f>
        <v>0</v>
      </c>
      <c r="AJ13" s="13">
        <f>_xlfn.XLOOKUP(Compendio[[#This Row],[Fecha]],Ev_Metropolitano[FECHA],Ev_Metropolitano[cof_tot],0)</f>
        <v>0</v>
      </c>
      <c r="AK13" s="13">
        <f>_xlfn.XLOOKUP(Compendio[[#This Row],[Fecha]],Ev_MovistarArena[FECHA],Ev_MovistarArena[cof_tot],0)</f>
        <v>0</v>
      </c>
      <c r="AL13" s="13">
        <f>_xlfn.XLOOKUP(Compendio[[#This Row],[Fecha]],Ev_Vallecas[FECHA],Ev_Vallecas[cof_tot],0)</f>
        <v>0</v>
      </c>
      <c r="AM13" s="13">
        <f>_xlfn.XLOOKUP(Compendio[[#This Row],[Fecha]],Ev_Vistalegre[FECHA],Ev_Vistalegre[cof_tot],0)</f>
        <v>0</v>
      </c>
    </row>
    <row r="14" spans="1:39" x14ac:dyDescent="0.2">
      <c r="A14" s="7">
        <v>45304</v>
      </c>
      <c r="B14">
        <v>13</v>
      </c>
      <c r="C14">
        <v>1</v>
      </c>
      <c r="D14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 s="12">
        <v>1.589</v>
      </c>
      <c r="Z14" s="12">
        <v>1.5169999999999999</v>
      </c>
      <c r="AA14" s="14">
        <v>9</v>
      </c>
      <c r="AB14" s="14">
        <v>5.6</v>
      </c>
      <c r="AC14" s="14">
        <v>2.2000000000000002</v>
      </c>
      <c r="AD14" s="14">
        <v>0</v>
      </c>
      <c r="AE14">
        <v>0</v>
      </c>
      <c r="AF14" s="13">
        <v>0.73</v>
      </c>
      <c r="AG14" s="13">
        <f>_xlfn.XLOOKUP(Compendio[[#This Row],[Fecha]],Ev_Bernabeu[FECHA],Ev_Bernabeu[cof_tot],0)</f>
        <v>0</v>
      </c>
      <c r="AH14" s="13">
        <f>_xlfn.XLOOKUP(Compendio[[#This Row],[Fecha]],Ev_IFEMA[FECHA],Ev_IFEMA[cof_tot],0)</f>
        <v>0</v>
      </c>
      <c r="AI14" s="13">
        <f>_xlfn.XLOOKUP(Compendio[[#This Row],[Fecha]],Ev_Ventas[FECHA],Ev_Ventas[cof_tot],0)</f>
        <v>0</v>
      </c>
      <c r="AJ14" s="13">
        <f>_xlfn.XLOOKUP(Compendio[[#This Row],[Fecha]],Ev_Metropolitano[FECHA],Ev_Metropolitano[cof_tot],0)</f>
        <v>0</v>
      </c>
      <c r="AK14" s="13">
        <f>_xlfn.XLOOKUP(Compendio[[#This Row],[Fecha]],Ev_MovistarArena[FECHA],Ev_MovistarArena[cof_tot],0)</f>
        <v>0</v>
      </c>
      <c r="AL14" s="13">
        <f>_xlfn.XLOOKUP(Compendio[[#This Row],[Fecha]],Ev_Vallecas[FECHA],Ev_Vallecas[cof_tot],0)</f>
        <v>0</v>
      </c>
      <c r="AM14" s="13">
        <f>_xlfn.XLOOKUP(Compendio[[#This Row],[Fecha]],Ev_Vistalegre[FECHA],Ev_Vistalegre[cof_tot],0)</f>
        <v>0</v>
      </c>
    </row>
    <row r="15" spans="1:39" x14ac:dyDescent="0.2">
      <c r="A15" s="7">
        <v>45305</v>
      </c>
      <c r="B15">
        <v>14</v>
      </c>
      <c r="C15">
        <v>1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 s="12">
        <v>1.59</v>
      </c>
      <c r="Z15" s="12">
        <v>1.52</v>
      </c>
      <c r="AA15" s="14">
        <v>8.6</v>
      </c>
      <c r="AB15" s="14">
        <v>7.2</v>
      </c>
      <c r="AC15" s="14">
        <v>5.8</v>
      </c>
      <c r="AD15" s="14">
        <v>4.3</v>
      </c>
      <c r="AE15">
        <v>1</v>
      </c>
      <c r="AF15" s="13">
        <v>0.92</v>
      </c>
      <c r="AG15" s="13">
        <f>_xlfn.XLOOKUP(Compendio[[#This Row],[Fecha]],Ev_Bernabeu[FECHA],Ev_Bernabeu[cof_tot],0)</f>
        <v>0</v>
      </c>
      <c r="AH15" s="13">
        <f>_xlfn.XLOOKUP(Compendio[[#This Row],[Fecha]],Ev_IFEMA[FECHA],Ev_IFEMA[cof_tot],0)</f>
        <v>0</v>
      </c>
      <c r="AI15" s="13">
        <f>_xlfn.XLOOKUP(Compendio[[#This Row],[Fecha]],Ev_Ventas[FECHA],Ev_Ventas[cof_tot],0)</f>
        <v>0</v>
      </c>
      <c r="AJ15" s="13">
        <f>_xlfn.XLOOKUP(Compendio[[#This Row],[Fecha]],Ev_Metropolitano[FECHA],Ev_Metropolitano[cof_tot],0)</f>
        <v>0</v>
      </c>
      <c r="AK15" s="13">
        <f>_xlfn.XLOOKUP(Compendio[[#This Row],[Fecha]],Ev_MovistarArena[FECHA],Ev_MovistarArena[cof_tot],0)</f>
        <v>0</v>
      </c>
      <c r="AL15" s="13">
        <f>_xlfn.XLOOKUP(Compendio[[#This Row],[Fecha]],Ev_Vallecas[FECHA],Ev_Vallecas[cof_tot],0)</f>
        <v>0</v>
      </c>
      <c r="AM15" s="13">
        <f>_xlfn.XLOOKUP(Compendio[[#This Row],[Fecha]],Ev_Vistalegre[FECHA],Ev_Vistalegre[cof_tot],0)</f>
        <v>0</v>
      </c>
    </row>
    <row r="16" spans="1:39" x14ac:dyDescent="0.2">
      <c r="A16" s="7">
        <v>45306</v>
      </c>
      <c r="B16">
        <v>15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 s="12">
        <v>1.591</v>
      </c>
      <c r="Z16" s="12">
        <v>1.5209999999999999</v>
      </c>
      <c r="AA16" s="14">
        <v>13.3</v>
      </c>
      <c r="AB16" s="14">
        <v>10.8</v>
      </c>
      <c r="AC16" s="14">
        <v>8.4</v>
      </c>
      <c r="AD16" s="14">
        <v>2.6</v>
      </c>
      <c r="AE16">
        <v>3</v>
      </c>
      <c r="AF16" s="13">
        <v>0.99</v>
      </c>
      <c r="AG16" s="13">
        <f>_xlfn.XLOOKUP(Compendio[[#This Row],[Fecha]],Ev_Bernabeu[FECHA],Ev_Bernabeu[cof_tot],0)</f>
        <v>0</v>
      </c>
      <c r="AH16" s="13">
        <f>_xlfn.XLOOKUP(Compendio[[#This Row],[Fecha]],Ev_IFEMA[FECHA],Ev_IFEMA[cof_tot],0)</f>
        <v>0</v>
      </c>
      <c r="AI16" s="13">
        <f>_xlfn.XLOOKUP(Compendio[[#This Row],[Fecha]],Ev_Ventas[FECHA],Ev_Ventas[cof_tot],0)</f>
        <v>0</v>
      </c>
      <c r="AJ16" s="13">
        <f>_xlfn.XLOOKUP(Compendio[[#This Row],[Fecha]],Ev_Metropolitano[FECHA],Ev_Metropolitano[cof_tot],0)</f>
        <v>0</v>
      </c>
      <c r="AK16" s="13">
        <f>_xlfn.XLOOKUP(Compendio[[#This Row],[Fecha]],Ev_MovistarArena[FECHA],Ev_MovistarArena[cof_tot],0)</f>
        <v>0</v>
      </c>
      <c r="AL16" s="13">
        <f>_xlfn.XLOOKUP(Compendio[[#This Row],[Fecha]],Ev_Vallecas[FECHA],Ev_Vallecas[cof_tot],0)</f>
        <v>0</v>
      </c>
      <c r="AM16" s="13">
        <f>_xlfn.XLOOKUP(Compendio[[#This Row],[Fecha]],Ev_Vistalegre[FECHA],Ev_Vistalegre[cof_tot],0)</f>
        <v>0</v>
      </c>
    </row>
    <row r="17" spans="1:39" x14ac:dyDescent="0.2">
      <c r="A17" s="7">
        <v>45307</v>
      </c>
      <c r="B17">
        <v>16</v>
      </c>
      <c r="C17">
        <v>1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 s="12">
        <v>1.5880000000000001</v>
      </c>
      <c r="Z17" s="12">
        <v>1.52</v>
      </c>
      <c r="AA17" s="14">
        <v>13.7</v>
      </c>
      <c r="AB17" s="14">
        <v>12.4</v>
      </c>
      <c r="AC17" s="14">
        <v>11.1</v>
      </c>
      <c r="AD17" s="14">
        <v>7.5</v>
      </c>
      <c r="AE17">
        <v>3</v>
      </c>
      <c r="AF17" s="13">
        <v>0.85</v>
      </c>
      <c r="AG17" s="13">
        <f>_xlfn.XLOOKUP(Compendio[[#This Row],[Fecha]],Ev_Bernabeu[FECHA],Ev_Bernabeu[cof_tot],0)</f>
        <v>0</v>
      </c>
      <c r="AH17" s="13">
        <f>_xlfn.XLOOKUP(Compendio[[#This Row],[Fecha]],Ev_IFEMA[FECHA],Ev_IFEMA[cof_tot],0)</f>
        <v>0</v>
      </c>
      <c r="AI17" s="13">
        <f>_xlfn.XLOOKUP(Compendio[[#This Row],[Fecha]],Ev_Ventas[FECHA],Ev_Ventas[cof_tot],0)</f>
        <v>0</v>
      </c>
      <c r="AJ17" s="13">
        <f>_xlfn.XLOOKUP(Compendio[[#This Row],[Fecha]],Ev_Metropolitano[FECHA],Ev_Metropolitano[cof_tot],0)</f>
        <v>0</v>
      </c>
      <c r="AK17" s="13">
        <f>_xlfn.XLOOKUP(Compendio[[#This Row],[Fecha]],Ev_MovistarArena[FECHA],Ev_MovistarArena[cof_tot],0)</f>
        <v>0</v>
      </c>
      <c r="AL17" s="13">
        <f>_xlfn.XLOOKUP(Compendio[[#This Row],[Fecha]],Ev_Vallecas[FECHA],Ev_Vallecas[cof_tot],0)</f>
        <v>0</v>
      </c>
      <c r="AM17" s="13">
        <f>_xlfn.XLOOKUP(Compendio[[#This Row],[Fecha]],Ev_Vistalegre[FECHA],Ev_Vistalegre[cof_tot],0)</f>
        <v>0</v>
      </c>
    </row>
    <row r="18" spans="1:39" x14ac:dyDescent="0.2">
      <c r="A18" s="7">
        <v>45308</v>
      </c>
      <c r="B18">
        <v>17</v>
      </c>
      <c r="C18">
        <v>1</v>
      </c>
      <c r="D18">
        <v>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 s="12">
        <v>1.591</v>
      </c>
      <c r="Z18" s="12">
        <v>1.52</v>
      </c>
      <c r="AA18" s="14">
        <v>12.3</v>
      </c>
      <c r="AB18" s="14">
        <v>11.2</v>
      </c>
      <c r="AC18" s="14">
        <v>10</v>
      </c>
      <c r="AD18" s="14">
        <v>1.1000000000000001</v>
      </c>
      <c r="AE18">
        <v>3</v>
      </c>
      <c r="AF18" s="13">
        <v>0.92</v>
      </c>
      <c r="AG18" s="13">
        <f>_xlfn.XLOOKUP(Compendio[[#This Row],[Fecha]],Ev_Bernabeu[FECHA],Ev_Bernabeu[cof_tot],0)</f>
        <v>0</v>
      </c>
      <c r="AH18" s="13">
        <f>_xlfn.XLOOKUP(Compendio[[#This Row],[Fecha]],Ev_IFEMA[FECHA],Ev_IFEMA[cof_tot],0)</f>
        <v>0</v>
      </c>
      <c r="AI18" s="13">
        <f>_xlfn.XLOOKUP(Compendio[[#This Row],[Fecha]],Ev_Ventas[FECHA],Ev_Ventas[cof_tot],0)</f>
        <v>0</v>
      </c>
      <c r="AJ18" s="13">
        <f>_xlfn.XLOOKUP(Compendio[[#This Row],[Fecha]],Ev_Metropolitano[FECHA],Ev_Metropolitano[cof_tot],0)</f>
        <v>0</v>
      </c>
      <c r="AK18" s="13">
        <f>_xlfn.XLOOKUP(Compendio[[#This Row],[Fecha]],Ev_MovistarArena[FECHA],Ev_MovistarArena[cof_tot],0)</f>
        <v>0</v>
      </c>
      <c r="AL18" s="13">
        <f>_xlfn.XLOOKUP(Compendio[[#This Row],[Fecha]],Ev_Vallecas[FECHA],Ev_Vallecas[cof_tot],0)</f>
        <v>0</v>
      </c>
      <c r="AM18" s="13">
        <f>_xlfn.XLOOKUP(Compendio[[#This Row],[Fecha]],Ev_Vistalegre[FECHA],Ev_Vistalegre[cof_tot],0)</f>
        <v>0</v>
      </c>
    </row>
    <row r="19" spans="1:39" x14ac:dyDescent="0.2">
      <c r="A19" s="7">
        <v>45309</v>
      </c>
      <c r="B19">
        <v>18</v>
      </c>
      <c r="C19">
        <v>1</v>
      </c>
      <c r="D19">
        <v>4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 s="12">
        <v>1.5920000000000001</v>
      </c>
      <c r="Z19" s="12">
        <v>1.5249999999999999</v>
      </c>
      <c r="AA19" s="14">
        <v>14.3</v>
      </c>
      <c r="AB19" s="14">
        <v>12.2</v>
      </c>
      <c r="AC19" s="14">
        <v>10</v>
      </c>
      <c r="AD19" s="14">
        <v>12.4</v>
      </c>
      <c r="AE19">
        <v>4</v>
      </c>
      <c r="AF19" s="13">
        <v>0.85</v>
      </c>
      <c r="AG19" s="13">
        <f>_xlfn.XLOOKUP(Compendio[[#This Row],[Fecha]],Ev_Bernabeu[FECHA],Ev_Bernabeu[cof_tot],0)</f>
        <v>0</v>
      </c>
      <c r="AH19" s="13">
        <f>_xlfn.XLOOKUP(Compendio[[#This Row],[Fecha]],Ev_IFEMA[FECHA],Ev_IFEMA[cof_tot],0)</f>
        <v>0</v>
      </c>
      <c r="AI19" s="13">
        <f>_xlfn.XLOOKUP(Compendio[[#This Row],[Fecha]],Ev_Ventas[FECHA],Ev_Ventas[cof_tot],0)</f>
        <v>0</v>
      </c>
      <c r="AJ19" s="13">
        <f>_xlfn.XLOOKUP(Compendio[[#This Row],[Fecha]],Ev_Metropolitano[FECHA],Ev_Metropolitano[cof_tot],0)</f>
        <v>0.96604285714285709</v>
      </c>
      <c r="AK19" s="13">
        <f>_xlfn.XLOOKUP(Compendio[[#This Row],[Fecha]],Ev_MovistarArena[FECHA],Ev_MovistarArena[cof_tot],0)</f>
        <v>0</v>
      </c>
      <c r="AL19" s="13">
        <f>_xlfn.XLOOKUP(Compendio[[#This Row],[Fecha]],Ev_Vallecas[FECHA],Ev_Vallecas[cof_tot],0)</f>
        <v>0</v>
      </c>
      <c r="AM19" s="13">
        <f>_xlfn.XLOOKUP(Compendio[[#This Row],[Fecha]],Ev_Vistalegre[FECHA],Ev_Vistalegre[cof_tot],0)</f>
        <v>0</v>
      </c>
    </row>
    <row r="20" spans="1:39" x14ac:dyDescent="0.2">
      <c r="A20" s="7">
        <v>45310</v>
      </c>
      <c r="B20">
        <v>19</v>
      </c>
      <c r="C20">
        <v>1</v>
      </c>
      <c r="D20">
        <v>5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 s="12">
        <v>1.593</v>
      </c>
      <c r="Z20" s="12">
        <v>1.522</v>
      </c>
      <c r="AA20" s="14">
        <v>10.8</v>
      </c>
      <c r="AB20" s="14">
        <v>7.2</v>
      </c>
      <c r="AC20" s="14">
        <v>3.6</v>
      </c>
      <c r="AD20" s="14">
        <v>16.3</v>
      </c>
      <c r="AE20">
        <v>6</v>
      </c>
      <c r="AF20" s="13">
        <v>0.94</v>
      </c>
      <c r="AG20" s="13">
        <f>_xlfn.XLOOKUP(Compendio[[#This Row],[Fecha]],Ev_Bernabeu[FECHA],Ev_Bernabeu[cof_tot],0)</f>
        <v>0</v>
      </c>
      <c r="AH20" s="13">
        <f>_xlfn.XLOOKUP(Compendio[[#This Row],[Fecha]],Ev_IFEMA[FECHA],Ev_IFEMA[cof_tot],0)</f>
        <v>0</v>
      </c>
      <c r="AI20" s="13">
        <f>_xlfn.XLOOKUP(Compendio[[#This Row],[Fecha]],Ev_Ventas[FECHA],Ev_Ventas[cof_tot],0)</f>
        <v>0</v>
      </c>
      <c r="AJ20" s="13">
        <f>_xlfn.XLOOKUP(Compendio[[#This Row],[Fecha]],Ev_Metropolitano[FECHA],Ev_Metropolitano[cof_tot],0)</f>
        <v>0</v>
      </c>
      <c r="AK20" s="13">
        <f>_xlfn.XLOOKUP(Compendio[[#This Row],[Fecha]],Ev_MovistarArena[FECHA],Ev_MovistarArena[cof_tot],0)</f>
        <v>0</v>
      </c>
      <c r="AL20" s="13">
        <f>_xlfn.XLOOKUP(Compendio[[#This Row],[Fecha]],Ev_Vallecas[FECHA],Ev_Vallecas[cof_tot],0)</f>
        <v>0</v>
      </c>
      <c r="AM20" s="13">
        <f>_xlfn.XLOOKUP(Compendio[[#This Row],[Fecha]],Ev_Vistalegre[FECHA],Ev_Vistalegre[cof_tot],0)</f>
        <v>0</v>
      </c>
    </row>
    <row r="21" spans="1:39" x14ac:dyDescent="0.2">
      <c r="A21" s="7">
        <v>45311</v>
      </c>
      <c r="B21">
        <v>20</v>
      </c>
      <c r="C21">
        <v>1</v>
      </c>
      <c r="D21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 s="12">
        <v>1.595</v>
      </c>
      <c r="Z21" s="12">
        <v>1.5249999999999999</v>
      </c>
      <c r="AA21" s="14">
        <v>9.9</v>
      </c>
      <c r="AB21" s="14">
        <v>6.3</v>
      </c>
      <c r="AC21" s="14">
        <v>2.7</v>
      </c>
      <c r="AD21" s="14">
        <v>0</v>
      </c>
      <c r="AE21">
        <v>2</v>
      </c>
      <c r="AF21" s="13">
        <v>0.74</v>
      </c>
      <c r="AG21" s="13">
        <f>_xlfn.XLOOKUP(Compendio[[#This Row],[Fecha]],Ev_Bernabeu[FECHA],Ev_Bernabeu[cof_tot],0)</f>
        <v>0</v>
      </c>
      <c r="AH21" s="13">
        <f>_xlfn.XLOOKUP(Compendio[[#This Row],[Fecha]],Ev_IFEMA[FECHA],Ev_IFEMA[cof_tot],0)</f>
        <v>0</v>
      </c>
      <c r="AI21" s="13">
        <f>_xlfn.XLOOKUP(Compendio[[#This Row],[Fecha]],Ev_Ventas[FECHA],Ev_Ventas[cof_tot],0)</f>
        <v>0</v>
      </c>
      <c r="AJ21" s="13">
        <f>_xlfn.XLOOKUP(Compendio[[#This Row],[Fecha]],Ev_Metropolitano[FECHA],Ev_Metropolitano[cof_tot],0)</f>
        <v>0</v>
      </c>
      <c r="AK21" s="13">
        <f>_xlfn.XLOOKUP(Compendio[[#This Row],[Fecha]],Ev_MovistarArena[FECHA],Ev_MovistarArena[cof_tot],0)</f>
        <v>0</v>
      </c>
      <c r="AL21" s="13">
        <f>_xlfn.XLOOKUP(Compendio[[#This Row],[Fecha]],Ev_Vallecas[FECHA],Ev_Vallecas[cof_tot],0)</f>
        <v>0.8487755102040816</v>
      </c>
      <c r="AM21" s="13">
        <f>_xlfn.XLOOKUP(Compendio[[#This Row],[Fecha]],Ev_Vistalegre[FECHA],Ev_Vistalegre[cof_tot],0)</f>
        <v>0</v>
      </c>
    </row>
    <row r="22" spans="1:39" x14ac:dyDescent="0.2">
      <c r="A22" s="7">
        <v>45312</v>
      </c>
      <c r="B22">
        <v>21</v>
      </c>
      <c r="C22">
        <v>1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 s="12">
        <v>1.595</v>
      </c>
      <c r="Z22" s="12">
        <v>1.5249999999999999</v>
      </c>
      <c r="AA22" s="14">
        <v>11</v>
      </c>
      <c r="AB22" s="14">
        <v>7.5</v>
      </c>
      <c r="AC22" s="14">
        <v>4</v>
      </c>
      <c r="AD22" s="14">
        <v>0</v>
      </c>
      <c r="AE22">
        <v>1</v>
      </c>
      <c r="AF22" s="13">
        <v>0.77</v>
      </c>
      <c r="AG22" s="13">
        <f>_xlfn.XLOOKUP(Compendio[[#This Row],[Fecha]],Ev_Bernabeu[FECHA],Ev_Bernabeu[cof_tot],0)</f>
        <v>0.84757647058823526</v>
      </c>
      <c r="AH22" s="13">
        <f>_xlfn.XLOOKUP(Compendio[[#This Row],[Fecha]],Ev_IFEMA[FECHA],Ev_IFEMA[cof_tot],0)</f>
        <v>0</v>
      </c>
      <c r="AI22" s="13">
        <f>_xlfn.XLOOKUP(Compendio[[#This Row],[Fecha]],Ev_Ventas[FECHA],Ev_Ventas[cof_tot],0)</f>
        <v>0</v>
      </c>
      <c r="AJ22" s="13">
        <f>_xlfn.XLOOKUP(Compendio[[#This Row],[Fecha]],Ev_Metropolitano[FECHA],Ev_Metropolitano[cof_tot],0)</f>
        <v>0</v>
      </c>
      <c r="AK22" s="13">
        <f>_xlfn.XLOOKUP(Compendio[[#This Row],[Fecha]],Ev_MovistarArena[FECHA],Ev_MovistarArena[cof_tot],0)</f>
        <v>0</v>
      </c>
      <c r="AL22" s="13">
        <f>_xlfn.XLOOKUP(Compendio[[#This Row],[Fecha]],Ev_Vallecas[FECHA],Ev_Vallecas[cof_tot],0)</f>
        <v>0</v>
      </c>
      <c r="AM22" s="13">
        <f>_xlfn.XLOOKUP(Compendio[[#This Row],[Fecha]],Ev_Vistalegre[FECHA],Ev_Vistalegre[cof_tot],0)</f>
        <v>0</v>
      </c>
    </row>
    <row r="23" spans="1:39" x14ac:dyDescent="0.2">
      <c r="A23" s="7">
        <v>45313</v>
      </c>
      <c r="B23">
        <v>22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 s="12">
        <v>1.5960000000000001</v>
      </c>
      <c r="Z23" s="12">
        <v>1.5269999999999999</v>
      </c>
      <c r="AA23" s="14">
        <v>10.6</v>
      </c>
      <c r="AB23" s="14">
        <v>6.8</v>
      </c>
      <c r="AC23" s="14">
        <v>3.1</v>
      </c>
      <c r="AD23" s="14">
        <v>0</v>
      </c>
      <c r="AE23">
        <v>1</v>
      </c>
      <c r="AF23" s="13">
        <v>0.87</v>
      </c>
      <c r="AG23" s="13">
        <f>_xlfn.XLOOKUP(Compendio[[#This Row],[Fecha]],Ev_Bernabeu[FECHA],Ev_Bernabeu[cof_tot],0)</f>
        <v>0</v>
      </c>
      <c r="AH23" s="13">
        <f>_xlfn.XLOOKUP(Compendio[[#This Row],[Fecha]],Ev_IFEMA[FECHA],Ev_IFEMA[cof_tot],0)</f>
        <v>0</v>
      </c>
      <c r="AI23" s="13">
        <f>_xlfn.XLOOKUP(Compendio[[#This Row],[Fecha]],Ev_Ventas[FECHA],Ev_Ventas[cof_tot],0)</f>
        <v>0</v>
      </c>
      <c r="AJ23" s="13">
        <f>_xlfn.XLOOKUP(Compendio[[#This Row],[Fecha]],Ev_Metropolitano[FECHA],Ev_Metropolitano[cof_tot],0)</f>
        <v>0</v>
      </c>
      <c r="AK23" s="13">
        <f>_xlfn.XLOOKUP(Compendio[[#This Row],[Fecha]],Ev_MovistarArena[FECHA],Ev_MovistarArena[cof_tot],0)</f>
        <v>0</v>
      </c>
      <c r="AL23" s="13">
        <f>_xlfn.XLOOKUP(Compendio[[#This Row],[Fecha]],Ev_Vallecas[FECHA],Ev_Vallecas[cof_tot],0)</f>
        <v>0</v>
      </c>
      <c r="AM23" s="13">
        <f>_xlfn.XLOOKUP(Compendio[[#This Row],[Fecha]],Ev_Vistalegre[FECHA],Ev_Vistalegre[cof_tot],0)</f>
        <v>0</v>
      </c>
    </row>
    <row r="24" spans="1:39" x14ac:dyDescent="0.2">
      <c r="A24" s="7">
        <v>45314</v>
      </c>
      <c r="B24">
        <v>23</v>
      </c>
      <c r="C24">
        <v>1</v>
      </c>
      <c r="D24">
        <v>2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 s="12">
        <v>1.5980000000000001</v>
      </c>
      <c r="Z24" s="12">
        <v>1.5309999999999999</v>
      </c>
      <c r="AA24" s="14">
        <v>14.9</v>
      </c>
      <c r="AB24" s="14">
        <v>9.6</v>
      </c>
      <c r="AC24" s="14">
        <v>4.4000000000000004</v>
      </c>
      <c r="AD24" s="14">
        <v>0</v>
      </c>
      <c r="AE24">
        <v>1</v>
      </c>
      <c r="AF24" s="13">
        <v>0.85</v>
      </c>
      <c r="AG24" s="13">
        <f>_xlfn.XLOOKUP(Compendio[[#This Row],[Fecha]],Ev_Bernabeu[FECHA],Ev_Bernabeu[cof_tot],0)</f>
        <v>0</v>
      </c>
      <c r="AH24" s="13">
        <f>_xlfn.XLOOKUP(Compendio[[#This Row],[Fecha]],Ev_IFEMA[FECHA],Ev_IFEMA[cof_tot],0)</f>
        <v>0</v>
      </c>
      <c r="AI24" s="13">
        <f>_xlfn.XLOOKUP(Compendio[[#This Row],[Fecha]],Ev_Ventas[FECHA],Ev_Ventas[cof_tot],0)</f>
        <v>0</v>
      </c>
      <c r="AJ24" s="13">
        <f>_xlfn.XLOOKUP(Compendio[[#This Row],[Fecha]],Ev_Metropolitano[FECHA],Ev_Metropolitano[cof_tot],0)</f>
        <v>0</v>
      </c>
      <c r="AK24" s="13">
        <f>_xlfn.XLOOKUP(Compendio[[#This Row],[Fecha]],Ev_MovistarArena[FECHA],Ev_MovistarArena[cof_tot],0)</f>
        <v>0</v>
      </c>
      <c r="AL24" s="13">
        <f>_xlfn.XLOOKUP(Compendio[[#This Row],[Fecha]],Ev_Vallecas[FECHA],Ev_Vallecas[cof_tot],0)</f>
        <v>0</v>
      </c>
      <c r="AM24" s="13">
        <f>_xlfn.XLOOKUP(Compendio[[#This Row],[Fecha]],Ev_Vistalegre[FECHA],Ev_Vistalegre[cof_tot],0)</f>
        <v>0</v>
      </c>
    </row>
    <row r="25" spans="1:39" x14ac:dyDescent="0.2">
      <c r="A25" s="7">
        <v>45315</v>
      </c>
      <c r="B25">
        <v>24</v>
      </c>
      <c r="C25">
        <v>1</v>
      </c>
      <c r="D25">
        <v>3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 s="12">
        <v>1.6</v>
      </c>
      <c r="Z25" s="12">
        <v>1.532</v>
      </c>
      <c r="AA25" s="14">
        <v>17.5</v>
      </c>
      <c r="AB25" s="14">
        <v>11.7</v>
      </c>
      <c r="AC25" s="14">
        <v>5.9</v>
      </c>
      <c r="AD25" s="14">
        <v>0</v>
      </c>
      <c r="AE25">
        <v>0</v>
      </c>
      <c r="AF25" s="13">
        <v>0.78</v>
      </c>
      <c r="AG25" s="13">
        <f>_xlfn.XLOOKUP(Compendio[[#This Row],[Fecha]],Ev_Bernabeu[FECHA],Ev_Bernabeu[cof_tot],0)</f>
        <v>0</v>
      </c>
      <c r="AH25" s="13">
        <f>_xlfn.XLOOKUP(Compendio[[#This Row],[Fecha]],Ev_IFEMA[FECHA],Ev_IFEMA[cof_tot],0)</f>
        <v>0.5</v>
      </c>
      <c r="AI25" s="13">
        <f>_xlfn.XLOOKUP(Compendio[[#This Row],[Fecha]],Ev_Ventas[FECHA],Ev_Ventas[cof_tot],0)</f>
        <v>0</v>
      </c>
      <c r="AJ25" s="13">
        <f>_xlfn.XLOOKUP(Compendio[[#This Row],[Fecha]],Ev_Metropolitano[FECHA],Ev_Metropolitano[cof_tot],0)</f>
        <v>0</v>
      </c>
      <c r="AK25" s="13">
        <f>_xlfn.XLOOKUP(Compendio[[#This Row],[Fecha]],Ev_MovistarArena[FECHA],Ev_MovistarArena[cof_tot],0)</f>
        <v>0</v>
      </c>
      <c r="AL25" s="13">
        <f>_xlfn.XLOOKUP(Compendio[[#This Row],[Fecha]],Ev_Vallecas[FECHA],Ev_Vallecas[cof_tot],0)</f>
        <v>0</v>
      </c>
      <c r="AM25" s="13">
        <f>_xlfn.XLOOKUP(Compendio[[#This Row],[Fecha]],Ev_Vistalegre[FECHA],Ev_Vistalegre[cof_tot],0)</f>
        <v>0</v>
      </c>
    </row>
    <row r="26" spans="1:39" x14ac:dyDescent="0.2">
      <c r="A26" s="7">
        <v>45316</v>
      </c>
      <c r="B26">
        <v>25</v>
      </c>
      <c r="C26">
        <v>1</v>
      </c>
      <c r="D26">
        <v>4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 s="12">
        <v>1.603</v>
      </c>
      <c r="Z26" s="12">
        <v>1.536</v>
      </c>
      <c r="AA26" s="14">
        <v>17.3</v>
      </c>
      <c r="AB26" s="14">
        <v>11.6</v>
      </c>
      <c r="AC26" s="14">
        <v>5.9</v>
      </c>
      <c r="AD26" s="14">
        <v>0</v>
      </c>
      <c r="AE26">
        <v>0</v>
      </c>
      <c r="AF26" s="13">
        <v>0.71</v>
      </c>
      <c r="AG26" s="13">
        <f>_xlfn.XLOOKUP(Compendio[[#This Row],[Fecha]],Ev_Bernabeu[FECHA],Ev_Bernabeu[cof_tot],0)</f>
        <v>0</v>
      </c>
      <c r="AH26" s="13">
        <f>_xlfn.XLOOKUP(Compendio[[#This Row],[Fecha]],Ev_IFEMA[FECHA],Ev_IFEMA[cof_tot],0)</f>
        <v>0.625</v>
      </c>
      <c r="AI26" s="13">
        <f>_xlfn.XLOOKUP(Compendio[[#This Row],[Fecha]],Ev_Ventas[FECHA],Ev_Ventas[cof_tot],0)</f>
        <v>0</v>
      </c>
      <c r="AJ26" s="13">
        <f>_xlfn.XLOOKUP(Compendio[[#This Row],[Fecha]],Ev_Metropolitano[FECHA],Ev_Metropolitano[cof_tot],0)</f>
        <v>0.85955714285714291</v>
      </c>
      <c r="AK26" s="13">
        <f>_xlfn.XLOOKUP(Compendio[[#This Row],[Fecha]],Ev_MovistarArena[FECHA],Ev_MovistarArena[cof_tot],0)</f>
        <v>0</v>
      </c>
      <c r="AL26" s="13">
        <f>_xlfn.XLOOKUP(Compendio[[#This Row],[Fecha]],Ev_Vallecas[FECHA],Ev_Vallecas[cof_tot],0)</f>
        <v>0</v>
      </c>
      <c r="AM26" s="13">
        <f>_xlfn.XLOOKUP(Compendio[[#This Row],[Fecha]],Ev_Vistalegre[FECHA],Ev_Vistalegre[cof_tot],0)</f>
        <v>0</v>
      </c>
    </row>
    <row r="27" spans="1:39" x14ac:dyDescent="0.2">
      <c r="A27" s="7">
        <v>45317</v>
      </c>
      <c r="B27">
        <v>26</v>
      </c>
      <c r="C27">
        <v>1</v>
      </c>
      <c r="D27">
        <v>5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 s="12">
        <v>1.607</v>
      </c>
      <c r="Z27" s="12">
        <v>1.54</v>
      </c>
      <c r="AA27" s="14">
        <v>18.8</v>
      </c>
      <c r="AB27" s="14">
        <v>12.4</v>
      </c>
      <c r="AC27" s="14">
        <v>5.9</v>
      </c>
      <c r="AD27" s="14">
        <v>0</v>
      </c>
      <c r="AE27">
        <v>1</v>
      </c>
      <c r="AF27" s="13">
        <v>0.62</v>
      </c>
      <c r="AG27" s="13">
        <f>_xlfn.XLOOKUP(Compendio[[#This Row],[Fecha]],Ev_Bernabeu[FECHA],Ev_Bernabeu[cof_tot],0)</f>
        <v>0</v>
      </c>
      <c r="AH27" s="13">
        <f>_xlfn.XLOOKUP(Compendio[[#This Row],[Fecha]],Ev_IFEMA[FECHA],Ev_IFEMA[cof_tot],0)</f>
        <v>0.75</v>
      </c>
      <c r="AI27" s="13">
        <f>_xlfn.XLOOKUP(Compendio[[#This Row],[Fecha]],Ev_Ventas[FECHA],Ev_Ventas[cof_tot],0)</f>
        <v>0</v>
      </c>
      <c r="AJ27" s="13">
        <f>_xlfn.XLOOKUP(Compendio[[#This Row],[Fecha]],Ev_Metropolitano[FECHA],Ev_Metropolitano[cof_tot],0)</f>
        <v>0</v>
      </c>
      <c r="AK27" s="13">
        <f>_xlfn.XLOOKUP(Compendio[[#This Row],[Fecha]],Ev_MovistarArena[FECHA],Ev_MovistarArena[cof_tot],0)</f>
        <v>0</v>
      </c>
      <c r="AL27" s="13">
        <f>_xlfn.XLOOKUP(Compendio[[#This Row],[Fecha]],Ev_Vallecas[FECHA],Ev_Vallecas[cof_tot],0)</f>
        <v>0</v>
      </c>
      <c r="AM27" s="13">
        <f>_xlfn.XLOOKUP(Compendio[[#This Row],[Fecha]],Ev_Vistalegre[FECHA],Ev_Vistalegre[cof_tot],0)</f>
        <v>0</v>
      </c>
    </row>
    <row r="28" spans="1:39" x14ac:dyDescent="0.2">
      <c r="A28" s="7">
        <v>45318</v>
      </c>
      <c r="B28">
        <v>27</v>
      </c>
      <c r="C28">
        <v>1</v>
      </c>
      <c r="D28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 s="12">
        <v>1.609</v>
      </c>
      <c r="Z28" s="12">
        <v>1.544</v>
      </c>
      <c r="AA28" s="14">
        <v>18</v>
      </c>
      <c r="AB28" s="14">
        <v>13.8</v>
      </c>
      <c r="AC28" s="14">
        <v>9.6</v>
      </c>
      <c r="AD28" s="14">
        <v>0</v>
      </c>
      <c r="AE28">
        <v>2</v>
      </c>
      <c r="AF28" s="13">
        <v>0.53</v>
      </c>
      <c r="AG28" s="13">
        <f>_xlfn.XLOOKUP(Compendio[[#This Row],[Fecha]],Ev_Bernabeu[FECHA],Ev_Bernabeu[cof_tot],0)</f>
        <v>0</v>
      </c>
      <c r="AH28" s="13">
        <f>_xlfn.XLOOKUP(Compendio[[#This Row],[Fecha]],Ev_IFEMA[FECHA],Ev_IFEMA[cof_tot],0)</f>
        <v>0.75</v>
      </c>
      <c r="AI28" s="13">
        <f>_xlfn.XLOOKUP(Compendio[[#This Row],[Fecha]],Ev_Ventas[FECHA],Ev_Ventas[cof_tot],0)</f>
        <v>0</v>
      </c>
      <c r="AJ28" s="13">
        <f>_xlfn.XLOOKUP(Compendio[[#This Row],[Fecha]],Ev_Metropolitano[FECHA],Ev_Metropolitano[cof_tot],0)</f>
        <v>0</v>
      </c>
      <c r="AK28" s="13">
        <f>_xlfn.XLOOKUP(Compendio[[#This Row],[Fecha]],Ev_MovistarArena[FECHA],Ev_MovistarArena[cof_tot],0)</f>
        <v>0</v>
      </c>
      <c r="AL28" s="13">
        <f>_xlfn.XLOOKUP(Compendio[[#This Row],[Fecha]],Ev_Vallecas[FECHA],Ev_Vallecas[cof_tot],0)</f>
        <v>0</v>
      </c>
      <c r="AM28" s="13">
        <f>_xlfn.XLOOKUP(Compendio[[#This Row],[Fecha]],Ev_Vistalegre[FECHA],Ev_Vistalegre[cof_tot],0)</f>
        <v>0</v>
      </c>
    </row>
    <row r="29" spans="1:39" x14ac:dyDescent="0.2">
      <c r="A29" s="7">
        <v>45319</v>
      </c>
      <c r="B29">
        <v>28</v>
      </c>
      <c r="C29">
        <v>1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 s="12">
        <v>1.613</v>
      </c>
      <c r="Z29" s="12">
        <v>1.5469999999999999</v>
      </c>
      <c r="AA29" s="14">
        <v>16.3</v>
      </c>
      <c r="AB29" s="14">
        <v>12.2</v>
      </c>
      <c r="AC29" s="14">
        <v>8</v>
      </c>
      <c r="AD29" s="14">
        <v>0</v>
      </c>
      <c r="AE29">
        <v>1</v>
      </c>
      <c r="AF29" s="13">
        <v>0.64</v>
      </c>
      <c r="AG29" s="13">
        <f>_xlfn.XLOOKUP(Compendio[[#This Row],[Fecha]],Ev_Bernabeu[FECHA],Ev_Bernabeu[cof_tot],0)</f>
        <v>0</v>
      </c>
      <c r="AH29" s="13">
        <f>_xlfn.XLOOKUP(Compendio[[#This Row],[Fecha]],Ev_IFEMA[FECHA],Ev_IFEMA[cof_tot],0)</f>
        <v>0.5</v>
      </c>
      <c r="AI29" s="13">
        <f>_xlfn.XLOOKUP(Compendio[[#This Row],[Fecha]],Ev_Ventas[FECHA],Ev_Ventas[cof_tot],0)</f>
        <v>0</v>
      </c>
      <c r="AJ29" s="13">
        <f>_xlfn.XLOOKUP(Compendio[[#This Row],[Fecha]],Ev_Metropolitano[FECHA],Ev_Metropolitano[cof_tot],0)</f>
        <v>0.84989999999999999</v>
      </c>
      <c r="AK29" s="13">
        <f>_xlfn.XLOOKUP(Compendio[[#This Row],[Fecha]],Ev_MovistarArena[FECHA],Ev_MovistarArena[cof_tot],0)</f>
        <v>0</v>
      </c>
      <c r="AL29" s="13">
        <f>_xlfn.XLOOKUP(Compendio[[#This Row],[Fecha]],Ev_Vallecas[FECHA],Ev_Vallecas[cof_tot],0)</f>
        <v>0</v>
      </c>
      <c r="AM29" s="13">
        <f>_xlfn.XLOOKUP(Compendio[[#This Row],[Fecha]],Ev_Vistalegre[FECHA],Ev_Vistalegre[cof_tot],0)</f>
        <v>0</v>
      </c>
    </row>
    <row r="30" spans="1:39" x14ac:dyDescent="0.2">
      <c r="A30" s="7">
        <v>45320</v>
      </c>
      <c r="B30">
        <v>29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</v>
      </c>
      <c r="Y30" s="12">
        <v>1.615</v>
      </c>
      <c r="Z30" s="12">
        <v>1.55</v>
      </c>
      <c r="AA30" s="14">
        <v>14.9</v>
      </c>
      <c r="AB30" s="14">
        <v>11.3</v>
      </c>
      <c r="AC30" s="14">
        <v>7.7</v>
      </c>
      <c r="AD30" s="14">
        <v>0</v>
      </c>
      <c r="AE30">
        <v>1</v>
      </c>
      <c r="AF30" s="13">
        <v>0.67</v>
      </c>
      <c r="AG30" s="13">
        <f>_xlfn.XLOOKUP(Compendio[[#This Row],[Fecha]],Ev_Bernabeu[FECHA],Ev_Bernabeu[cof_tot],0)</f>
        <v>0</v>
      </c>
      <c r="AH30" s="13">
        <f>_xlfn.XLOOKUP(Compendio[[#This Row],[Fecha]],Ev_IFEMA[FECHA],Ev_IFEMA[cof_tot],0)</f>
        <v>0</v>
      </c>
      <c r="AI30" s="13">
        <f>_xlfn.XLOOKUP(Compendio[[#This Row],[Fecha]],Ev_Ventas[FECHA],Ev_Ventas[cof_tot],0)</f>
        <v>0</v>
      </c>
      <c r="AJ30" s="13">
        <f>_xlfn.XLOOKUP(Compendio[[#This Row],[Fecha]],Ev_Metropolitano[FECHA],Ev_Metropolitano[cof_tot],0)</f>
        <v>0</v>
      </c>
      <c r="AK30" s="13">
        <f>_xlfn.XLOOKUP(Compendio[[#This Row],[Fecha]],Ev_MovistarArena[FECHA],Ev_MovistarArena[cof_tot],0)</f>
        <v>0</v>
      </c>
      <c r="AL30" s="13">
        <f>_xlfn.XLOOKUP(Compendio[[#This Row],[Fecha]],Ev_Vallecas[FECHA],Ev_Vallecas[cof_tot],0)</f>
        <v>0</v>
      </c>
      <c r="AM30" s="13">
        <f>_xlfn.XLOOKUP(Compendio[[#This Row],[Fecha]],Ev_Vistalegre[FECHA],Ev_Vistalegre[cof_tot],0)</f>
        <v>0</v>
      </c>
    </row>
    <row r="31" spans="1:39" x14ac:dyDescent="0.2">
      <c r="A31" s="7">
        <v>45321</v>
      </c>
      <c r="B31">
        <v>30</v>
      </c>
      <c r="C31">
        <v>1</v>
      </c>
      <c r="D31">
        <v>2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 s="12">
        <v>1.613</v>
      </c>
      <c r="Z31" s="12">
        <v>1.5489999999999999</v>
      </c>
      <c r="AA31" s="14">
        <v>13</v>
      </c>
      <c r="AB31" s="14">
        <v>9.4</v>
      </c>
      <c r="AC31" s="14">
        <v>5.9</v>
      </c>
      <c r="AD31" s="14">
        <v>0</v>
      </c>
      <c r="AE31">
        <v>1</v>
      </c>
      <c r="AF31" s="13">
        <v>0.81</v>
      </c>
      <c r="AG31" s="13">
        <f>_xlfn.XLOOKUP(Compendio[[#This Row],[Fecha]],Ev_Bernabeu[FECHA],Ev_Bernabeu[cof_tot],0)</f>
        <v>0</v>
      </c>
      <c r="AH31" s="13">
        <f>_xlfn.XLOOKUP(Compendio[[#This Row],[Fecha]],Ev_IFEMA[FECHA],Ev_IFEMA[cof_tot],0)</f>
        <v>0</v>
      </c>
      <c r="AI31" s="13">
        <f>_xlfn.XLOOKUP(Compendio[[#This Row],[Fecha]],Ev_Ventas[FECHA],Ev_Ventas[cof_tot],0)</f>
        <v>0</v>
      </c>
      <c r="AJ31" s="13">
        <f>_xlfn.XLOOKUP(Compendio[[#This Row],[Fecha]],Ev_Metropolitano[FECHA],Ev_Metropolitano[cof_tot],0)</f>
        <v>0</v>
      </c>
      <c r="AK31" s="13">
        <f>_xlfn.XLOOKUP(Compendio[[#This Row],[Fecha]],Ev_MovistarArena[FECHA],Ev_MovistarArena[cof_tot],0)</f>
        <v>0</v>
      </c>
      <c r="AL31" s="13">
        <f>_xlfn.XLOOKUP(Compendio[[#This Row],[Fecha]],Ev_Vallecas[FECHA],Ev_Vallecas[cof_tot],0)</f>
        <v>0</v>
      </c>
      <c r="AM31" s="13">
        <f>_xlfn.XLOOKUP(Compendio[[#This Row],[Fecha]],Ev_Vistalegre[FECHA],Ev_Vistalegre[cof_tot],0)</f>
        <v>0</v>
      </c>
    </row>
    <row r="32" spans="1:39" x14ac:dyDescent="0.2">
      <c r="A32" s="7">
        <v>45322</v>
      </c>
      <c r="B32">
        <v>31</v>
      </c>
      <c r="C32">
        <v>1</v>
      </c>
      <c r="D32">
        <v>3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5</v>
      </c>
      <c r="Y32" s="12">
        <v>1.617</v>
      </c>
      <c r="Z32" s="12">
        <v>1.5549999999999999</v>
      </c>
      <c r="AA32" s="14">
        <v>10.5</v>
      </c>
      <c r="AB32" s="14">
        <v>7.6</v>
      </c>
      <c r="AC32" s="14">
        <v>4.7</v>
      </c>
      <c r="AD32" s="14">
        <v>0</v>
      </c>
      <c r="AE32">
        <v>2</v>
      </c>
      <c r="AF32" s="13">
        <v>0.85</v>
      </c>
      <c r="AG32" s="13">
        <f>_xlfn.XLOOKUP(Compendio[[#This Row],[Fecha]],Ev_Bernabeu[FECHA],Ev_Bernabeu[cof_tot],0)</f>
        <v>0</v>
      </c>
      <c r="AH32" s="13">
        <f>_xlfn.XLOOKUP(Compendio[[#This Row],[Fecha]],Ev_IFEMA[FECHA],Ev_IFEMA[cof_tot],0)</f>
        <v>0</v>
      </c>
      <c r="AI32" s="13">
        <f>_xlfn.XLOOKUP(Compendio[[#This Row],[Fecha]],Ev_Ventas[FECHA],Ev_Ventas[cof_tot],0)</f>
        <v>0</v>
      </c>
      <c r="AJ32" s="13">
        <f>_xlfn.XLOOKUP(Compendio[[#This Row],[Fecha]],Ev_Metropolitano[FECHA],Ev_Metropolitano[cof_tot],0)</f>
        <v>0.67147142857142861</v>
      </c>
      <c r="AK32" s="13">
        <f>_xlfn.XLOOKUP(Compendio[[#This Row],[Fecha]],Ev_MovistarArena[FECHA],Ev_MovistarArena[cof_tot],0)</f>
        <v>0</v>
      </c>
      <c r="AL32" s="13">
        <f>_xlfn.XLOOKUP(Compendio[[#This Row],[Fecha]],Ev_Vallecas[FECHA],Ev_Vallecas[cof_tot],0)</f>
        <v>0</v>
      </c>
      <c r="AM32" s="13">
        <f>_xlfn.XLOOKUP(Compendio[[#This Row],[Fecha]],Ev_Vistalegre[FECHA],Ev_Vistalegre[cof_tot],0)</f>
        <v>0</v>
      </c>
    </row>
    <row r="33" spans="1:39" x14ac:dyDescent="0.2">
      <c r="A33" s="7">
        <v>45323</v>
      </c>
      <c r="B33">
        <v>1</v>
      </c>
      <c r="C33">
        <v>2</v>
      </c>
      <c r="D33">
        <v>4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  <c r="Y33" s="12">
        <v>1.6220000000000001</v>
      </c>
      <c r="Z33" s="12">
        <v>1.5580000000000001</v>
      </c>
      <c r="AA33" s="14">
        <v>16.8</v>
      </c>
      <c r="AB33" s="14">
        <v>10.7</v>
      </c>
      <c r="AC33" s="14">
        <v>4.5999999999999996</v>
      </c>
      <c r="AD33" s="14">
        <v>0</v>
      </c>
      <c r="AE33">
        <v>1</v>
      </c>
      <c r="AF33" s="13">
        <v>0.61</v>
      </c>
      <c r="AG33" s="13">
        <f>_xlfn.XLOOKUP(Compendio[[#This Row],[Fecha]],Ev_Bernabeu[FECHA],Ev_Bernabeu[cof_tot],0)</f>
        <v>0</v>
      </c>
      <c r="AH33" s="13">
        <f>_xlfn.XLOOKUP(Compendio[[#This Row],[Fecha]],Ev_IFEMA[FECHA],Ev_IFEMA[cof_tot],0)</f>
        <v>0</v>
      </c>
      <c r="AI33" s="13">
        <f>_xlfn.XLOOKUP(Compendio[[#This Row],[Fecha]],Ev_Ventas[FECHA],Ev_Ventas[cof_tot],0)</f>
        <v>0</v>
      </c>
      <c r="AJ33" s="13">
        <f>_xlfn.XLOOKUP(Compendio[[#This Row],[Fecha]],Ev_Metropolitano[FECHA],Ev_Metropolitano[cof_tot],0)</f>
        <v>0</v>
      </c>
      <c r="AK33" s="13">
        <f>_xlfn.XLOOKUP(Compendio[[#This Row],[Fecha]],Ev_MovistarArena[FECHA],Ev_MovistarArena[cof_tot],0)</f>
        <v>0</v>
      </c>
      <c r="AL33" s="13">
        <f>_xlfn.XLOOKUP(Compendio[[#This Row],[Fecha]],Ev_Vallecas[FECHA],Ev_Vallecas[cof_tot],0)</f>
        <v>0</v>
      </c>
      <c r="AM33" s="13">
        <f>_xlfn.XLOOKUP(Compendio[[#This Row],[Fecha]],Ev_Vistalegre[FECHA],Ev_Vistalegre[cof_tot],0)</f>
        <v>0</v>
      </c>
    </row>
    <row r="34" spans="1:39" x14ac:dyDescent="0.2">
      <c r="A34" s="7">
        <v>45324</v>
      </c>
      <c r="B34">
        <v>2</v>
      </c>
      <c r="C34">
        <v>2</v>
      </c>
      <c r="D34">
        <v>5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 s="12">
        <v>1.621</v>
      </c>
      <c r="Z34" s="12">
        <v>1.5609999999999999</v>
      </c>
      <c r="AA34" s="14">
        <v>14.8</v>
      </c>
      <c r="AB34" s="14">
        <v>10</v>
      </c>
      <c r="AC34" s="14">
        <v>5.2</v>
      </c>
      <c r="AD34" s="14">
        <v>0</v>
      </c>
      <c r="AE34">
        <v>1</v>
      </c>
      <c r="AF34" s="13">
        <v>0.62</v>
      </c>
      <c r="AG34" s="13">
        <f>_xlfn.XLOOKUP(Compendio[[#This Row],[Fecha]],Ev_Bernabeu[FECHA],Ev_Bernabeu[cof_tot],0)</f>
        <v>0</v>
      </c>
      <c r="AH34" s="13">
        <f>_xlfn.XLOOKUP(Compendio[[#This Row],[Fecha]],Ev_IFEMA[FECHA],Ev_IFEMA[cof_tot],0)</f>
        <v>0</v>
      </c>
      <c r="AI34" s="13">
        <f>_xlfn.XLOOKUP(Compendio[[#This Row],[Fecha]],Ev_Ventas[FECHA],Ev_Ventas[cof_tot],0)</f>
        <v>0</v>
      </c>
      <c r="AJ34" s="13">
        <f>_xlfn.XLOOKUP(Compendio[[#This Row],[Fecha]],Ev_Metropolitano[FECHA],Ev_Metropolitano[cof_tot],0)</f>
        <v>0</v>
      </c>
      <c r="AK34" s="13">
        <f>_xlfn.XLOOKUP(Compendio[[#This Row],[Fecha]],Ev_MovistarArena[FECHA],Ev_MovistarArena[cof_tot],0)</f>
        <v>0</v>
      </c>
      <c r="AL34" s="13">
        <f>_xlfn.XLOOKUP(Compendio[[#This Row],[Fecha]],Ev_Vallecas[FECHA],Ev_Vallecas[cof_tot],0)</f>
        <v>0</v>
      </c>
      <c r="AM34" s="13">
        <f>_xlfn.XLOOKUP(Compendio[[#This Row],[Fecha]],Ev_Vistalegre[FECHA],Ev_Vistalegre[cof_tot],0)</f>
        <v>0</v>
      </c>
    </row>
    <row r="35" spans="1:39" x14ac:dyDescent="0.2">
      <c r="A35" s="7">
        <v>45325</v>
      </c>
      <c r="B35">
        <v>3</v>
      </c>
      <c r="C35">
        <v>2</v>
      </c>
      <c r="D35">
        <v>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</v>
      </c>
      <c r="Y35" s="12">
        <v>1.623</v>
      </c>
      <c r="Z35" s="12">
        <v>1.5640000000000001</v>
      </c>
      <c r="AA35" s="14">
        <v>15.2</v>
      </c>
      <c r="AB35" s="14">
        <v>10.6</v>
      </c>
      <c r="AC35" s="14">
        <v>5.9</v>
      </c>
      <c r="AD35" s="14">
        <v>0</v>
      </c>
      <c r="AE35">
        <v>2</v>
      </c>
      <c r="AF35" s="13">
        <v>0.56999999999999995</v>
      </c>
      <c r="AG35" s="13">
        <f>_xlfn.XLOOKUP(Compendio[[#This Row],[Fecha]],Ev_Bernabeu[FECHA],Ev_Bernabeu[cof_tot],0)</f>
        <v>0</v>
      </c>
      <c r="AH35" s="13">
        <f>_xlfn.XLOOKUP(Compendio[[#This Row],[Fecha]],Ev_IFEMA[FECHA],Ev_IFEMA[cof_tot],0)</f>
        <v>0</v>
      </c>
      <c r="AI35" s="13">
        <f>_xlfn.XLOOKUP(Compendio[[#This Row],[Fecha]],Ev_Ventas[FECHA],Ev_Ventas[cof_tot],0)</f>
        <v>0</v>
      </c>
      <c r="AJ35" s="13">
        <f>_xlfn.XLOOKUP(Compendio[[#This Row],[Fecha]],Ev_Metropolitano[FECHA],Ev_Metropolitano[cof_tot],0)</f>
        <v>0</v>
      </c>
      <c r="AK35" s="13">
        <f>_xlfn.XLOOKUP(Compendio[[#This Row],[Fecha]],Ev_MovistarArena[FECHA],Ev_MovistarArena[cof_tot],0)</f>
        <v>0</v>
      </c>
      <c r="AL35" s="13">
        <f>_xlfn.XLOOKUP(Compendio[[#This Row],[Fecha]],Ev_Vallecas[FECHA],Ev_Vallecas[cof_tot],0)</f>
        <v>0</v>
      </c>
      <c r="AM35" s="13">
        <f>_xlfn.XLOOKUP(Compendio[[#This Row],[Fecha]],Ev_Vistalegre[FECHA],Ev_Vistalegre[cof_tot],0)</f>
        <v>0</v>
      </c>
    </row>
    <row r="36" spans="1:39" x14ac:dyDescent="0.2">
      <c r="A36" s="7">
        <v>45326</v>
      </c>
      <c r="B36">
        <v>4</v>
      </c>
      <c r="C36">
        <v>2</v>
      </c>
      <c r="D36">
        <v>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5</v>
      </c>
      <c r="Y36" s="12">
        <v>1.6220000000000001</v>
      </c>
      <c r="Z36" s="12">
        <v>1.5620000000000001</v>
      </c>
      <c r="AA36" s="14">
        <v>16.600000000000001</v>
      </c>
      <c r="AB36" s="14">
        <v>10.6</v>
      </c>
      <c r="AC36" s="14">
        <v>4.5999999999999996</v>
      </c>
      <c r="AD36" s="14">
        <v>0</v>
      </c>
      <c r="AE36">
        <v>1</v>
      </c>
      <c r="AF36" s="13">
        <v>0.5</v>
      </c>
      <c r="AG36" s="13">
        <f>_xlfn.XLOOKUP(Compendio[[#This Row],[Fecha]],Ev_Bernabeu[FECHA],Ev_Bernabeu[cof_tot],0)</f>
        <v>0.90272941176470589</v>
      </c>
      <c r="AH36" s="13">
        <f>_xlfn.XLOOKUP(Compendio[[#This Row],[Fecha]],Ev_IFEMA[FECHA],Ev_IFEMA[cof_tot],0)</f>
        <v>0</v>
      </c>
      <c r="AI36" s="13">
        <f>_xlfn.XLOOKUP(Compendio[[#This Row],[Fecha]],Ev_Ventas[FECHA],Ev_Ventas[cof_tot],0)</f>
        <v>0</v>
      </c>
      <c r="AJ36" s="13">
        <f>_xlfn.XLOOKUP(Compendio[[#This Row],[Fecha]],Ev_Metropolitano[FECHA],Ev_Metropolitano[cof_tot],0)</f>
        <v>0</v>
      </c>
      <c r="AK36" s="13">
        <f>_xlfn.XLOOKUP(Compendio[[#This Row],[Fecha]],Ev_MovistarArena[FECHA],Ev_MovistarArena[cof_tot],0)</f>
        <v>0</v>
      </c>
      <c r="AL36" s="13">
        <f>_xlfn.XLOOKUP(Compendio[[#This Row],[Fecha]],Ev_Vallecas[FECHA],Ev_Vallecas[cof_tot],0)</f>
        <v>0</v>
      </c>
      <c r="AM36" s="13">
        <f>_xlfn.XLOOKUP(Compendio[[#This Row],[Fecha]],Ev_Vistalegre[FECHA],Ev_Vistalegre[cof_tot],0)</f>
        <v>0</v>
      </c>
    </row>
    <row r="37" spans="1:39" x14ac:dyDescent="0.2">
      <c r="A37" s="7">
        <v>45327</v>
      </c>
      <c r="B37">
        <v>5</v>
      </c>
      <c r="C37">
        <v>2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6</v>
      </c>
      <c r="Y37" s="12">
        <v>1.6220000000000001</v>
      </c>
      <c r="Z37" s="12">
        <v>1.5620000000000001</v>
      </c>
      <c r="AA37" s="14">
        <v>14.9</v>
      </c>
      <c r="AB37" s="14">
        <v>9.8000000000000007</v>
      </c>
      <c r="AC37" s="14">
        <v>4.5999999999999996</v>
      </c>
      <c r="AD37" s="14">
        <v>0</v>
      </c>
      <c r="AE37">
        <v>1</v>
      </c>
      <c r="AF37" s="13">
        <v>0.61</v>
      </c>
      <c r="AG37" s="13">
        <f>_xlfn.XLOOKUP(Compendio[[#This Row],[Fecha]],Ev_Bernabeu[FECHA],Ev_Bernabeu[cof_tot],0)</f>
        <v>0</v>
      </c>
      <c r="AH37" s="13">
        <f>_xlfn.XLOOKUP(Compendio[[#This Row],[Fecha]],Ev_IFEMA[FECHA],Ev_IFEMA[cof_tot],0)</f>
        <v>0</v>
      </c>
      <c r="AI37" s="13">
        <f>_xlfn.XLOOKUP(Compendio[[#This Row],[Fecha]],Ev_Ventas[FECHA],Ev_Ventas[cof_tot],0)</f>
        <v>0</v>
      </c>
      <c r="AJ37" s="13">
        <f>_xlfn.XLOOKUP(Compendio[[#This Row],[Fecha]],Ev_Metropolitano[FECHA],Ev_Metropolitano[cof_tot],0)</f>
        <v>0</v>
      </c>
      <c r="AK37" s="13">
        <f>_xlfn.XLOOKUP(Compendio[[#This Row],[Fecha]],Ev_MovistarArena[FECHA],Ev_MovistarArena[cof_tot],0)</f>
        <v>0</v>
      </c>
      <c r="AL37" s="13">
        <f>_xlfn.XLOOKUP(Compendio[[#This Row],[Fecha]],Ev_Vallecas[FECHA],Ev_Vallecas[cof_tot],0)</f>
        <v>0.85346938775510206</v>
      </c>
      <c r="AM37" s="13">
        <f>_xlfn.XLOOKUP(Compendio[[#This Row],[Fecha]],Ev_Vistalegre[FECHA],Ev_Vistalegre[cof_tot],0)</f>
        <v>0</v>
      </c>
    </row>
    <row r="38" spans="1:39" x14ac:dyDescent="0.2">
      <c r="A38" s="7">
        <v>45328</v>
      </c>
      <c r="B38">
        <v>6</v>
      </c>
      <c r="C38">
        <v>2</v>
      </c>
      <c r="D38">
        <v>2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</v>
      </c>
      <c r="Y38" s="12">
        <v>1.621</v>
      </c>
      <c r="Z38" s="12">
        <v>1.5620000000000001</v>
      </c>
      <c r="AA38" s="14">
        <v>13.7</v>
      </c>
      <c r="AB38" s="14">
        <v>9.8000000000000007</v>
      </c>
      <c r="AC38" s="14">
        <v>5.9</v>
      </c>
      <c r="AD38" s="14">
        <v>0</v>
      </c>
      <c r="AE38">
        <v>1</v>
      </c>
      <c r="AF38" s="13">
        <v>0.72</v>
      </c>
      <c r="AG38" s="13">
        <f>_xlfn.XLOOKUP(Compendio[[#This Row],[Fecha]],Ev_Bernabeu[FECHA],Ev_Bernabeu[cof_tot],0)</f>
        <v>0</v>
      </c>
      <c r="AH38" s="13">
        <f>_xlfn.XLOOKUP(Compendio[[#This Row],[Fecha]],Ev_IFEMA[FECHA],Ev_IFEMA[cof_tot],0)</f>
        <v>0.2</v>
      </c>
      <c r="AI38" s="13">
        <f>_xlfn.XLOOKUP(Compendio[[#This Row],[Fecha]],Ev_Ventas[FECHA],Ev_Ventas[cof_tot],0)</f>
        <v>0</v>
      </c>
      <c r="AJ38" s="13">
        <f>_xlfn.XLOOKUP(Compendio[[#This Row],[Fecha]],Ev_Metropolitano[FECHA],Ev_Metropolitano[cof_tot],0)</f>
        <v>0</v>
      </c>
      <c r="AK38" s="13">
        <f>_xlfn.XLOOKUP(Compendio[[#This Row],[Fecha]],Ev_MovistarArena[FECHA],Ev_MovistarArena[cof_tot],0)</f>
        <v>0</v>
      </c>
      <c r="AL38" s="13">
        <f>_xlfn.XLOOKUP(Compendio[[#This Row],[Fecha]],Ev_Vallecas[FECHA],Ev_Vallecas[cof_tot],0)</f>
        <v>0</v>
      </c>
      <c r="AM38" s="13">
        <f>_xlfn.XLOOKUP(Compendio[[#This Row],[Fecha]],Ev_Vistalegre[FECHA],Ev_Vistalegre[cof_tot],0)</f>
        <v>0</v>
      </c>
    </row>
    <row r="39" spans="1:39" x14ac:dyDescent="0.2">
      <c r="A39" s="7">
        <v>45329</v>
      </c>
      <c r="B39">
        <v>7</v>
      </c>
      <c r="C39">
        <v>2</v>
      </c>
      <c r="D39">
        <v>3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</v>
      </c>
      <c r="Y39" s="12">
        <v>1.6220000000000001</v>
      </c>
      <c r="Z39" s="12">
        <v>1.5640000000000001</v>
      </c>
      <c r="AA39" s="14">
        <v>13.3</v>
      </c>
      <c r="AB39" s="14">
        <v>7.6</v>
      </c>
      <c r="AC39" s="14">
        <v>1.95</v>
      </c>
      <c r="AD39" s="14">
        <v>0</v>
      </c>
      <c r="AE39">
        <v>3</v>
      </c>
      <c r="AF39" s="13">
        <v>0.9</v>
      </c>
      <c r="AG39" s="13">
        <f>_xlfn.XLOOKUP(Compendio[[#This Row],[Fecha]],Ev_Bernabeu[FECHA],Ev_Bernabeu[cof_tot],0)</f>
        <v>0</v>
      </c>
      <c r="AH39" s="13">
        <f>_xlfn.XLOOKUP(Compendio[[#This Row],[Fecha]],Ev_IFEMA[FECHA],Ev_IFEMA[cof_tot],0)</f>
        <v>0.2</v>
      </c>
      <c r="AI39" s="13">
        <f>_xlfn.XLOOKUP(Compendio[[#This Row],[Fecha]],Ev_Ventas[FECHA],Ev_Ventas[cof_tot],0)</f>
        <v>0</v>
      </c>
      <c r="AJ39" s="13">
        <f>_xlfn.XLOOKUP(Compendio[[#This Row],[Fecha]],Ev_Metropolitano[FECHA],Ev_Metropolitano[cof_tot],0)</f>
        <v>0.9289857142857143</v>
      </c>
      <c r="AK39" s="13">
        <f>_xlfn.XLOOKUP(Compendio[[#This Row],[Fecha]],Ev_MovistarArena[FECHA],Ev_MovistarArena[cof_tot],0)</f>
        <v>0</v>
      </c>
      <c r="AL39" s="13">
        <f>_xlfn.XLOOKUP(Compendio[[#This Row],[Fecha]],Ev_Vallecas[FECHA],Ev_Vallecas[cof_tot],0)</f>
        <v>0</v>
      </c>
      <c r="AM39" s="13">
        <f>_xlfn.XLOOKUP(Compendio[[#This Row],[Fecha]],Ev_Vistalegre[FECHA],Ev_Vistalegre[cof_tot],0)</f>
        <v>0</v>
      </c>
    </row>
    <row r="40" spans="1:39" x14ac:dyDescent="0.2">
      <c r="A40" s="7">
        <v>45330</v>
      </c>
      <c r="B40">
        <v>8</v>
      </c>
      <c r="C40">
        <v>2</v>
      </c>
      <c r="D40">
        <v>4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</v>
      </c>
      <c r="Y40" s="12">
        <v>1.629</v>
      </c>
      <c r="Z40" s="12">
        <v>1.57</v>
      </c>
      <c r="AA40" s="14">
        <v>12.6</v>
      </c>
      <c r="AB40" s="14">
        <v>10.6</v>
      </c>
      <c r="AC40" s="14">
        <v>8.5</v>
      </c>
      <c r="AD40" s="14">
        <v>6.2</v>
      </c>
      <c r="AE40">
        <v>3</v>
      </c>
      <c r="AF40" s="13">
        <v>0.83</v>
      </c>
      <c r="AG40" s="13">
        <f>_xlfn.XLOOKUP(Compendio[[#This Row],[Fecha]],Ev_Bernabeu[FECHA],Ev_Bernabeu[cof_tot],0)</f>
        <v>0</v>
      </c>
      <c r="AH40" s="13">
        <f>_xlfn.XLOOKUP(Compendio[[#This Row],[Fecha]],Ev_IFEMA[FECHA],Ev_IFEMA[cof_tot],0)</f>
        <v>0.13750000000000001</v>
      </c>
      <c r="AI40" s="13">
        <f>_xlfn.XLOOKUP(Compendio[[#This Row],[Fecha]],Ev_Ventas[FECHA],Ev_Ventas[cof_tot],0)</f>
        <v>0</v>
      </c>
      <c r="AJ40" s="13">
        <f>_xlfn.XLOOKUP(Compendio[[#This Row],[Fecha]],Ev_Metropolitano[FECHA],Ev_Metropolitano[cof_tot],0)</f>
        <v>0</v>
      </c>
      <c r="AK40" s="13">
        <f>_xlfn.XLOOKUP(Compendio[[#This Row],[Fecha]],Ev_MovistarArena[FECHA],Ev_MovistarArena[cof_tot],0)</f>
        <v>0</v>
      </c>
      <c r="AL40" s="13">
        <f>_xlfn.XLOOKUP(Compendio[[#This Row],[Fecha]],Ev_Vallecas[FECHA],Ev_Vallecas[cof_tot],0)</f>
        <v>0</v>
      </c>
      <c r="AM40" s="13">
        <f>_xlfn.XLOOKUP(Compendio[[#This Row],[Fecha]],Ev_Vistalegre[FECHA],Ev_Vistalegre[cof_tot],0)</f>
        <v>0</v>
      </c>
    </row>
    <row r="41" spans="1:39" x14ac:dyDescent="0.2">
      <c r="A41" s="7">
        <v>45331</v>
      </c>
      <c r="B41">
        <v>9</v>
      </c>
      <c r="C41">
        <v>2</v>
      </c>
      <c r="D41">
        <v>5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</v>
      </c>
      <c r="Y41" s="12">
        <v>1.637</v>
      </c>
      <c r="Z41" s="12">
        <v>1.5780000000000001</v>
      </c>
      <c r="AA41" s="14">
        <v>11.7</v>
      </c>
      <c r="AB41" s="14">
        <v>9.8000000000000007</v>
      </c>
      <c r="AC41" s="14">
        <v>7.9</v>
      </c>
      <c r="AD41" s="14">
        <v>5.9</v>
      </c>
      <c r="AE41">
        <v>3</v>
      </c>
      <c r="AF41" s="13">
        <v>0.84</v>
      </c>
      <c r="AG41" s="13">
        <f>_xlfn.XLOOKUP(Compendio[[#This Row],[Fecha]],Ev_Bernabeu[FECHA],Ev_Bernabeu[cof_tot],0)</f>
        <v>0</v>
      </c>
      <c r="AH41" s="13">
        <f>_xlfn.XLOOKUP(Compendio[[#This Row],[Fecha]],Ev_IFEMA[FECHA],Ev_IFEMA[cof_tot],0)</f>
        <v>0</v>
      </c>
      <c r="AI41" s="13">
        <f>_xlfn.XLOOKUP(Compendio[[#This Row],[Fecha]],Ev_Ventas[FECHA],Ev_Ventas[cof_tot],0)</f>
        <v>0.1306392614527086</v>
      </c>
      <c r="AJ41" s="13">
        <f>_xlfn.XLOOKUP(Compendio[[#This Row],[Fecha]],Ev_Metropolitano[FECHA],Ev_Metropolitano[cof_tot],0)</f>
        <v>0</v>
      </c>
      <c r="AK41" s="13">
        <f>_xlfn.XLOOKUP(Compendio[[#This Row],[Fecha]],Ev_MovistarArena[FECHA],Ev_MovistarArena[cof_tot],0)</f>
        <v>0</v>
      </c>
      <c r="AL41" s="13">
        <f>_xlfn.XLOOKUP(Compendio[[#This Row],[Fecha]],Ev_Vallecas[FECHA],Ev_Vallecas[cof_tot],0)</f>
        <v>0</v>
      </c>
      <c r="AM41" s="13">
        <f>_xlfn.XLOOKUP(Compendio[[#This Row],[Fecha]],Ev_Vistalegre[FECHA],Ev_Vistalegre[cof_tot],0)</f>
        <v>0</v>
      </c>
    </row>
    <row r="42" spans="1:39" x14ac:dyDescent="0.2">
      <c r="A42" s="7">
        <v>45332</v>
      </c>
      <c r="B42">
        <v>10</v>
      </c>
      <c r="C42">
        <v>2</v>
      </c>
      <c r="D42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6</v>
      </c>
      <c r="Y42" s="12">
        <v>1.641</v>
      </c>
      <c r="Z42" s="12">
        <v>1.583</v>
      </c>
      <c r="AA42" s="14">
        <v>11.3</v>
      </c>
      <c r="AB42" s="14">
        <v>8.3000000000000007</v>
      </c>
      <c r="AC42" s="14">
        <v>5.3</v>
      </c>
      <c r="AD42" s="14">
        <v>0.4</v>
      </c>
      <c r="AE42">
        <v>3</v>
      </c>
      <c r="AF42" s="13">
        <v>0.56000000000000005</v>
      </c>
      <c r="AG42" s="13">
        <f>_xlfn.XLOOKUP(Compendio[[#This Row],[Fecha]],Ev_Bernabeu[FECHA],Ev_Bernabeu[cof_tot],0)</f>
        <v>0.90100000000000002</v>
      </c>
      <c r="AH42" s="13">
        <f>_xlfn.XLOOKUP(Compendio[[#This Row],[Fecha]],Ev_IFEMA[FECHA],Ev_IFEMA[cof_tot],0)</f>
        <v>0</v>
      </c>
      <c r="AI42" s="13">
        <f>_xlfn.XLOOKUP(Compendio[[#This Row],[Fecha]],Ev_Ventas[FECHA],Ev_Ventas[cof_tot],0)</f>
        <v>0</v>
      </c>
      <c r="AJ42" s="13">
        <f>_xlfn.XLOOKUP(Compendio[[#This Row],[Fecha]],Ev_Metropolitano[FECHA],Ev_Metropolitano[cof_tot],0)</f>
        <v>0</v>
      </c>
      <c r="AK42" s="13">
        <f>_xlfn.XLOOKUP(Compendio[[#This Row],[Fecha]],Ev_MovistarArena[FECHA],Ev_MovistarArena[cof_tot],0)</f>
        <v>0</v>
      </c>
      <c r="AL42" s="13">
        <f>_xlfn.XLOOKUP(Compendio[[#This Row],[Fecha]],Ev_Vallecas[FECHA],Ev_Vallecas[cof_tot],0)</f>
        <v>0</v>
      </c>
      <c r="AM42" s="13">
        <f>_xlfn.XLOOKUP(Compendio[[#This Row],[Fecha]],Ev_Vistalegre[FECHA],Ev_Vistalegre[cof_tot],0)</f>
        <v>0</v>
      </c>
    </row>
    <row r="43" spans="1:39" x14ac:dyDescent="0.2">
      <c r="A43" s="7">
        <v>45333</v>
      </c>
      <c r="B43">
        <v>11</v>
      </c>
      <c r="C43">
        <v>2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6</v>
      </c>
      <c r="Y43" s="12">
        <v>1.6459999999999999</v>
      </c>
      <c r="Z43" s="12">
        <v>1.59</v>
      </c>
      <c r="AA43" s="14">
        <v>8.3000000000000007</v>
      </c>
      <c r="AB43" s="14">
        <v>6.3</v>
      </c>
      <c r="AC43" s="14">
        <v>4.3</v>
      </c>
      <c r="AD43" s="14">
        <v>0.1</v>
      </c>
      <c r="AE43">
        <v>3</v>
      </c>
      <c r="AF43" s="13">
        <v>0.79</v>
      </c>
      <c r="AG43" s="13">
        <f>_xlfn.XLOOKUP(Compendio[[#This Row],[Fecha]],Ev_Bernabeu[FECHA],Ev_Bernabeu[cof_tot],0)</f>
        <v>0</v>
      </c>
      <c r="AH43" s="13">
        <f>_xlfn.XLOOKUP(Compendio[[#This Row],[Fecha]],Ev_IFEMA[FECHA],Ev_IFEMA[cof_tot],0)</f>
        <v>0</v>
      </c>
      <c r="AI43" s="13">
        <f>_xlfn.XLOOKUP(Compendio[[#This Row],[Fecha]],Ev_Ventas[FECHA],Ev_Ventas[cof_tot],0)</f>
        <v>0</v>
      </c>
      <c r="AJ43" s="13">
        <f>_xlfn.XLOOKUP(Compendio[[#This Row],[Fecha]],Ev_Metropolitano[FECHA],Ev_Metropolitano[cof_tot],0)</f>
        <v>0</v>
      </c>
      <c r="AK43" s="13">
        <f>_xlfn.XLOOKUP(Compendio[[#This Row],[Fecha]],Ev_MovistarArena[FECHA],Ev_MovistarArena[cof_tot],0)</f>
        <v>0</v>
      </c>
      <c r="AL43" s="13">
        <f>_xlfn.XLOOKUP(Compendio[[#This Row],[Fecha]],Ev_Vallecas[FECHA],Ev_Vallecas[cof_tot],0)</f>
        <v>0</v>
      </c>
      <c r="AM43" s="13">
        <f>_xlfn.XLOOKUP(Compendio[[#This Row],[Fecha]],Ev_Vistalegre[FECHA],Ev_Vistalegre[cof_tot],0)</f>
        <v>0</v>
      </c>
    </row>
    <row r="44" spans="1:39" x14ac:dyDescent="0.2">
      <c r="A44" s="7">
        <v>45334</v>
      </c>
      <c r="B44">
        <v>12</v>
      </c>
      <c r="C44">
        <v>2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</v>
      </c>
      <c r="Y44" s="12">
        <v>1.6519999999999999</v>
      </c>
      <c r="Z44" s="12">
        <v>1.597</v>
      </c>
      <c r="AA44" s="14">
        <v>15.7</v>
      </c>
      <c r="AB44" s="14">
        <v>10.8</v>
      </c>
      <c r="AC44" s="14">
        <v>6</v>
      </c>
      <c r="AD44" s="14">
        <v>0</v>
      </c>
      <c r="AE44">
        <v>3</v>
      </c>
      <c r="AF44" s="13">
        <v>0.77500000000000002</v>
      </c>
      <c r="AG44" s="13">
        <f>_xlfn.XLOOKUP(Compendio[[#This Row],[Fecha]],Ev_Bernabeu[FECHA],Ev_Bernabeu[cof_tot],0)</f>
        <v>0</v>
      </c>
      <c r="AH44" s="13">
        <f>_xlfn.XLOOKUP(Compendio[[#This Row],[Fecha]],Ev_IFEMA[FECHA],Ev_IFEMA[cof_tot],0)</f>
        <v>0</v>
      </c>
      <c r="AI44" s="13">
        <f>_xlfn.XLOOKUP(Compendio[[#This Row],[Fecha]],Ev_Ventas[FECHA],Ev_Ventas[cof_tot],0)</f>
        <v>0</v>
      </c>
      <c r="AJ44" s="13">
        <f>_xlfn.XLOOKUP(Compendio[[#This Row],[Fecha]],Ev_Metropolitano[FECHA],Ev_Metropolitano[cof_tot],0)</f>
        <v>0</v>
      </c>
      <c r="AK44" s="13">
        <f>_xlfn.XLOOKUP(Compendio[[#This Row],[Fecha]],Ev_MovistarArena[FECHA],Ev_MovistarArena[cof_tot],0)</f>
        <v>0</v>
      </c>
      <c r="AL44" s="13">
        <f>_xlfn.XLOOKUP(Compendio[[#This Row],[Fecha]],Ev_Vallecas[FECHA],Ev_Vallecas[cof_tot],0)</f>
        <v>0</v>
      </c>
      <c r="AM44" s="13">
        <f>_xlfn.XLOOKUP(Compendio[[#This Row],[Fecha]],Ev_Vistalegre[FECHA],Ev_Vistalegre[cof_tot],0)</f>
        <v>0</v>
      </c>
    </row>
    <row r="45" spans="1:39" x14ac:dyDescent="0.2">
      <c r="A45" s="7">
        <v>45335</v>
      </c>
      <c r="B45">
        <v>13</v>
      </c>
      <c r="C45">
        <v>2</v>
      </c>
      <c r="D45">
        <v>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</v>
      </c>
      <c r="Y45" s="12">
        <v>1.657</v>
      </c>
      <c r="Z45" s="12">
        <v>1.6040000000000001</v>
      </c>
      <c r="AA45" s="14">
        <v>16</v>
      </c>
      <c r="AB45" s="14">
        <v>13</v>
      </c>
      <c r="AC45" s="14">
        <v>10.1</v>
      </c>
      <c r="AD45" s="14">
        <v>0</v>
      </c>
      <c r="AE45">
        <v>1</v>
      </c>
      <c r="AF45" s="13">
        <v>0.87</v>
      </c>
      <c r="AG45" s="13">
        <f>_xlfn.XLOOKUP(Compendio[[#This Row],[Fecha]],Ev_Bernabeu[FECHA],Ev_Bernabeu[cof_tot],0)</f>
        <v>0</v>
      </c>
      <c r="AH45" s="13">
        <f>_xlfn.XLOOKUP(Compendio[[#This Row],[Fecha]],Ev_IFEMA[FECHA],Ev_IFEMA[cof_tot],0)</f>
        <v>0</v>
      </c>
      <c r="AI45" s="13">
        <f>_xlfn.XLOOKUP(Compendio[[#This Row],[Fecha]],Ev_Ventas[FECHA],Ev_Ventas[cof_tot],0)</f>
        <v>0</v>
      </c>
      <c r="AJ45" s="13">
        <f>_xlfn.XLOOKUP(Compendio[[#This Row],[Fecha]],Ev_Metropolitano[FECHA],Ev_Metropolitano[cof_tot],0)</f>
        <v>0</v>
      </c>
      <c r="AK45" s="13">
        <f>_xlfn.XLOOKUP(Compendio[[#This Row],[Fecha]],Ev_MovistarArena[FECHA],Ev_MovistarArena[cof_tot],0)</f>
        <v>0</v>
      </c>
      <c r="AL45" s="13">
        <f>_xlfn.XLOOKUP(Compendio[[#This Row],[Fecha]],Ev_Vallecas[FECHA],Ev_Vallecas[cof_tot],0)</f>
        <v>0</v>
      </c>
      <c r="AM45" s="13">
        <f>_xlfn.XLOOKUP(Compendio[[#This Row],[Fecha]],Ev_Vistalegre[FECHA],Ev_Vistalegre[cof_tot],0)</f>
        <v>0</v>
      </c>
    </row>
    <row r="46" spans="1:39" x14ac:dyDescent="0.2">
      <c r="A46" s="7">
        <v>45336</v>
      </c>
      <c r="B46">
        <v>14</v>
      </c>
      <c r="C46">
        <v>2</v>
      </c>
      <c r="D46">
        <v>3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</v>
      </c>
      <c r="Y46" s="12">
        <v>1.6619999999999999</v>
      </c>
      <c r="Z46" s="12">
        <v>1.607</v>
      </c>
      <c r="AA46" s="14">
        <v>17.3</v>
      </c>
      <c r="AB46" s="14">
        <v>14.2</v>
      </c>
      <c r="AC46" s="14">
        <v>11.1</v>
      </c>
      <c r="AD46" s="14">
        <v>0</v>
      </c>
      <c r="AE46">
        <v>2</v>
      </c>
      <c r="AF46" s="13">
        <v>0.83</v>
      </c>
      <c r="AG46" s="13">
        <f>_xlfn.XLOOKUP(Compendio[[#This Row],[Fecha]],Ev_Bernabeu[FECHA],Ev_Bernabeu[cof_tot],0)</f>
        <v>0</v>
      </c>
      <c r="AH46" s="13">
        <f>_xlfn.XLOOKUP(Compendio[[#This Row],[Fecha]],Ev_IFEMA[FECHA],Ev_IFEMA[cof_tot],0)</f>
        <v>0</v>
      </c>
      <c r="AI46" s="13">
        <f>_xlfn.XLOOKUP(Compendio[[#This Row],[Fecha]],Ev_Ventas[FECHA],Ev_Ventas[cof_tot],0)</f>
        <v>0</v>
      </c>
      <c r="AJ46" s="13">
        <f>_xlfn.XLOOKUP(Compendio[[#This Row],[Fecha]],Ev_Metropolitano[FECHA],Ev_Metropolitano[cof_tot],0)</f>
        <v>0</v>
      </c>
      <c r="AK46" s="13">
        <f>_xlfn.XLOOKUP(Compendio[[#This Row],[Fecha]],Ev_MovistarArena[FECHA],Ev_MovistarArena[cof_tot],0)</f>
        <v>0</v>
      </c>
      <c r="AL46" s="13">
        <f>_xlfn.XLOOKUP(Compendio[[#This Row],[Fecha]],Ev_Vallecas[FECHA],Ev_Vallecas[cof_tot],0)</f>
        <v>0</v>
      </c>
      <c r="AM46" s="13">
        <f>_xlfn.XLOOKUP(Compendio[[#This Row],[Fecha]],Ev_Vistalegre[FECHA],Ev_Vistalegre[cof_tot],0)</f>
        <v>0</v>
      </c>
    </row>
    <row r="47" spans="1:39" x14ac:dyDescent="0.2">
      <c r="A47" s="7">
        <v>45337</v>
      </c>
      <c r="B47">
        <v>15</v>
      </c>
      <c r="C47">
        <v>2</v>
      </c>
      <c r="D47">
        <v>4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</v>
      </c>
      <c r="Y47" s="12">
        <v>1.667</v>
      </c>
      <c r="Z47" s="12">
        <v>1.611</v>
      </c>
      <c r="AA47" s="14">
        <v>14</v>
      </c>
      <c r="AB47" s="14">
        <v>12.2</v>
      </c>
      <c r="AC47" s="14">
        <v>10.4</v>
      </c>
      <c r="AD47" s="14">
        <v>4.3</v>
      </c>
      <c r="AE47">
        <v>2</v>
      </c>
      <c r="AF47" s="13">
        <v>0.88</v>
      </c>
      <c r="AG47" s="13">
        <f>_xlfn.XLOOKUP(Compendio[[#This Row],[Fecha]],Ev_Bernabeu[FECHA],Ev_Bernabeu[cof_tot],0)</f>
        <v>0</v>
      </c>
      <c r="AH47" s="13">
        <f>_xlfn.XLOOKUP(Compendio[[#This Row],[Fecha]],Ev_IFEMA[FECHA],Ev_IFEMA[cof_tot],0)</f>
        <v>0</v>
      </c>
      <c r="AI47" s="13">
        <f>_xlfn.XLOOKUP(Compendio[[#This Row],[Fecha]],Ev_Ventas[FECHA],Ev_Ventas[cof_tot],0)</f>
        <v>0</v>
      </c>
      <c r="AJ47" s="13">
        <f>_xlfn.XLOOKUP(Compendio[[#This Row],[Fecha]],Ev_Metropolitano[FECHA],Ev_Metropolitano[cof_tot],0)</f>
        <v>0</v>
      </c>
      <c r="AK47" s="13">
        <f>_xlfn.XLOOKUP(Compendio[[#This Row],[Fecha]],Ev_MovistarArena[FECHA],Ev_MovistarArena[cof_tot],0)</f>
        <v>0</v>
      </c>
      <c r="AL47" s="13">
        <f>_xlfn.XLOOKUP(Compendio[[#This Row],[Fecha]],Ev_Vallecas[FECHA],Ev_Vallecas[cof_tot],0)</f>
        <v>0</v>
      </c>
      <c r="AM47" s="13">
        <f>_xlfn.XLOOKUP(Compendio[[#This Row],[Fecha]],Ev_Vistalegre[FECHA],Ev_Vistalegre[cof_tot],0)</f>
        <v>0</v>
      </c>
    </row>
    <row r="48" spans="1:39" x14ac:dyDescent="0.2">
      <c r="A48" s="7">
        <v>45338</v>
      </c>
      <c r="B48">
        <v>16</v>
      </c>
      <c r="C48">
        <v>2</v>
      </c>
      <c r="D48">
        <v>5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</v>
      </c>
      <c r="Y48" s="12">
        <v>1.669</v>
      </c>
      <c r="Z48" s="12">
        <v>1.613</v>
      </c>
      <c r="AA48" s="14">
        <v>15.1</v>
      </c>
      <c r="AB48" s="14">
        <v>11.7</v>
      </c>
      <c r="AC48" s="14">
        <v>8.3000000000000007</v>
      </c>
      <c r="AD48" s="14">
        <v>0</v>
      </c>
      <c r="AE48">
        <v>1</v>
      </c>
      <c r="AF48" s="13">
        <v>0.62</v>
      </c>
      <c r="AG48" s="13">
        <f>_xlfn.XLOOKUP(Compendio[[#This Row],[Fecha]],Ev_Bernabeu[FECHA],Ev_Bernabeu[cof_tot],0)</f>
        <v>0</v>
      </c>
      <c r="AH48" s="13">
        <f>_xlfn.XLOOKUP(Compendio[[#This Row],[Fecha]],Ev_IFEMA[FECHA],Ev_IFEMA[cof_tot],0)</f>
        <v>0</v>
      </c>
      <c r="AI48" s="13">
        <f>_xlfn.XLOOKUP(Compendio[[#This Row],[Fecha]],Ev_Ventas[FECHA],Ev_Ventas[cof_tot],0)</f>
        <v>0.1306392614527086</v>
      </c>
      <c r="AJ48" s="13">
        <f>_xlfn.XLOOKUP(Compendio[[#This Row],[Fecha]],Ev_Metropolitano[FECHA],Ev_Metropolitano[cof_tot],0)</f>
        <v>0</v>
      </c>
      <c r="AK48" s="13">
        <f>_xlfn.XLOOKUP(Compendio[[#This Row],[Fecha]],Ev_MovistarArena[FECHA],Ev_MovistarArena[cof_tot],0)</f>
        <v>0.88235294117647056</v>
      </c>
      <c r="AL48" s="13">
        <f>_xlfn.XLOOKUP(Compendio[[#This Row],[Fecha]],Ev_Vallecas[FECHA],Ev_Vallecas[cof_tot],0)</f>
        <v>0</v>
      </c>
      <c r="AM48" s="13">
        <f>_xlfn.XLOOKUP(Compendio[[#This Row],[Fecha]],Ev_Vistalegre[FECHA],Ev_Vistalegre[cof_tot],0)</f>
        <v>0</v>
      </c>
    </row>
    <row r="49" spans="1:39" x14ac:dyDescent="0.2">
      <c r="A49" s="7">
        <v>45339</v>
      </c>
      <c r="B49">
        <v>17</v>
      </c>
      <c r="C49">
        <v>2</v>
      </c>
      <c r="D49">
        <v>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</v>
      </c>
      <c r="Y49" s="12">
        <v>1.667</v>
      </c>
      <c r="Z49" s="12">
        <v>1.6120000000000001</v>
      </c>
      <c r="AA49" s="14">
        <v>16.8</v>
      </c>
      <c r="AB49" s="14">
        <v>10.8</v>
      </c>
      <c r="AC49" s="14">
        <v>4.8</v>
      </c>
      <c r="AD49" s="14">
        <v>0</v>
      </c>
      <c r="AE49">
        <v>1</v>
      </c>
      <c r="AF49" s="13">
        <v>0.56999999999999995</v>
      </c>
      <c r="AG49" s="13">
        <f>_xlfn.XLOOKUP(Compendio[[#This Row],[Fecha]],Ev_Bernabeu[FECHA],Ev_Bernabeu[cof_tot],0)</f>
        <v>0</v>
      </c>
      <c r="AH49" s="13">
        <f>_xlfn.XLOOKUP(Compendio[[#This Row],[Fecha]],Ev_IFEMA[FECHA],Ev_IFEMA[cof_tot],0)</f>
        <v>0.2</v>
      </c>
      <c r="AI49" s="13">
        <f>_xlfn.XLOOKUP(Compendio[[#This Row],[Fecha]],Ev_Ventas[FECHA],Ev_Ventas[cof_tot],0)</f>
        <v>0</v>
      </c>
      <c r="AJ49" s="13">
        <f>_xlfn.XLOOKUP(Compendio[[#This Row],[Fecha]],Ev_Metropolitano[FECHA],Ev_Metropolitano[cof_tot],0)</f>
        <v>0.87422857142857147</v>
      </c>
      <c r="AK49" s="13">
        <f>_xlfn.XLOOKUP(Compendio[[#This Row],[Fecha]],Ev_MovistarArena[FECHA],Ev_MovistarArena[cof_tot],0)</f>
        <v>0</v>
      </c>
      <c r="AL49" s="13">
        <f>_xlfn.XLOOKUP(Compendio[[#This Row],[Fecha]],Ev_Vallecas[FECHA],Ev_Vallecas[cof_tot],0)</f>
        <v>0</v>
      </c>
      <c r="AM49" s="13">
        <f>_xlfn.XLOOKUP(Compendio[[#This Row],[Fecha]],Ev_Vistalegre[FECHA],Ev_Vistalegre[cof_tot],0)</f>
        <v>0</v>
      </c>
    </row>
    <row r="50" spans="1:39" x14ac:dyDescent="0.2">
      <c r="A50" s="7">
        <v>45340</v>
      </c>
      <c r="B50">
        <v>18</v>
      </c>
      <c r="C50">
        <v>2</v>
      </c>
      <c r="D50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</v>
      </c>
      <c r="Y50" s="12">
        <v>1.669</v>
      </c>
      <c r="Z50" s="12">
        <v>1.613</v>
      </c>
      <c r="AA50" s="14">
        <v>17.399999999999999</v>
      </c>
      <c r="AB50" s="14">
        <v>11.4</v>
      </c>
      <c r="AC50" s="14">
        <v>5.5</v>
      </c>
      <c r="AD50" s="14">
        <v>0</v>
      </c>
      <c r="AE50">
        <v>1</v>
      </c>
      <c r="AF50" s="13">
        <v>0.52</v>
      </c>
      <c r="AG50" s="13">
        <f>_xlfn.XLOOKUP(Compendio[[#This Row],[Fecha]],Ev_Bernabeu[FECHA],Ev_Bernabeu[cof_tot],0)</f>
        <v>0</v>
      </c>
      <c r="AH50" s="13">
        <f>_xlfn.XLOOKUP(Compendio[[#This Row],[Fecha]],Ev_IFEMA[FECHA],Ev_IFEMA[cof_tot],0)</f>
        <v>0.2</v>
      </c>
      <c r="AI50" s="13">
        <f>_xlfn.XLOOKUP(Compendio[[#This Row],[Fecha]],Ev_Ventas[FECHA],Ev_Ventas[cof_tot],0)</f>
        <v>0</v>
      </c>
      <c r="AJ50" s="13">
        <f>_xlfn.XLOOKUP(Compendio[[#This Row],[Fecha]],Ev_Metropolitano[FECHA],Ev_Metropolitano[cof_tot],0)</f>
        <v>0</v>
      </c>
      <c r="AK50" s="13">
        <f>_xlfn.XLOOKUP(Compendio[[#This Row],[Fecha]],Ev_MovistarArena[FECHA],Ev_MovistarArena[cof_tot],0)</f>
        <v>0</v>
      </c>
      <c r="AL50" s="13">
        <f>_xlfn.XLOOKUP(Compendio[[#This Row],[Fecha]],Ev_Vallecas[FECHA],Ev_Vallecas[cof_tot],0)</f>
        <v>0.97646258503401362</v>
      </c>
      <c r="AM50" s="13">
        <f>_xlfn.XLOOKUP(Compendio[[#This Row],[Fecha]],Ev_Vistalegre[FECHA],Ev_Vistalegre[cof_tot],0)</f>
        <v>0</v>
      </c>
    </row>
    <row r="51" spans="1:39" x14ac:dyDescent="0.2">
      <c r="A51" s="7">
        <v>45341</v>
      </c>
      <c r="B51">
        <v>19</v>
      </c>
      <c r="C51">
        <v>2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8</v>
      </c>
      <c r="Y51" s="12">
        <v>1.67</v>
      </c>
      <c r="Z51" s="12">
        <v>1.6140000000000001</v>
      </c>
      <c r="AA51" s="14">
        <v>18.5</v>
      </c>
      <c r="AB51" s="14">
        <v>13</v>
      </c>
      <c r="AC51" s="14">
        <v>7.5</v>
      </c>
      <c r="AD51" s="14">
        <v>0</v>
      </c>
      <c r="AE51">
        <v>1</v>
      </c>
      <c r="AF51" s="13">
        <v>0.64</v>
      </c>
      <c r="AG51" s="13">
        <f>_xlfn.XLOOKUP(Compendio[[#This Row],[Fecha]],Ev_Bernabeu[FECHA],Ev_Bernabeu[cof_tot],0)</f>
        <v>0</v>
      </c>
      <c r="AH51" s="13">
        <f>_xlfn.XLOOKUP(Compendio[[#This Row],[Fecha]],Ev_IFEMA[FECHA],Ev_IFEMA[cof_tot],0)</f>
        <v>0.2</v>
      </c>
      <c r="AI51" s="13">
        <f>_xlfn.XLOOKUP(Compendio[[#This Row],[Fecha]],Ev_Ventas[FECHA],Ev_Ventas[cof_tot],0)</f>
        <v>0</v>
      </c>
      <c r="AJ51" s="13">
        <f>_xlfn.XLOOKUP(Compendio[[#This Row],[Fecha]],Ev_Metropolitano[FECHA],Ev_Metropolitano[cof_tot],0)</f>
        <v>0</v>
      </c>
      <c r="AK51" s="13">
        <f>_xlfn.XLOOKUP(Compendio[[#This Row],[Fecha]],Ev_MovistarArena[FECHA],Ev_MovistarArena[cof_tot],0)</f>
        <v>0</v>
      </c>
      <c r="AL51" s="13">
        <f>_xlfn.XLOOKUP(Compendio[[#This Row],[Fecha]],Ev_Vallecas[FECHA],Ev_Vallecas[cof_tot],0)</f>
        <v>0</v>
      </c>
      <c r="AM51" s="13">
        <f>_xlfn.XLOOKUP(Compendio[[#This Row],[Fecha]],Ev_Vistalegre[FECHA],Ev_Vistalegre[cof_tot],0)</f>
        <v>0</v>
      </c>
    </row>
    <row r="52" spans="1:39" x14ac:dyDescent="0.2">
      <c r="A52" s="7">
        <v>45342</v>
      </c>
      <c r="B52">
        <v>20</v>
      </c>
      <c r="C52">
        <v>2</v>
      </c>
      <c r="D52">
        <v>2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8</v>
      </c>
      <c r="Y52" s="12">
        <v>1.671</v>
      </c>
      <c r="Z52" s="12">
        <v>1.615</v>
      </c>
      <c r="AA52" s="14">
        <v>18.8</v>
      </c>
      <c r="AB52" s="14">
        <v>12.2</v>
      </c>
      <c r="AC52" s="14">
        <v>5.7</v>
      </c>
      <c r="AD52" s="14">
        <v>0</v>
      </c>
      <c r="AE52">
        <v>1</v>
      </c>
      <c r="AF52" s="13">
        <v>0.52</v>
      </c>
      <c r="AG52" s="13">
        <f>_xlfn.XLOOKUP(Compendio[[#This Row],[Fecha]],Ev_Bernabeu[FECHA],Ev_Bernabeu[cof_tot],0)</f>
        <v>0</v>
      </c>
      <c r="AH52" s="13">
        <f>_xlfn.XLOOKUP(Compendio[[#This Row],[Fecha]],Ev_IFEMA[FECHA],Ev_IFEMA[cof_tot],0)</f>
        <v>0.2</v>
      </c>
      <c r="AI52" s="13">
        <f>_xlfn.XLOOKUP(Compendio[[#This Row],[Fecha]],Ev_Ventas[FECHA],Ev_Ventas[cof_tot],0)</f>
        <v>0</v>
      </c>
      <c r="AJ52" s="13">
        <f>_xlfn.XLOOKUP(Compendio[[#This Row],[Fecha]],Ev_Metropolitano[FECHA],Ev_Metropolitano[cof_tot],0)</f>
        <v>0</v>
      </c>
      <c r="AK52" s="13">
        <f>_xlfn.XLOOKUP(Compendio[[#This Row],[Fecha]],Ev_MovistarArena[FECHA],Ev_MovistarArena[cof_tot],0)</f>
        <v>0</v>
      </c>
      <c r="AL52" s="13">
        <f>_xlfn.XLOOKUP(Compendio[[#This Row],[Fecha]],Ev_Vallecas[FECHA],Ev_Vallecas[cof_tot],0)</f>
        <v>0</v>
      </c>
      <c r="AM52" s="13">
        <f>_xlfn.XLOOKUP(Compendio[[#This Row],[Fecha]],Ev_Vistalegre[FECHA],Ev_Vistalegre[cof_tot],0)</f>
        <v>0</v>
      </c>
    </row>
    <row r="53" spans="1:39" x14ac:dyDescent="0.2">
      <c r="A53" s="7">
        <v>45343</v>
      </c>
      <c r="B53">
        <v>21</v>
      </c>
      <c r="C53">
        <v>2</v>
      </c>
      <c r="D53">
        <v>3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8</v>
      </c>
      <c r="Y53" s="12">
        <v>1.67</v>
      </c>
      <c r="Z53" s="12">
        <v>1.6160000000000001</v>
      </c>
      <c r="AA53" s="14">
        <v>15.3</v>
      </c>
      <c r="AB53" s="14">
        <v>10.7</v>
      </c>
      <c r="AC53" s="14">
        <v>6.1</v>
      </c>
      <c r="AD53" s="14">
        <v>0</v>
      </c>
      <c r="AE53">
        <v>1</v>
      </c>
      <c r="AF53" s="13">
        <v>0.63</v>
      </c>
      <c r="AG53" s="13">
        <f>_xlfn.XLOOKUP(Compendio[[#This Row],[Fecha]],Ev_Bernabeu[FECHA],Ev_Bernabeu[cof_tot],0)</f>
        <v>0</v>
      </c>
      <c r="AH53" s="13">
        <f>_xlfn.XLOOKUP(Compendio[[#This Row],[Fecha]],Ev_IFEMA[FECHA],Ev_IFEMA[cof_tot],0)</f>
        <v>0</v>
      </c>
      <c r="AI53" s="13">
        <f>_xlfn.XLOOKUP(Compendio[[#This Row],[Fecha]],Ev_Ventas[FECHA],Ev_Ventas[cof_tot],0)</f>
        <v>0</v>
      </c>
      <c r="AJ53" s="13">
        <f>_xlfn.XLOOKUP(Compendio[[#This Row],[Fecha]],Ev_Metropolitano[FECHA],Ev_Metropolitano[cof_tot],0)</f>
        <v>0</v>
      </c>
      <c r="AK53" s="13">
        <f>_xlfn.XLOOKUP(Compendio[[#This Row],[Fecha]],Ev_MovistarArena[FECHA],Ev_MovistarArena[cof_tot],0)</f>
        <v>0</v>
      </c>
      <c r="AL53" s="13">
        <f>_xlfn.XLOOKUP(Compendio[[#This Row],[Fecha]],Ev_Vallecas[FECHA],Ev_Vallecas[cof_tot],0)</f>
        <v>0</v>
      </c>
      <c r="AM53" s="13">
        <f>_xlfn.XLOOKUP(Compendio[[#This Row],[Fecha]],Ev_Vistalegre[FECHA],Ev_Vistalegre[cof_tot],0)</f>
        <v>0</v>
      </c>
    </row>
    <row r="54" spans="1:39" x14ac:dyDescent="0.2">
      <c r="A54" s="7">
        <v>45344</v>
      </c>
      <c r="B54">
        <v>22</v>
      </c>
      <c r="C54">
        <v>2</v>
      </c>
      <c r="D54">
        <v>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8</v>
      </c>
      <c r="Y54" s="12">
        <v>1.667</v>
      </c>
      <c r="Z54" s="12">
        <v>1.613</v>
      </c>
      <c r="AA54" s="14">
        <v>12.6</v>
      </c>
      <c r="AB54" s="14">
        <v>10.199999999999999</v>
      </c>
      <c r="AC54" s="14">
        <v>7.7</v>
      </c>
      <c r="AD54" s="14">
        <v>4.5</v>
      </c>
      <c r="AE54">
        <v>5</v>
      </c>
      <c r="AF54" s="13">
        <v>0.83</v>
      </c>
      <c r="AG54" s="13">
        <f>_xlfn.XLOOKUP(Compendio[[#This Row],[Fecha]],Ev_Bernabeu[FECHA],Ev_Bernabeu[cof_tot],0)</f>
        <v>0</v>
      </c>
      <c r="AH54" s="13">
        <f>_xlfn.XLOOKUP(Compendio[[#This Row],[Fecha]],Ev_IFEMA[FECHA],Ev_IFEMA[cof_tot],0)</f>
        <v>0</v>
      </c>
      <c r="AI54" s="13">
        <f>_xlfn.XLOOKUP(Compendio[[#This Row],[Fecha]],Ev_Ventas[FECHA],Ev_Ventas[cof_tot],0)</f>
        <v>0</v>
      </c>
      <c r="AJ54" s="13">
        <f>_xlfn.XLOOKUP(Compendio[[#This Row],[Fecha]],Ev_Metropolitano[FECHA],Ev_Metropolitano[cof_tot],0)</f>
        <v>0</v>
      </c>
      <c r="AK54" s="13">
        <f>_xlfn.XLOOKUP(Compendio[[#This Row],[Fecha]],Ev_MovistarArena[FECHA],Ev_MovistarArena[cof_tot],0)</f>
        <v>0</v>
      </c>
      <c r="AL54" s="13">
        <f>_xlfn.XLOOKUP(Compendio[[#This Row],[Fecha]],Ev_Vallecas[FECHA],Ev_Vallecas[cof_tot],0)</f>
        <v>0</v>
      </c>
      <c r="AM54" s="13">
        <f>_xlfn.XLOOKUP(Compendio[[#This Row],[Fecha]],Ev_Vistalegre[FECHA],Ev_Vistalegre[cof_tot],0)</f>
        <v>0</v>
      </c>
    </row>
    <row r="55" spans="1:39" x14ac:dyDescent="0.2">
      <c r="A55" s="7">
        <v>45345</v>
      </c>
      <c r="B55">
        <v>23</v>
      </c>
      <c r="C55">
        <v>2</v>
      </c>
      <c r="D55">
        <v>5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8</v>
      </c>
      <c r="Y55" s="12">
        <v>1.6679999999999999</v>
      </c>
      <c r="Z55" s="12">
        <v>1.6120000000000001</v>
      </c>
      <c r="AA55" s="14">
        <v>9.6</v>
      </c>
      <c r="AB55" s="14">
        <v>6.8</v>
      </c>
      <c r="AC55" s="14">
        <v>4.0999999999999996</v>
      </c>
      <c r="AD55" s="14">
        <v>0.2</v>
      </c>
      <c r="AE55">
        <v>4</v>
      </c>
      <c r="AF55" s="13">
        <v>0.66</v>
      </c>
      <c r="AG55" s="13">
        <f>_xlfn.XLOOKUP(Compendio[[#This Row],[Fecha]],Ev_Bernabeu[FECHA],Ev_Bernabeu[cof_tot],0)</f>
        <v>0</v>
      </c>
      <c r="AH55" s="13">
        <f>_xlfn.XLOOKUP(Compendio[[#This Row],[Fecha]],Ev_IFEMA[FECHA],Ev_IFEMA[cof_tot],0)</f>
        <v>0</v>
      </c>
      <c r="AI55" s="13">
        <f>_xlfn.XLOOKUP(Compendio[[#This Row],[Fecha]],Ev_Ventas[FECHA],Ev_Ventas[cof_tot],0)</f>
        <v>0</v>
      </c>
      <c r="AJ55" s="13">
        <f>_xlfn.XLOOKUP(Compendio[[#This Row],[Fecha]],Ev_Metropolitano[FECHA],Ev_Metropolitano[cof_tot],0)</f>
        <v>0</v>
      </c>
      <c r="AK55" s="13">
        <f>_xlfn.XLOOKUP(Compendio[[#This Row],[Fecha]],Ev_MovistarArena[FECHA],Ev_MovistarArena[cof_tot],0)</f>
        <v>0</v>
      </c>
      <c r="AL55" s="13">
        <f>_xlfn.XLOOKUP(Compendio[[#This Row],[Fecha]],Ev_Vallecas[FECHA],Ev_Vallecas[cof_tot],0)</f>
        <v>0</v>
      </c>
      <c r="AM55" s="13">
        <f>_xlfn.XLOOKUP(Compendio[[#This Row],[Fecha]],Ev_Vistalegre[FECHA],Ev_Vistalegre[cof_tot],0)</f>
        <v>0.48</v>
      </c>
    </row>
    <row r="56" spans="1:39" x14ac:dyDescent="0.2">
      <c r="A56" s="7">
        <v>45346</v>
      </c>
      <c r="B56">
        <v>24</v>
      </c>
      <c r="C56">
        <v>2</v>
      </c>
      <c r="D56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</v>
      </c>
      <c r="Y56" s="12">
        <v>1.665</v>
      </c>
      <c r="Z56" s="12">
        <v>1.61</v>
      </c>
      <c r="AA56" s="14">
        <v>10.3</v>
      </c>
      <c r="AB56" s="14">
        <v>6.8</v>
      </c>
      <c r="AC56" s="14">
        <v>3.4</v>
      </c>
      <c r="AD56" s="14">
        <v>0</v>
      </c>
      <c r="AE56">
        <v>3</v>
      </c>
      <c r="AF56" s="13">
        <v>0.6</v>
      </c>
      <c r="AG56" s="13">
        <f>_xlfn.XLOOKUP(Compendio[[#This Row],[Fecha]],Ev_Bernabeu[FECHA],Ev_Bernabeu[cof_tot],0)</f>
        <v>0</v>
      </c>
      <c r="AH56" s="13">
        <f>_xlfn.XLOOKUP(Compendio[[#This Row],[Fecha]],Ev_IFEMA[FECHA],Ev_IFEMA[cof_tot],0)</f>
        <v>0</v>
      </c>
      <c r="AI56" s="13">
        <f>_xlfn.XLOOKUP(Compendio[[#This Row],[Fecha]],Ev_Ventas[FECHA],Ev_Ventas[cof_tot],0)</f>
        <v>0</v>
      </c>
      <c r="AJ56" s="13">
        <f>_xlfn.XLOOKUP(Compendio[[#This Row],[Fecha]],Ev_Metropolitano[FECHA],Ev_Metropolitano[cof_tot],0)</f>
        <v>0</v>
      </c>
      <c r="AK56" s="13">
        <f>_xlfn.XLOOKUP(Compendio[[#This Row],[Fecha]],Ev_MovistarArena[FECHA],Ev_MovistarArena[cof_tot],0)</f>
        <v>0</v>
      </c>
      <c r="AL56" s="13">
        <f>_xlfn.XLOOKUP(Compendio[[#This Row],[Fecha]],Ev_Vallecas[FECHA],Ev_Vallecas[cof_tot],0)</f>
        <v>0</v>
      </c>
      <c r="AM56" s="13">
        <f>_xlfn.XLOOKUP(Compendio[[#This Row],[Fecha]],Ev_Vistalegre[FECHA],Ev_Vistalegre[cof_tot],0)</f>
        <v>0.48</v>
      </c>
    </row>
    <row r="57" spans="1:39" x14ac:dyDescent="0.2">
      <c r="A57" s="7">
        <v>45347</v>
      </c>
      <c r="B57">
        <v>25</v>
      </c>
      <c r="C57">
        <v>2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</v>
      </c>
      <c r="Y57" s="12">
        <v>1.667</v>
      </c>
      <c r="Z57" s="12">
        <v>1.6080000000000001</v>
      </c>
      <c r="AA57" s="14">
        <v>13.7</v>
      </c>
      <c r="AB57" s="14">
        <v>9.9</v>
      </c>
      <c r="AC57" s="14">
        <v>6.1</v>
      </c>
      <c r="AD57" s="14">
        <v>0.3</v>
      </c>
      <c r="AE57">
        <v>6</v>
      </c>
      <c r="AF57" s="13">
        <v>0.85</v>
      </c>
      <c r="AG57" s="13">
        <f>_xlfn.XLOOKUP(Compendio[[#This Row],[Fecha]],Ev_Bernabeu[FECHA],Ev_Bernabeu[cof_tot],0)</f>
        <v>0.88198823529411763</v>
      </c>
      <c r="AH57" s="13">
        <f>_xlfn.XLOOKUP(Compendio[[#This Row],[Fecha]],Ev_IFEMA[FECHA],Ev_IFEMA[cof_tot],0)</f>
        <v>0</v>
      </c>
      <c r="AI57" s="13">
        <f>_xlfn.XLOOKUP(Compendio[[#This Row],[Fecha]],Ev_Ventas[FECHA],Ev_Ventas[cof_tot],0)</f>
        <v>0</v>
      </c>
      <c r="AJ57" s="13">
        <f>_xlfn.XLOOKUP(Compendio[[#This Row],[Fecha]],Ev_Metropolitano[FECHA],Ev_Metropolitano[cof_tot],0)</f>
        <v>0</v>
      </c>
      <c r="AK57" s="13">
        <f>_xlfn.XLOOKUP(Compendio[[#This Row],[Fecha]],Ev_MovistarArena[FECHA],Ev_MovistarArena[cof_tot],0)</f>
        <v>0</v>
      </c>
      <c r="AL57" s="13">
        <f>_xlfn.XLOOKUP(Compendio[[#This Row],[Fecha]],Ev_Vallecas[FECHA],Ev_Vallecas[cof_tot],0)</f>
        <v>0</v>
      </c>
      <c r="AM57" s="13">
        <f>_xlfn.XLOOKUP(Compendio[[#This Row],[Fecha]],Ev_Vistalegre[FECHA],Ev_Vistalegre[cof_tot],0)</f>
        <v>0.48</v>
      </c>
    </row>
    <row r="58" spans="1:39" x14ac:dyDescent="0.2">
      <c r="A58" s="7">
        <v>45348</v>
      </c>
      <c r="B58">
        <v>26</v>
      </c>
      <c r="C58">
        <v>2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9</v>
      </c>
      <c r="Y58" s="12">
        <v>1.6659999999999999</v>
      </c>
      <c r="Z58" s="12">
        <v>1.605</v>
      </c>
      <c r="AA58" s="14">
        <v>11.5</v>
      </c>
      <c r="AB58" s="14">
        <v>8.8000000000000007</v>
      </c>
      <c r="AC58" s="14">
        <v>6.1</v>
      </c>
      <c r="AD58" s="14">
        <v>0</v>
      </c>
      <c r="AE58">
        <v>4</v>
      </c>
      <c r="AF58" s="13">
        <v>0.61</v>
      </c>
      <c r="AG58" s="13">
        <f>_xlfn.XLOOKUP(Compendio[[#This Row],[Fecha]],Ev_Bernabeu[FECHA],Ev_Bernabeu[cof_tot],0)</f>
        <v>0</v>
      </c>
      <c r="AH58" s="13">
        <f>_xlfn.XLOOKUP(Compendio[[#This Row],[Fecha]],Ev_IFEMA[FECHA],Ev_IFEMA[cof_tot],0)</f>
        <v>0</v>
      </c>
      <c r="AI58" s="13">
        <f>_xlfn.XLOOKUP(Compendio[[#This Row],[Fecha]],Ev_Ventas[FECHA],Ev_Ventas[cof_tot],0)</f>
        <v>0</v>
      </c>
      <c r="AJ58" s="13">
        <f>_xlfn.XLOOKUP(Compendio[[#This Row],[Fecha]],Ev_Metropolitano[FECHA],Ev_Metropolitano[cof_tot],0)</f>
        <v>0</v>
      </c>
      <c r="AK58" s="13">
        <f>_xlfn.XLOOKUP(Compendio[[#This Row],[Fecha]],Ev_MovistarArena[FECHA],Ev_MovistarArena[cof_tot],0)</f>
        <v>0</v>
      </c>
      <c r="AL58" s="13">
        <f>_xlfn.XLOOKUP(Compendio[[#This Row],[Fecha]],Ev_Vallecas[FECHA],Ev_Vallecas[cof_tot],0)</f>
        <v>0</v>
      </c>
      <c r="AM58" s="13">
        <f>_xlfn.XLOOKUP(Compendio[[#This Row],[Fecha]],Ev_Vistalegre[FECHA],Ev_Vistalegre[cof_tot],0)</f>
        <v>0</v>
      </c>
    </row>
    <row r="59" spans="1:39" x14ac:dyDescent="0.2">
      <c r="A59" s="7">
        <v>45349</v>
      </c>
      <c r="B59">
        <v>27</v>
      </c>
      <c r="C59">
        <v>2</v>
      </c>
      <c r="D59">
        <v>2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</v>
      </c>
      <c r="Y59" s="12">
        <v>1.6679999999999999</v>
      </c>
      <c r="Z59" s="12">
        <v>1.6060000000000001</v>
      </c>
      <c r="AA59" s="14">
        <v>11.7</v>
      </c>
      <c r="AB59" s="14">
        <v>7.8</v>
      </c>
      <c r="AC59" s="14">
        <v>4</v>
      </c>
      <c r="AD59" s="14">
        <v>0</v>
      </c>
      <c r="AE59">
        <v>3</v>
      </c>
      <c r="AF59" s="13">
        <v>0.47</v>
      </c>
      <c r="AG59" s="13">
        <f>_xlfn.XLOOKUP(Compendio[[#This Row],[Fecha]],Ev_Bernabeu[FECHA],Ev_Bernabeu[cof_tot],0)</f>
        <v>0</v>
      </c>
      <c r="AH59" s="13">
        <f>_xlfn.XLOOKUP(Compendio[[#This Row],[Fecha]],Ev_IFEMA[FECHA],Ev_IFEMA[cof_tot],0)</f>
        <v>0.57499999999999996</v>
      </c>
      <c r="AI59" s="13">
        <f>_xlfn.XLOOKUP(Compendio[[#This Row],[Fecha]],Ev_Ventas[FECHA],Ev_Ventas[cof_tot],0)</f>
        <v>0</v>
      </c>
      <c r="AJ59" s="13">
        <f>_xlfn.XLOOKUP(Compendio[[#This Row],[Fecha]],Ev_Metropolitano[FECHA],Ev_Metropolitano[cof_tot],0)</f>
        <v>0</v>
      </c>
      <c r="AK59" s="13">
        <f>_xlfn.XLOOKUP(Compendio[[#This Row],[Fecha]],Ev_MovistarArena[FECHA],Ev_MovistarArena[cof_tot],0)</f>
        <v>1</v>
      </c>
      <c r="AL59" s="13">
        <f>_xlfn.XLOOKUP(Compendio[[#This Row],[Fecha]],Ev_Vallecas[FECHA],Ev_Vallecas[cof_tot],0)</f>
        <v>0</v>
      </c>
      <c r="AM59" s="13">
        <f>_xlfn.XLOOKUP(Compendio[[#This Row],[Fecha]],Ev_Vistalegre[FECHA],Ev_Vistalegre[cof_tot],0)</f>
        <v>0</v>
      </c>
    </row>
    <row r="60" spans="1:39" x14ac:dyDescent="0.2">
      <c r="A60" s="7">
        <v>45350</v>
      </c>
      <c r="B60">
        <v>28</v>
      </c>
      <c r="C60">
        <v>2</v>
      </c>
      <c r="D60">
        <v>3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</v>
      </c>
      <c r="Y60" s="12">
        <v>1.671</v>
      </c>
      <c r="Z60" s="12">
        <v>1.6060000000000001</v>
      </c>
      <c r="AA60" s="14">
        <v>14.1</v>
      </c>
      <c r="AB60" s="14">
        <v>8.1999999999999993</v>
      </c>
      <c r="AC60" s="14">
        <v>2.2000000000000002</v>
      </c>
      <c r="AD60" s="14">
        <v>0</v>
      </c>
      <c r="AE60">
        <v>3</v>
      </c>
      <c r="AF60" s="13">
        <v>0.49</v>
      </c>
      <c r="AG60" s="13">
        <f>_xlfn.XLOOKUP(Compendio[[#This Row],[Fecha]],Ev_Bernabeu[FECHA],Ev_Bernabeu[cof_tot],0)</f>
        <v>0</v>
      </c>
      <c r="AH60" s="13">
        <f>_xlfn.XLOOKUP(Compendio[[#This Row],[Fecha]],Ev_IFEMA[FECHA],Ev_IFEMA[cof_tot],0)</f>
        <v>0.57499999999999996</v>
      </c>
      <c r="AI60" s="13">
        <f>_xlfn.XLOOKUP(Compendio[[#This Row],[Fecha]],Ev_Ventas[FECHA],Ev_Ventas[cof_tot],0)</f>
        <v>0</v>
      </c>
      <c r="AJ60" s="13">
        <f>_xlfn.XLOOKUP(Compendio[[#This Row],[Fecha]],Ev_Metropolitano[FECHA],Ev_Metropolitano[cof_tot],0)</f>
        <v>0</v>
      </c>
      <c r="AK60" s="13">
        <f>_xlfn.XLOOKUP(Compendio[[#This Row],[Fecha]],Ev_MovistarArena[FECHA],Ev_MovistarArena[cof_tot],0)</f>
        <v>0</v>
      </c>
      <c r="AL60" s="13">
        <f>_xlfn.XLOOKUP(Compendio[[#This Row],[Fecha]],Ev_Vallecas[FECHA],Ev_Vallecas[cof_tot],0)</f>
        <v>0</v>
      </c>
      <c r="AM60" s="13">
        <f>_xlfn.XLOOKUP(Compendio[[#This Row],[Fecha]],Ev_Vistalegre[FECHA],Ev_Vistalegre[cof_tot],0)</f>
        <v>0</v>
      </c>
    </row>
    <row r="61" spans="1:39" x14ac:dyDescent="0.2">
      <c r="A61" s="7">
        <v>45351</v>
      </c>
      <c r="B61">
        <v>29</v>
      </c>
      <c r="C61">
        <v>2</v>
      </c>
      <c r="D61">
        <v>4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9</v>
      </c>
      <c r="Y61" s="12">
        <v>1.6719999999999999</v>
      </c>
      <c r="Z61" s="12">
        <v>1.601</v>
      </c>
      <c r="AA61" s="14">
        <v>14</v>
      </c>
      <c r="AB61" s="14">
        <v>8.3000000000000007</v>
      </c>
      <c r="AC61" s="14">
        <v>2.6</v>
      </c>
      <c r="AD61" s="14">
        <v>0</v>
      </c>
      <c r="AE61">
        <v>4</v>
      </c>
      <c r="AF61" s="13">
        <v>0.62</v>
      </c>
      <c r="AG61" s="13">
        <f>_xlfn.XLOOKUP(Compendio[[#This Row],[Fecha]],Ev_Bernabeu[FECHA],Ev_Bernabeu[cof_tot],0)</f>
        <v>0</v>
      </c>
      <c r="AH61" s="13">
        <f>_xlfn.XLOOKUP(Compendio[[#This Row],[Fecha]],Ev_IFEMA[FECHA],Ev_IFEMA[cof_tot],0)</f>
        <v>0.57499999999999996</v>
      </c>
      <c r="AI61" s="13">
        <f>_xlfn.XLOOKUP(Compendio[[#This Row],[Fecha]],Ev_Ventas[FECHA],Ev_Ventas[cof_tot],0)</f>
        <v>0</v>
      </c>
      <c r="AJ61" s="13">
        <f>_xlfn.XLOOKUP(Compendio[[#This Row],[Fecha]],Ev_Metropolitano[FECHA],Ev_Metropolitano[cof_tot],0)</f>
        <v>0</v>
      </c>
      <c r="AK61" s="13">
        <f>_xlfn.XLOOKUP(Compendio[[#This Row],[Fecha]],Ev_MovistarArena[FECHA],Ev_MovistarArena[cof_tot],0)</f>
        <v>0</v>
      </c>
      <c r="AL61" s="13">
        <f>_xlfn.XLOOKUP(Compendio[[#This Row],[Fecha]],Ev_Vallecas[FECHA],Ev_Vallecas[cof_tot],0)</f>
        <v>0</v>
      </c>
      <c r="AM61" s="13">
        <f>_xlfn.XLOOKUP(Compendio[[#This Row],[Fecha]],Ev_Vistalegre[FECHA],Ev_Vistalegre[cof_tot],0)</f>
        <v>0</v>
      </c>
    </row>
    <row r="62" spans="1:39" x14ac:dyDescent="0.2">
      <c r="A62" s="7">
        <v>45352</v>
      </c>
      <c r="B62">
        <v>1</v>
      </c>
      <c r="C62">
        <v>3</v>
      </c>
      <c r="D62">
        <v>5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9</v>
      </c>
      <c r="Y62" s="12">
        <v>1.671</v>
      </c>
      <c r="Z62" s="12">
        <v>1.597</v>
      </c>
      <c r="AA62" s="14">
        <v>13.2</v>
      </c>
      <c r="AB62" s="14">
        <v>8.1999999999999993</v>
      </c>
      <c r="AC62" s="14">
        <v>3.2</v>
      </c>
      <c r="AD62" s="14">
        <v>0</v>
      </c>
      <c r="AE62">
        <v>4</v>
      </c>
      <c r="AF62" s="13">
        <v>0.51</v>
      </c>
      <c r="AG62" s="13">
        <f>_xlfn.XLOOKUP(Compendio[[#This Row],[Fecha]],Ev_Bernabeu[FECHA],Ev_Bernabeu[cof_tot],0)</f>
        <v>0</v>
      </c>
      <c r="AH62" s="13">
        <f>_xlfn.XLOOKUP(Compendio[[#This Row],[Fecha]],Ev_IFEMA[FECHA],Ev_IFEMA[cof_tot],0)</f>
        <v>0.57499999999999996</v>
      </c>
      <c r="AI62" s="13">
        <f>_xlfn.XLOOKUP(Compendio[[#This Row],[Fecha]],Ev_Ventas[FECHA],Ev_Ventas[cof_tot],0)</f>
        <v>0.1306392614527086</v>
      </c>
      <c r="AJ62" s="13">
        <f>_xlfn.XLOOKUP(Compendio[[#This Row],[Fecha]],Ev_Metropolitano[FECHA],Ev_Metropolitano[cof_tot],0)</f>
        <v>0</v>
      </c>
      <c r="AK62" s="13">
        <f>_xlfn.XLOOKUP(Compendio[[#This Row],[Fecha]],Ev_MovistarArena[FECHA],Ev_MovistarArena[cof_tot],0)</f>
        <v>0.47058823529411764</v>
      </c>
      <c r="AL62" s="13">
        <f>_xlfn.XLOOKUP(Compendio[[#This Row],[Fecha]],Ev_Vallecas[FECHA],Ev_Vallecas[cof_tot],0)</f>
        <v>0</v>
      </c>
      <c r="AM62" s="13">
        <f>_xlfn.XLOOKUP(Compendio[[#This Row],[Fecha]],Ev_Vistalegre[FECHA],Ev_Vistalegre[cof_tot],0)</f>
        <v>0</v>
      </c>
    </row>
    <row r="63" spans="1:39" x14ac:dyDescent="0.2">
      <c r="A63" s="7">
        <v>45353</v>
      </c>
      <c r="B63">
        <v>2</v>
      </c>
      <c r="C63">
        <v>3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9</v>
      </c>
      <c r="Y63" s="12">
        <v>1.667</v>
      </c>
      <c r="Z63" s="12">
        <v>1.5960000000000001</v>
      </c>
      <c r="AA63" s="14">
        <v>8.6999999999999993</v>
      </c>
      <c r="AB63" s="14">
        <v>5.5</v>
      </c>
      <c r="AC63" s="14">
        <v>2.2999999999999998</v>
      </c>
      <c r="AD63" s="14">
        <v>11.7</v>
      </c>
      <c r="AE63">
        <v>4</v>
      </c>
      <c r="AF63" s="13">
        <v>0.9</v>
      </c>
      <c r="AG63" s="13">
        <f>_xlfn.XLOOKUP(Compendio[[#This Row],[Fecha]],Ev_Bernabeu[FECHA],Ev_Bernabeu[cof_tot],0)</f>
        <v>0</v>
      </c>
      <c r="AH63" s="13">
        <f>_xlfn.XLOOKUP(Compendio[[#This Row],[Fecha]],Ev_IFEMA[FECHA],Ev_IFEMA[cof_tot],0)</f>
        <v>0</v>
      </c>
      <c r="AI63" s="13">
        <f>_xlfn.XLOOKUP(Compendio[[#This Row],[Fecha]],Ev_Ventas[FECHA],Ev_Ventas[cof_tot],0)</f>
        <v>0.1306392614527086</v>
      </c>
      <c r="AJ63" s="13">
        <f>_xlfn.XLOOKUP(Compendio[[#This Row],[Fecha]],Ev_Metropolitano[FECHA],Ev_Metropolitano[cof_tot],0)</f>
        <v>0</v>
      </c>
      <c r="AK63" s="13">
        <f>_xlfn.XLOOKUP(Compendio[[#This Row],[Fecha]],Ev_MovistarArena[FECHA],Ev_MovistarArena[cof_tot],0)</f>
        <v>0</v>
      </c>
      <c r="AL63" s="13">
        <f>_xlfn.XLOOKUP(Compendio[[#This Row],[Fecha]],Ev_Vallecas[FECHA],Ev_Vallecas[cof_tot],0)</f>
        <v>0.8348299319727891</v>
      </c>
      <c r="AM63" s="13">
        <f>_xlfn.XLOOKUP(Compendio[[#This Row],[Fecha]],Ev_Vistalegre[FECHA],Ev_Vistalegre[cof_tot],0)</f>
        <v>0</v>
      </c>
    </row>
    <row r="64" spans="1:39" x14ac:dyDescent="0.2">
      <c r="A64" s="7">
        <v>45354</v>
      </c>
      <c r="B64">
        <v>3</v>
      </c>
      <c r="C64">
        <v>3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</v>
      </c>
      <c r="Y64" s="12">
        <v>1.6719999999999999</v>
      </c>
      <c r="Z64" s="12">
        <v>1.5960000000000001</v>
      </c>
      <c r="AA64" s="14">
        <v>10.1</v>
      </c>
      <c r="AB64" s="14">
        <v>6.3</v>
      </c>
      <c r="AC64" s="14">
        <v>2.5</v>
      </c>
      <c r="AD64" s="14">
        <v>0</v>
      </c>
      <c r="AE64">
        <v>4</v>
      </c>
      <c r="AF64" s="13">
        <v>0.55000000000000004</v>
      </c>
      <c r="AG64" s="13">
        <f>_xlfn.XLOOKUP(Compendio[[#This Row],[Fecha]],Ev_Bernabeu[FECHA],Ev_Bernabeu[cof_tot],0)</f>
        <v>0</v>
      </c>
      <c r="AH64" s="13">
        <f>_xlfn.XLOOKUP(Compendio[[#This Row],[Fecha]],Ev_IFEMA[FECHA],Ev_IFEMA[cof_tot],0)</f>
        <v>0</v>
      </c>
      <c r="AI64" s="13">
        <f>_xlfn.XLOOKUP(Compendio[[#This Row],[Fecha]],Ev_Ventas[FECHA],Ev_Ventas[cof_tot],0)</f>
        <v>0</v>
      </c>
      <c r="AJ64" s="13">
        <f>_xlfn.XLOOKUP(Compendio[[#This Row],[Fecha]],Ev_Metropolitano[FECHA],Ev_Metropolitano[cof_tot],0)</f>
        <v>0.88429999999999997</v>
      </c>
      <c r="AK64" s="13">
        <f>_xlfn.XLOOKUP(Compendio[[#This Row],[Fecha]],Ev_MovistarArena[FECHA],Ev_MovistarArena[cof_tot],0)</f>
        <v>0</v>
      </c>
      <c r="AL64" s="13">
        <f>_xlfn.XLOOKUP(Compendio[[#This Row],[Fecha]],Ev_Vallecas[FECHA],Ev_Vallecas[cof_tot],0)</f>
        <v>0</v>
      </c>
      <c r="AM64" s="13">
        <f>_xlfn.XLOOKUP(Compendio[[#This Row],[Fecha]],Ev_Vistalegre[FECHA],Ev_Vistalegre[cof_tot],0)</f>
        <v>0</v>
      </c>
    </row>
    <row r="65" spans="1:39" x14ac:dyDescent="0.2">
      <c r="A65" s="7">
        <v>45355</v>
      </c>
      <c r="B65">
        <v>4</v>
      </c>
      <c r="C65">
        <v>3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10</v>
      </c>
      <c r="Y65" s="12">
        <v>1.6739999999999999</v>
      </c>
      <c r="Z65" s="12">
        <v>1.5960000000000001</v>
      </c>
      <c r="AA65" s="14">
        <v>13.1</v>
      </c>
      <c r="AB65" s="14">
        <v>9.6</v>
      </c>
      <c r="AC65" s="14">
        <v>6.1</v>
      </c>
      <c r="AD65" s="14">
        <v>0</v>
      </c>
      <c r="AE65">
        <v>3</v>
      </c>
      <c r="AF65" s="13">
        <v>0.82</v>
      </c>
      <c r="AG65" s="13">
        <f>_xlfn.XLOOKUP(Compendio[[#This Row],[Fecha]],Ev_Bernabeu[FECHA],Ev_Bernabeu[cof_tot],0)</f>
        <v>0</v>
      </c>
      <c r="AH65" s="13">
        <f>_xlfn.XLOOKUP(Compendio[[#This Row],[Fecha]],Ev_IFEMA[FECHA],Ev_IFEMA[cof_tot],0)</f>
        <v>0</v>
      </c>
      <c r="AI65" s="13">
        <f>_xlfn.XLOOKUP(Compendio[[#This Row],[Fecha]],Ev_Ventas[FECHA],Ev_Ventas[cof_tot],0)</f>
        <v>0</v>
      </c>
      <c r="AJ65" s="13">
        <f>_xlfn.XLOOKUP(Compendio[[#This Row],[Fecha]],Ev_Metropolitano[FECHA],Ev_Metropolitano[cof_tot],0)</f>
        <v>0</v>
      </c>
      <c r="AK65" s="13">
        <f>_xlfn.XLOOKUP(Compendio[[#This Row],[Fecha]],Ev_MovistarArena[FECHA],Ev_MovistarArena[cof_tot],0)</f>
        <v>0</v>
      </c>
      <c r="AL65" s="13">
        <f>_xlfn.XLOOKUP(Compendio[[#This Row],[Fecha]],Ev_Vallecas[FECHA],Ev_Vallecas[cof_tot],0)</f>
        <v>0</v>
      </c>
      <c r="AM65" s="13">
        <f>_xlfn.XLOOKUP(Compendio[[#This Row],[Fecha]],Ev_Vistalegre[FECHA],Ev_Vistalegre[cof_tot],0)</f>
        <v>0</v>
      </c>
    </row>
    <row r="66" spans="1:39" x14ac:dyDescent="0.2">
      <c r="A66" s="7">
        <v>45356</v>
      </c>
      <c r="B66">
        <v>5</v>
      </c>
      <c r="C66">
        <v>3</v>
      </c>
      <c r="D66">
        <v>2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</v>
      </c>
      <c r="Y66" s="12">
        <v>1.679</v>
      </c>
      <c r="Z66" s="12">
        <v>1.5980000000000001</v>
      </c>
      <c r="AA66" s="14">
        <v>13.7</v>
      </c>
      <c r="AB66" s="14">
        <v>9.5</v>
      </c>
      <c r="AC66" s="14">
        <v>5.3</v>
      </c>
      <c r="AD66" s="14">
        <v>0</v>
      </c>
      <c r="AE66">
        <v>1</v>
      </c>
      <c r="AF66" s="13">
        <v>0.51</v>
      </c>
      <c r="AG66" s="13">
        <f>_xlfn.XLOOKUP(Compendio[[#This Row],[Fecha]],Ev_Bernabeu[FECHA],Ev_Bernabeu[cof_tot],0)</f>
        <v>0</v>
      </c>
      <c r="AH66" s="13">
        <f>_xlfn.XLOOKUP(Compendio[[#This Row],[Fecha]],Ev_IFEMA[FECHA],Ev_IFEMA[cof_tot],0)</f>
        <v>0</v>
      </c>
      <c r="AI66" s="13">
        <f>_xlfn.XLOOKUP(Compendio[[#This Row],[Fecha]],Ev_Ventas[FECHA],Ev_Ventas[cof_tot],0)</f>
        <v>0</v>
      </c>
      <c r="AJ66" s="13">
        <f>_xlfn.XLOOKUP(Compendio[[#This Row],[Fecha]],Ev_Metropolitano[FECHA],Ev_Metropolitano[cof_tot],0)</f>
        <v>0</v>
      </c>
      <c r="AK66" s="13">
        <f>_xlfn.XLOOKUP(Compendio[[#This Row],[Fecha]],Ev_MovistarArena[FECHA],Ev_MovistarArena[cof_tot],0)</f>
        <v>0</v>
      </c>
      <c r="AL66" s="13">
        <f>_xlfn.XLOOKUP(Compendio[[#This Row],[Fecha]],Ev_Vallecas[FECHA],Ev_Vallecas[cof_tot],0)</f>
        <v>0</v>
      </c>
      <c r="AM66" s="13">
        <f>_xlfn.XLOOKUP(Compendio[[#This Row],[Fecha]],Ev_Vistalegre[FECHA],Ev_Vistalegre[cof_tot],0)</f>
        <v>0</v>
      </c>
    </row>
    <row r="67" spans="1:39" x14ac:dyDescent="0.2">
      <c r="A67" s="7">
        <v>45357</v>
      </c>
      <c r="B67">
        <v>6</v>
      </c>
      <c r="C67">
        <v>3</v>
      </c>
      <c r="D67">
        <v>3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10</v>
      </c>
      <c r="Y67" s="12">
        <v>1.677</v>
      </c>
      <c r="Z67" s="12">
        <v>1.593</v>
      </c>
      <c r="AA67" s="14">
        <v>14.8</v>
      </c>
      <c r="AB67" s="14">
        <v>7.5</v>
      </c>
      <c r="AC67" s="14">
        <v>0.25</v>
      </c>
      <c r="AD67" s="14">
        <v>0</v>
      </c>
      <c r="AE67">
        <v>1</v>
      </c>
      <c r="AF67" s="13">
        <v>0.66500000000000004</v>
      </c>
      <c r="AG67" s="13">
        <f>_xlfn.XLOOKUP(Compendio[[#This Row],[Fecha]],Ev_Bernabeu[FECHA],Ev_Bernabeu[cof_tot],0)</f>
        <v>0.89559999999999995</v>
      </c>
      <c r="AH67" s="13">
        <f>_xlfn.XLOOKUP(Compendio[[#This Row],[Fecha]],Ev_IFEMA[FECHA],Ev_IFEMA[cof_tot],0)</f>
        <v>0.375</v>
      </c>
      <c r="AI67" s="13">
        <f>_xlfn.XLOOKUP(Compendio[[#This Row],[Fecha]],Ev_Ventas[FECHA],Ev_Ventas[cof_tot],0)</f>
        <v>0</v>
      </c>
      <c r="AJ67" s="13">
        <f>_xlfn.XLOOKUP(Compendio[[#This Row],[Fecha]],Ev_Metropolitano[FECHA],Ev_Metropolitano[cof_tot],0)</f>
        <v>0</v>
      </c>
      <c r="AK67" s="13">
        <f>_xlfn.XLOOKUP(Compendio[[#This Row],[Fecha]],Ev_MovistarArena[FECHA],Ev_MovistarArena[cof_tot],0)</f>
        <v>0</v>
      </c>
      <c r="AL67" s="13">
        <f>_xlfn.XLOOKUP(Compendio[[#This Row],[Fecha]],Ev_Vallecas[FECHA],Ev_Vallecas[cof_tot],0)</f>
        <v>0</v>
      </c>
      <c r="AM67" s="13">
        <f>_xlfn.XLOOKUP(Compendio[[#This Row],[Fecha]],Ev_Vistalegre[FECHA],Ev_Vistalegre[cof_tot],0)</f>
        <v>0</v>
      </c>
    </row>
    <row r="68" spans="1:39" x14ac:dyDescent="0.2">
      <c r="A68" s="7">
        <v>45358</v>
      </c>
      <c r="B68">
        <v>7</v>
      </c>
      <c r="C68">
        <v>3</v>
      </c>
      <c r="D68">
        <v>4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10</v>
      </c>
      <c r="Y68" s="12">
        <v>1.673</v>
      </c>
      <c r="Z68" s="12">
        <v>1.59</v>
      </c>
      <c r="AA68" s="14">
        <v>14.2</v>
      </c>
      <c r="AB68" s="14">
        <v>7.4</v>
      </c>
      <c r="AC68" s="14">
        <v>0.6</v>
      </c>
      <c r="AD68" s="14">
        <v>2.2000000000000002</v>
      </c>
      <c r="AE68">
        <v>2</v>
      </c>
      <c r="AF68" s="13">
        <v>0.745</v>
      </c>
      <c r="AG68" s="13">
        <f>_xlfn.XLOOKUP(Compendio[[#This Row],[Fecha]],Ev_Bernabeu[FECHA],Ev_Bernabeu[cof_tot],0)</f>
        <v>0</v>
      </c>
      <c r="AH68" s="13">
        <f>_xlfn.XLOOKUP(Compendio[[#This Row],[Fecha]],Ev_IFEMA[FECHA],Ev_IFEMA[cof_tot],0)</f>
        <v>0.375</v>
      </c>
      <c r="AI68" s="13">
        <f>_xlfn.XLOOKUP(Compendio[[#This Row],[Fecha]],Ev_Ventas[FECHA],Ev_Ventas[cof_tot],0)</f>
        <v>0</v>
      </c>
      <c r="AJ68" s="13">
        <f>_xlfn.XLOOKUP(Compendio[[#This Row],[Fecha]],Ev_Metropolitano[FECHA],Ev_Metropolitano[cof_tot],0)</f>
        <v>0</v>
      </c>
      <c r="AK68" s="13">
        <f>_xlfn.XLOOKUP(Compendio[[#This Row],[Fecha]],Ev_MovistarArena[FECHA],Ev_MovistarArena[cof_tot],0)</f>
        <v>0</v>
      </c>
      <c r="AL68" s="13">
        <f>_xlfn.XLOOKUP(Compendio[[#This Row],[Fecha]],Ev_Vallecas[FECHA],Ev_Vallecas[cof_tot],0)</f>
        <v>0</v>
      </c>
      <c r="AM68" s="13">
        <f>_xlfn.XLOOKUP(Compendio[[#This Row],[Fecha]],Ev_Vistalegre[FECHA],Ev_Vistalegre[cof_tot],0)</f>
        <v>0</v>
      </c>
    </row>
    <row r="69" spans="1:39" x14ac:dyDescent="0.2">
      <c r="A69" s="7">
        <v>45359</v>
      </c>
      <c r="B69">
        <v>8</v>
      </c>
      <c r="C69">
        <v>3</v>
      </c>
      <c r="D69">
        <v>5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10</v>
      </c>
      <c r="Y69" s="12">
        <v>1.679</v>
      </c>
      <c r="Z69" s="12">
        <v>1.591</v>
      </c>
      <c r="AA69" s="14">
        <v>10.8</v>
      </c>
      <c r="AB69" s="14">
        <v>7.6</v>
      </c>
      <c r="AC69" s="14">
        <v>4.4000000000000004</v>
      </c>
      <c r="AD69" s="14">
        <v>9</v>
      </c>
      <c r="AE69">
        <v>4</v>
      </c>
      <c r="AF69" s="13">
        <v>0.74</v>
      </c>
      <c r="AG69" s="13">
        <f>_xlfn.XLOOKUP(Compendio[[#This Row],[Fecha]],Ev_Bernabeu[FECHA],Ev_Bernabeu[cof_tot],0)</f>
        <v>0</v>
      </c>
      <c r="AH69" s="13">
        <f>_xlfn.XLOOKUP(Compendio[[#This Row],[Fecha]],Ev_IFEMA[FECHA],Ev_IFEMA[cof_tot],0)</f>
        <v>0.375</v>
      </c>
      <c r="AI69" s="13">
        <f>_xlfn.XLOOKUP(Compendio[[#This Row],[Fecha]],Ev_Ventas[FECHA],Ev_Ventas[cof_tot],0)</f>
        <v>0</v>
      </c>
      <c r="AJ69" s="13">
        <f>_xlfn.XLOOKUP(Compendio[[#This Row],[Fecha]],Ev_Metropolitano[FECHA],Ev_Metropolitano[cof_tot],0)</f>
        <v>0</v>
      </c>
      <c r="AK69" s="13">
        <f>_xlfn.XLOOKUP(Compendio[[#This Row],[Fecha]],Ev_MovistarArena[FECHA],Ev_MovistarArena[cof_tot],0)</f>
        <v>0</v>
      </c>
      <c r="AL69" s="13">
        <f>_xlfn.XLOOKUP(Compendio[[#This Row],[Fecha]],Ev_Vallecas[FECHA],Ev_Vallecas[cof_tot],0)</f>
        <v>0</v>
      </c>
      <c r="AM69" s="13">
        <f>_xlfn.XLOOKUP(Compendio[[#This Row],[Fecha]],Ev_Vistalegre[FECHA],Ev_Vistalegre[cof_tot],0)</f>
        <v>0</v>
      </c>
    </row>
    <row r="70" spans="1:39" x14ac:dyDescent="0.2">
      <c r="A70" s="7">
        <v>45360</v>
      </c>
      <c r="B70">
        <v>9</v>
      </c>
      <c r="C70">
        <v>3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 s="12">
        <v>1.6759999999999999</v>
      </c>
      <c r="Z70" s="12">
        <v>1.5880000000000001</v>
      </c>
      <c r="AA70" s="14">
        <v>8.8000000000000007</v>
      </c>
      <c r="AB70" s="14">
        <v>6.6</v>
      </c>
      <c r="AC70" s="14">
        <v>4.4000000000000004</v>
      </c>
      <c r="AD70" s="14">
        <v>2.2999999999999998</v>
      </c>
      <c r="AE70">
        <v>4</v>
      </c>
      <c r="AF70" s="13">
        <v>0.86</v>
      </c>
      <c r="AG70" s="13">
        <f>_xlfn.XLOOKUP(Compendio[[#This Row],[Fecha]],Ev_Bernabeu[FECHA],Ev_Bernabeu[cof_tot],0)</f>
        <v>0</v>
      </c>
      <c r="AH70" s="13">
        <f>_xlfn.XLOOKUP(Compendio[[#This Row],[Fecha]],Ev_IFEMA[FECHA],Ev_IFEMA[cof_tot],0)</f>
        <v>0.1875</v>
      </c>
      <c r="AI70" s="13">
        <f>_xlfn.XLOOKUP(Compendio[[#This Row],[Fecha]],Ev_Ventas[FECHA],Ev_Ventas[cof_tot],0)</f>
        <v>0</v>
      </c>
      <c r="AJ70" s="13">
        <f>_xlfn.XLOOKUP(Compendio[[#This Row],[Fecha]],Ev_Metropolitano[FECHA],Ev_Metropolitano[cof_tot],0)</f>
        <v>0</v>
      </c>
      <c r="AK70" s="13">
        <f>_xlfn.XLOOKUP(Compendio[[#This Row],[Fecha]],Ev_MovistarArena[FECHA],Ev_MovistarArena[cof_tot],0)</f>
        <v>0</v>
      </c>
      <c r="AL70" s="13">
        <f>_xlfn.XLOOKUP(Compendio[[#This Row],[Fecha]],Ev_Vallecas[FECHA],Ev_Vallecas[cof_tot],0)</f>
        <v>0</v>
      </c>
      <c r="AM70" s="13">
        <f>_xlfn.XLOOKUP(Compendio[[#This Row],[Fecha]],Ev_Vistalegre[FECHA],Ev_Vistalegre[cof_tot],0)</f>
        <v>0</v>
      </c>
    </row>
    <row r="71" spans="1:39" x14ac:dyDescent="0.2">
      <c r="A71" s="7">
        <v>45361</v>
      </c>
      <c r="B71">
        <v>10</v>
      </c>
      <c r="C71">
        <v>3</v>
      </c>
      <c r="D71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10</v>
      </c>
      <c r="Y71" s="12">
        <v>1.675</v>
      </c>
      <c r="Z71" s="12">
        <v>1.585</v>
      </c>
      <c r="AA71" s="14">
        <v>12.7</v>
      </c>
      <c r="AB71" s="14">
        <v>8.6</v>
      </c>
      <c r="AC71" s="14">
        <v>4.5999999999999996</v>
      </c>
      <c r="AD71" s="14">
        <v>0.4</v>
      </c>
      <c r="AE71">
        <v>4</v>
      </c>
      <c r="AF71" s="13">
        <v>0.8</v>
      </c>
      <c r="AG71" s="13">
        <f>_xlfn.XLOOKUP(Compendio[[#This Row],[Fecha]],Ev_Bernabeu[FECHA],Ev_Bernabeu[cof_tot],0)</f>
        <v>0.86639999999999995</v>
      </c>
      <c r="AH71" s="13">
        <f>_xlfn.XLOOKUP(Compendio[[#This Row],[Fecha]],Ev_IFEMA[FECHA],Ev_IFEMA[cof_tot],0)</f>
        <v>0.125</v>
      </c>
      <c r="AI71" s="13">
        <f>_xlfn.XLOOKUP(Compendio[[#This Row],[Fecha]],Ev_Ventas[FECHA],Ev_Ventas[cof_tot],0)</f>
        <v>0</v>
      </c>
      <c r="AJ71" s="13">
        <f>_xlfn.XLOOKUP(Compendio[[#This Row],[Fecha]],Ev_Metropolitano[FECHA],Ev_Metropolitano[cof_tot],0)</f>
        <v>0</v>
      </c>
      <c r="AK71" s="13">
        <f>_xlfn.XLOOKUP(Compendio[[#This Row],[Fecha]],Ev_MovistarArena[FECHA],Ev_MovistarArena[cof_tot],0)</f>
        <v>0</v>
      </c>
      <c r="AL71" s="13">
        <f>_xlfn.XLOOKUP(Compendio[[#This Row],[Fecha]],Ev_Vallecas[FECHA],Ev_Vallecas[cof_tot],0)</f>
        <v>0</v>
      </c>
      <c r="AM71" s="13">
        <f>_xlfn.XLOOKUP(Compendio[[#This Row],[Fecha]],Ev_Vistalegre[FECHA],Ev_Vistalegre[cof_tot],0)</f>
        <v>0</v>
      </c>
    </row>
    <row r="72" spans="1:39" x14ac:dyDescent="0.2">
      <c r="A72" s="7">
        <v>45362</v>
      </c>
      <c r="B72">
        <v>11</v>
      </c>
      <c r="C72">
        <v>3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11</v>
      </c>
      <c r="Y72" s="12">
        <v>1.673</v>
      </c>
      <c r="Z72" s="12">
        <v>1.58</v>
      </c>
      <c r="AA72" s="14">
        <v>13.9</v>
      </c>
      <c r="AB72" s="14">
        <v>10</v>
      </c>
      <c r="AC72" s="14">
        <v>6.1</v>
      </c>
      <c r="AD72" s="14">
        <v>0</v>
      </c>
      <c r="AE72">
        <v>4</v>
      </c>
      <c r="AF72" s="13">
        <v>0.49</v>
      </c>
      <c r="AG72" s="13">
        <f>_xlfn.XLOOKUP(Compendio[[#This Row],[Fecha]],Ev_Bernabeu[FECHA],Ev_Bernabeu[cof_tot],0)</f>
        <v>0</v>
      </c>
      <c r="AH72" s="13">
        <f>_xlfn.XLOOKUP(Compendio[[#This Row],[Fecha]],Ev_IFEMA[FECHA],Ev_IFEMA[cof_tot],0)</f>
        <v>6.25E-2</v>
      </c>
      <c r="AI72" s="13">
        <f>_xlfn.XLOOKUP(Compendio[[#This Row],[Fecha]],Ev_Ventas[FECHA],Ev_Ventas[cof_tot],0)</f>
        <v>0</v>
      </c>
      <c r="AJ72" s="13">
        <f>_xlfn.XLOOKUP(Compendio[[#This Row],[Fecha]],Ev_Metropolitano[FECHA],Ev_Metropolitano[cof_tot],0)</f>
        <v>0</v>
      </c>
      <c r="AK72" s="13">
        <f>_xlfn.XLOOKUP(Compendio[[#This Row],[Fecha]],Ev_MovistarArena[FECHA],Ev_MovistarArena[cof_tot],0)</f>
        <v>0</v>
      </c>
      <c r="AL72" s="13">
        <f>_xlfn.XLOOKUP(Compendio[[#This Row],[Fecha]],Ev_Vallecas[FECHA],Ev_Vallecas[cof_tot],0)</f>
        <v>0</v>
      </c>
      <c r="AM72" s="13">
        <f>_xlfn.XLOOKUP(Compendio[[#This Row],[Fecha]],Ev_Vistalegre[FECHA],Ev_Vistalegre[cof_tot],0)</f>
        <v>0</v>
      </c>
    </row>
    <row r="73" spans="1:39" x14ac:dyDescent="0.2">
      <c r="A73" s="7">
        <v>45363</v>
      </c>
      <c r="B73">
        <v>12</v>
      </c>
      <c r="C73">
        <v>3</v>
      </c>
      <c r="D73">
        <v>2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11</v>
      </c>
      <c r="Y73" s="12">
        <v>1.6719999999999999</v>
      </c>
      <c r="Z73" s="12">
        <v>1.579</v>
      </c>
      <c r="AA73" s="14">
        <v>16.5</v>
      </c>
      <c r="AB73" s="14">
        <v>10.6</v>
      </c>
      <c r="AC73" s="14">
        <v>4.5999999999999996</v>
      </c>
      <c r="AD73" s="14">
        <v>0</v>
      </c>
      <c r="AE73">
        <v>1</v>
      </c>
      <c r="AF73" s="13">
        <v>0.56999999999999995</v>
      </c>
      <c r="AG73" s="13">
        <f>_xlfn.XLOOKUP(Compendio[[#This Row],[Fecha]],Ev_Bernabeu[FECHA],Ev_Bernabeu[cof_tot],0)</f>
        <v>0</v>
      </c>
      <c r="AH73" s="13">
        <f>_xlfn.XLOOKUP(Compendio[[#This Row],[Fecha]],Ev_IFEMA[FECHA],Ev_IFEMA[cof_tot],0)</f>
        <v>0</v>
      </c>
      <c r="AI73" s="13">
        <f>_xlfn.XLOOKUP(Compendio[[#This Row],[Fecha]],Ev_Ventas[FECHA],Ev_Ventas[cof_tot],0)</f>
        <v>0</v>
      </c>
      <c r="AJ73" s="13">
        <f>_xlfn.XLOOKUP(Compendio[[#This Row],[Fecha]],Ev_Metropolitano[FECHA],Ev_Metropolitano[cof_tot],0)</f>
        <v>0</v>
      </c>
      <c r="AK73" s="13">
        <f>_xlfn.XLOOKUP(Compendio[[#This Row],[Fecha]],Ev_MovistarArena[FECHA],Ev_MovistarArena[cof_tot],0)</f>
        <v>1</v>
      </c>
      <c r="AL73" s="13">
        <f>_xlfn.XLOOKUP(Compendio[[#This Row],[Fecha]],Ev_Vallecas[FECHA],Ev_Vallecas[cof_tot],0)</f>
        <v>0</v>
      </c>
      <c r="AM73" s="13">
        <f>_xlfn.XLOOKUP(Compendio[[#This Row],[Fecha]],Ev_Vistalegre[FECHA],Ev_Vistalegre[cof_tot],0)</f>
        <v>0</v>
      </c>
    </row>
    <row r="74" spans="1:39" x14ac:dyDescent="0.2">
      <c r="A74" s="7">
        <v>45364</v>
      </c>
      <c r="B74">
        <v>13</v>
      </c>
      <c r="C74">
        <v>3</v>
      </c>
      <c r="D74">
        <v>3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11</v>
      </c>
      <c r="Y74" s="12">
        <v>1.673</v>
      </c>
      <c r="Z74" s="12">
        <v>1.5780000000000001</v>
      </c>
      <c r="AA74" s="14">
        <v>18.600000000000001</v>
      </c>
      <c r="AB74" s="14">
        <v>12.4</v>
      </c>
      <c r="AC74" s="14">
        <v>6.1</v>
      </c>
      <c r="AD74" s="14">
        <v>0</v>
      </c>
      <c r="AE74">
        <v>1</v>
      </c>
      <c r="AF74" s="13">
        <v>0.54</v>
      </c>
      <c r="AG74" s="13">
        <f>_xlfn.XLOOKUP(Compendio[[#This Row],[Fecha]],Ev_Bernabeu[FECHA],Ev_Bernabeu[cof_tot],0)</f>
        <v>0</v>
      </c>
      <c r="AH74" s="13">
        <f>_xlfn.XLOOKUP(Compendio[[#This Row],[Fecha]],Ev_IFEMA[FECHA],Ev_IFEMA[cof_tot],0)</f>
        <v>0</v>
      </c>
      <c r="AI74" s="13">
        <f>_xlfn.XLOOKUP(Compendio[[#This Row],[Fecha]],Ev_Ventas[FECHA],Ev_Ventas[cof_tot],0)</f>
        <v>0</v>
      </c>
      <c r="AJ74" s="13">
        <f>_xlfn.XLOOKUP(Compendio[[#This Row],[Fecha]],Ev_Metropolitano[FECHA],Ev_Metropolitano[cof_tot],0)</f>
        <v>0.98851428571428568</v>
      </c>
      <c r="AK74" s="13">
        <f>_xlfn.XLOOKUP(Compendio[[#This Row],[Fecha]],Ev_MovistarArena[FECHA],Ev_MovistarArena[cof_tot],0)</f>
        <v>0</v>
      </c>
      <c r="AL74" s="13">
        <f>_xlfn.XLOOKUP(Compendio[[#This Row],[Fecha]],Ev_Vallecas[FECHA],Ev_Vallecas[cof_tot],0)</f>
        <v>0</v>
      </c>
      <c r="AM74" s="13">
        <f>_xlfn.XLOOKUP(Compendio[[#This Row],[Fecha]],Ev_Vistalegre[FECHA],Ev_Vistalegre[cof_tot],0)</f>
        <v>0</v>
      </c>
    </row>
    <row r="75" spans="1:39" x14ac:dyDescent="0.2">
      <c r="A75" s="7">
        <v>45365</v>
      </c>
      <c r="B75">
        <v>14</v>
      </c>
      <c r="C75">
        <v>3</v>
      </c>
      <c r="D75">
        <v>4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11</v>
      </c>
      <c r="Y75" s="12">
        <v>1.673</v>
      </c>
      <c r="Z75" s="12">
        <v>1.577</v>
      </c>
      <c r="AA75" s="14">
        <v>16.899999999999999</v>
      </c>
      <c r="AB75" s="14">
        <v>11.9</v>
      </c>
      <c r="AC75" s="14">
        <v>6.9</v>
      </c>
      <c r="AD75" s="14">
        <v>0</v>
      </c>
      <c r="AE75">
        <v>3</v>
      </c>
      <c r="AF75" s="13">
        <v>0.67</v>
      </c>
      <c r="AG75" s="13">
        <f>_xlfn.XLOOKUP(Compendio[[#This Row],[Fecha]],Ev_Bernabeu[FECHA],Ev_Bernabeu[cof_tot],0)</f>
        <v>0</v>
      </c>
      <c r="AH75" s="13">
        <f>_xlfn.XLOOKUP(Compendio[[#This Row],[Fecha]],Ev_IFEMA[FECHA],Ev_IFEMA[cof_tot],0)</f>
        <v>0.1125</v>
      </c>
      <c r="AI75" s="13">
        <f>_xlfn.XLOOKUP(Compendio[[#This Row],[Fecha]],Ev_Ventas[FECHA],Ev_Ventas[cof_tot],0)</f>
        <v>0</v>
      </c>
      <c r="AJ75" s="13">
        <f>_xlfn.XLOOKUP(Compendio[[#This Row],[Fecha]],Ev_Metropolitano[FECHA],Ev_Metropolitano[cof_tot],0)</f>
        <v>0</v>
      </c>
      <c r="AK75" s="13">
        <f>_xlfn.XLOOKUP(Compendio[[#This Row],[Fecha]],Ev_MovistarArena[FECHA],Ev_MovistarArena[cof_tot],0)</f>
        <v>1</v>
      </c>
      <c r="AL75" s="13">
        <f>_xlfn.XLOOKUP(Compendio[[#This Row],[Fecha]],Ev_Vallecas[FECHA],Ev_Vallecas[cof_tot],0)</f>
        <v>0</v>
      </c>
      <c r="AM75" s="13">
        <f>_xlfn.XLOOKUP(Compendio[[#This Row],[Fecha]],Ev_Vistalegre[FECHA],Ev_Vistalegre[cof_tot],0)</f>
        <v>0</v>
      </c>
    </row>
    <row r="76" spans="1:39" x14ac:dyDescent="0.2">
      <c r="A76" s="7">
        <v>45366</v>
      </c>
      <c r="B76">
        <v>15</v>
      </c>
      <c r="C76">
        <v>3</v>
      </c>
      <c r="D76">
        <v>5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11</v>
      </c>
      <c r="Y76" s="12">
        <v>1.6779999999999999</v>
      </c>
      <c r="Z76" s="12">
        <v>1.5780000000000001</v>
      </c>
      <c r="AA76" s="14">
        <v>17.899999999999999</v>
      </c>
      <c r="AB76" s="14">
        <v>12.1</v>
      </c>
      <c r="AC76" s="14">
        <v>6.3</v>
      </c>
      <c r="AD76" s="14">
        <v>0</v>
      </c>
      <c r="AE76">
        <v>1</v>
      </c>
      <c r="AF76" s="13">
        <v>0.75</v>
      </c>
      <c r="AG76" s="13">
        <f>_xlfn.XLOOKUP(Compendio[[#This Row],[Fecha]],Ev_Bernabeu[FECHA],Ev_Bernabeu[cof_tot],0)</f>
        <v>0</v>
      </c>
      <c r="AH76" s="13">
        <f>_xlfn.XLOOKUP(Compendio[[#This Row],[Fecha]],Ev_IFEMA[FECHA],Ev_IFEMA[cof_tot],0)</f>
        <v>0.1125</v>
      </c>
      <c r="AI76" s="13">
        <f>_xlfn.XLOOKUP(Compendio[[#This Row],[Fecha]],Ev_Ventas[FECHA],Ev_Ventas[cof_tot],0)</f>
        <v>0</v>
      </c>
      <c r="AJ76" s="13">
        <f>_xlfn.XLOOKUP(Compendio[[#This Row],[Fecha]],Ev_Metropolitano[FECHA],Ev_Metropolitano[cof_tot],0)</f>
        <v>0</v>
      </c>
      <c r="AK76" s="13">
        <f>_xlfn.XLOOKUP(Compendio[[#This Row],[Fecha]],Ev_MovistarArena[FECHA],Ev_MovistarArena[cof_tot],0)</f>
        <v>0</v>
      </c>
      <c r="AL76" s="13">
        <f>_xlfn.XLOOKUP(Compendio[[#This Row],[Fecha]],Ev_Vallecas[FECHA],Ev_Vallecas[cof_tot],0)</f>
        <v>0</v>
      </c>
      <c r="AM76" s="13">
        <f>_xlfn.XLOOKUP(Compendio[[#This Row],[Fecha]],Ev_Vistalegre[FECHA],Ev_Vistalegre[cof_tot],0)</f>
        <v>0</v>
      </c>
    </row>
    <row r="77" spans="1:39" x14ac:dyDescent="0.2">
      <c r="A77" s="7">
        <v>45367</v>
      </c>
      <c r="B77">
        <v>16</v>
      </c>
      <c r="C77">
        <v>3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11</v>
      </c>
      <c r="Y77" s="12">
        <v>1.68</v>
      </c>
      <c r="Z77" s="12">
        <v>1.58</v>
      </c>
      <c r="AA77" s="14">
        <v>19.2</v>
      </c>
      <c r="AB77" s="14">
        <v>14</v>
      </c>
      <c r="AC77" s="14">
        <v>8.9</v>
      </c>
      <c r="AD77" s="14">
        <v>0</v>
      </c>
      <c r="AE77">
        <v>1</v>
      </c>
      <c r="AF77" s="13">
        <v>0.78</v>
      </c>
      <c r="AG77" s="13">
        <f>_xlfn.XLOOKUP(Compendio[[#This Row],[Fecha]],Ev_Bernabeu[FECHA],Ev_Bernabeu[cof_tot],0)</f>
        <v>0</v>
      </c>
      <c r="AH77" s="13">
        <f>_xlfn.XLOOKUP(Compendio[[#This Row],[Fecha]],Ev_IFEMA[FECHA],Ev_IFEMA[cof_tot],0)</f>
        <v>0.1125</v>
      </c>
      <c r="AI77" s="13">
        <f>_xlfn.XLOOKUP(Compendio[[#This Row],[Fecha]],Ev_Ventas[FECHA],Ev_Ventas[cof_tot],0)</f>
        <v>8.709284096847239E-2</v>
      </c>
      <c r="AJ77" s="13">
        <f>_xlfn.XLOOKUP(Compendio[[#This Row],[Fecha]],Ev_Metropolitano[FECHA],Ev_Metropolitano[cof_tot],0)</f>
        <v>0</v>
      </c>
      <c r="AK77" s="13">
        <f>_xlfn.XLOOKUP(Compendio[[#This Row],[Fecha]],Ev_MovistarArena[FECHA],Ev_MovistarArena[cof_tot],0)</f>
        <v>0</v>
      </c>
      <c r="AL77" s="13">
        <f>_xlfn.XLOOKUP(Compendio[[#This Row],[Fecha]],Ev_Vallecas[FECHA],Ev_Vallecas[cof_tot],0)</f>
        <v>0</v>
      </c>
      <c r="AM77" s="13">
        <f>_xlfn.XLOOKUP(Compendio[[#This Row],[Fecha]],Ev_Vistalegre[FECHA],Ev_Vistalegre[cof_tot],0)</f>
        <v>0</v>
      </c>
    </row>
    <row r="78" spans="1:39" x14ac:dyDescent="0.2">
      <c r="A78" s="7">
        <v>45368</v>
      </c>
      <c r="B78">
        <v>17</v>
      </c>
      <c r="C78">
        <v>3</v>
      </c>
      <c r="D78">
        <v>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11</v>
      </c>
      <c r="Y78" s="12">
        <v>1.6830000000000001</v>
      </c>
      <c r="Z78" s="12">
        <v>1.5820000000000001</v>
      </c>
      <c r="AA78" s="14">
        <v>21</v>
      </c>
      <c r="AB78" s="14">
        <v>16</v>
      </c>
      <c r="AC78" s="14">
        <v>10.9</v>
      </c>
      <c r="AD78" s="14">
        <v>0</v>
      </c>
      <c r="AE78">
        <v>1</v>
      </c>
      <c r="AF78" s="13">
        <v>0.68</v>
      </c>
      <c r="AG78" s="13">
        <f>_xlfn.XLOOKUP(Compendio[[#This Row],[Fecha]],Ev_Bernabeu[FECHA],Ev_Bernabeu[cof_tot],0)</f>
        <v>0</v>
      </c>
      <c r="AH78" s="13">
        <f>_xlfn.XLOOKUP(Compendio[[#This Row],[Fecha]],Ev_IFEMA[FECHA],Ev_IFEMA[cof_tot],0)</f>
        <v>0</v>
      </c>
      <c r="AI78" s="13">
        <f>_xlfn.XLOOKUP(Compendio[[#This Row],[Fecha]],Ev_Ventas[FECHA],Ev_Ventas[cof_tot],0)</f>
        <v>8.709284096847239E-2</v>
      </c>
      <c r="AJ78" s="13">
        <f>_xlfn.XLOOKUP(Compendio[[#This Row],[Fecha]],Ev_Metropolitano[FECHA],Ev_Metropolitano[cof_tot],0)</f>
        <v>0.9750428571428571</v>
      </c>
      <c r="AK78" s="13">
        <f>_xlfn.XLOOKUP(Compendio[[#This Row],[Fecha]],Ev_MovistarArena[FECHA],Ev_MovistarArena[cof_tot],0)</f>
        <v>0</v>
      </c>
      <c r="AL78" s="13">
        <f>_xlfn.XLOOKUP(Compendio[[#This Row],[Fecha]],Ev_Vallecas[FECHA],Ev_Vallecas[cof_tot],0)</f>
        <v>0.902312925170068</v>
      </c>
      <c r="AM78" s="13">
        <f>_xlfn.XLOOKUP(Compendio[[#This Row],[Fecha]],Ev_Vistalegre[FECHA],Ev_Vistalegre[cof_tot],0)</f>
        <v>0</v>
      </c>
    </row>
    <row r="79" spans="1:39" x14ac:dyDescent="0.2">
      <c r="A79" s="7">
        <v>45369</v>
      </c>
      <c r="B79">
        <v>18</v>
      </c>
      <c r="C79">
        <v>3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12</v>
      </c>
      <c r="Y79" s="12">
        <v>1.6850000000000001</v>
      </c>
      <c r="Z79" s="12">
        <v>1.583</v>
      </c>
      <c r="AA79" s="14">
        <v>21.2</v>
      </c>
      <c r="AB79" s="14">
        <v>15.9</v>
      </c>
      <c r="AC79" s="14">
        <v>10.6</v>
      </c>
      <c r="AD79" s="14">
        <v>0</v>
      </c>
      <c r="AE79">
        <v>1</v>
      </c>
      <c r="AF79" s="13">
        <v>0.67</v>
      </c>
      <c r="AG79" s="13">
        <f>_xlfn.XLOOKUP(Compendio[[#This Row],[Fecha]],Ev_Bernabeu[FECHA],Ev_Bernabeu[cof_tot],0)</f>
        <v>0</v>
      </c>
      <c r="AH79" s="13">
        <f>_xlfn.XLOOKUP(Compendio[[#This Row],[Fecha]],Ev_IFEMA[FECHA],Ev_IFEMA[cof_tot],0)</f>
        <v>0</v>
      </c>
      <c r="AI79" s="13">
        <f>_xlfn.XLOOKUP(Compendio[[#This Row],[Fecha]],Ev_Ventas[FECHA],Ev_Ventas[cof_tot],0)</f>
        <v>0</v>
      </c>
      <c r="AJ79" s="13">
        <f>_xlfn.XLOOKUP(Compendio[[#This Row],[Fecha]],Ev_Metropolitano[FECHA],Ev_Metropolitano[cof_tot],0)</f>
        <v>0</v>
      </c>
      <c r="AK79" s="13">
        <f>_xlfn.XLOOKUP(Compendio[[#This Row],[Fecha]],Ev_MovistarArena[FECHA],Ev_MovistarArena[cof_tot],0)</f>
        <v>0</v>
      </c>
      <c r="AL79" s="13">
        <f>_xlfn.XLOOKUP(Compendio[[#This Row],[Fecha]],Ev_Vallecas[FECHA],Ev_Vallecas[cof_tot],0)</f>
        <v>0</v>
      </c>
      <c r="AM79" s="13">
        <f>_xlfn.XLOOKUP(Compendio[[#This Row],[Fecha]],Ev_Vistalegre[FECHA],Ev_Vistalegre[cof_tot],0)</f>
        <v>0</v>
      </c>
    </row>
    <row r="80" spans="1:39" x14ac:dyDescent="0.2">
      <c r="A80" s="7">
        <v>45370</v>
      </c>
      <c r="B80">
        <v>19</v>
      </c>
      <c r="C80">
        <v>3</v>
      </c>
      <c r="D80">
        <v>2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12</v>
      </c>
      <c r="Y80" s="12">
        <v>1.6879999999999999</v>
      </c>
      <c r="Z80" s="12">
        <v>1.585</v>
      </c>
      <c r="AA80" s="14">
        <v>23.5</v>
      </c>
      <c r="AB80" s="14">
        <v>18</v>
      </c>
      <c r="AC80" s="14">
        <v>12.5</v>
      </c>
      <c r="AD80" s="14">
        <v>0</v>
      </c>
      <c r="AE80">
        <v>1</v>
      </c>
      <c r="AF80" s="13">
        <v>0.54</v>
      </c>
      <c r="AG80" s="13">
        <f>_xlfn.XLOOKUP(Compendio[[#This Row],[Fecha]],Ev_Bernabeu[FECHA],Ev_Bernabeu[cof_tot],0)</f>
        <v>0</v>
      </c>
      <c r="AH80" s="13">
        <f>_xlfn.XLOOKUP(Compendio[[#This Row],[Fecha]],Ev_IFEMA[FECHA],Ev_IFEMA[cof_tot],0)</f>
        <v>0</v>
      </c>
      <c r="AI80" s="13">
        <f>_xlfn.XLOOKUP(Compendio[[#This Row],[Fecha]],Ev_Ventas[FECHA],Ev_Ventas[cof_tot],0)</f>
        <v>0</v>
      </c>
      <c r="AJ80" s="13">
        <f>_xlfn.XLOOKUP(Compendio[[#This Row],[Fecha]],Ev_Metropolitano[FECHA],Ev_Metropolitano[cof_tot],0)</f>
        <v>0</v>
      </c>
      <c r="AK80" s="13">
        <f>_xlfn.XLOOKUP(Compendio[[#This Row],[Fecha]],Ev_MovistarArena[FECHA],Ev_MovistarArena[cof_tot],0)</f>
        <v>0</v>
      </c>
      <c r="AL80" s="13">
        <f>_xlfn.XLOOKUP(Compendio[[#This Row],[Fecha]],Ev_Vallecas[FECHA],Ev_Vallecas[cof_tot],0)</f>
        <v>0</v>
      </c>
      <c r="AM80" s="13">
        <f>_xlfn.XLOOKUP(Compendio[[#This Row],[Fecha]],Ev_Vistalegre[FECHA],Ev_Vistalegre[cof_tot],0)</f>
        <v>0</v>
      </c>
    </row>
    <row r="81" spans="1:39" x14ac:dyDescent="0.2">
      <c r="A81" s="7">
        <v>45371</v>
      </c>
      <c r="B81">
        <v>20</v>
      </c>
      <c r="C81">
        <v>3</v>
      </c>
      <c r="D81">
        <v>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12</v>
      </c>
      <c r="Y81" s="12">
        <v>1.694</v>
      </c>
      <c r="Z81" s="12">
        <v>1.59</v>
      </c>
      <c r="AA81" s="14">
        <v>23.5</v>
      </c>
      <c r="AB81" s="14">
        <v>18.2</v>
      </c>
      <c r="AC81" s="14">
        <v>13</v>
      </c>
      <c r="AD81" s="14">
        <v>0.2</v>
      </c>
      <c r="AE81">
        <v>2</v>
      </c>
      <c r="AF81" s="13">
        <v>0.5</v>
      </c>
      <c r="AG81" s="13">
        <f>_xlfn.XLOOKUP(Compendio[[#This Row],[Fecha]],Ev_Bernabeu[FECHA],Ev_Bernabeu[cof_tot],0)</f>
        <v>0</v>
      </c>
      <c r="AH81" s="13">
        <f>_xlfn.XLOOKUP(Compendio[[#This Row],[Fecha]],Ev_IFEMA[FECHA],Ev_IFEMA[cof_tot],0)</f>
        <v>0</v>
      </c>
      <c r="AI81" s="13">
        <f>_xlfn.XLOOKUP(Compendio[[#This Row],[Fecha]],Ev_Ventas[FECHA],Ev_Ventas[cof_tot],0)</f>
        <v>0</v>
      </c>
      <c r="AJ81" s="13">
        <f>_xlfn.XLOOKUP(Compendio[[#This Row],[Fecha]],Ev_Metropolitano[FECHA],Ev_Metropolitano[cof_tot],0)</f>
        <v>0</v>
      </c>
      <c r="AK81" s="13">
        <f>_xlfn.XLOOKUP(Compendio[[#This Row],[Fecha]],Ev_MovistarArena[FECHA],Ev_MovistarArena[cof_tot],0)</f>
        <v>0</v>
      </c>
      <c r="AL81" s="13">
        <f>_xlfn.XLOOKUP(Compendio[[#This Row],[Fecha]],Ev_Vallecas[FECHA],Ev_Vallecas[cof_tot],0)</f>
        <v>0</v>
      </c>
      <c r="AM81" s="13">
        <f>_xlfn.XLOOKUP(Compendio[[#This Row],[Fecha]],Ev_Vistalegre[FECHA],Ev_Vistalegre[cof_tot],0)</f>
        <v>0</v>
      </c>
    </row>
    <row r="82" spans="1:39" x14ac:dyDescent="0.2">
      <c r="A82" s="7">
        <v>45372</v>
      </c>
      <c r="B82">
        <v>21</v>
      </c>
      <c r="C82">
        <v>3</v>
      </c>
      <c r="D82">
        <v>4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12</v>
      </c>
      <c r="Y82" s="12">
        <v>1.7</v>
      </c>
      <c r="Z82" s="12">
        <v>1.5940000000000001</v>
      </c>
      <c r="AA82" s="14">
        <v>24.4</v>
      </c>
      <c r="AB82" s="14">
        <v>18.899999999999999</v>
      </c>
      <c r="AC82" s="14">
        <v>13.4</v>
      </c>
      <c r="AD82" s="14">
        <v>0.4</v>
      </c>
      <c r="AE82">
        <v>3</v>
      </c>
      <c r="AF82" s="13">
        <v>0.48</v>
      </c>
      <c r="AG82" s="13">
        <f>_xlfn.XLOOKUP(Compendio[[#This Row],[Fecha]],Ev_Bernabeu[FECHA],Ev_Bernabeu[cof_tot],0)</f>
        <v>0</v>
      </c>
      <c r="AH82" s="13">
        <f>_xlfn.XLOOKUP(Compendio[[#This Row],[Fecha]],Ev_IFEMA[FECHA],Ev_IFEMA[cof_tot],0)</f>
        <v>0</v>
      </c>
      <c r="AI82" s="13">
        <f>_xlfn.XLOOKUP(Compendio[[#This Row],[Fecha]],Ev_Ventas[FECHA],Ev_Ventas[cof_tot],0)</f>
        <v>0</v>
      </c>
      <c r="AJ82" s="13">
        <f>_xlfn.XLOOKUP(Compendio[[#This Row],[Fecha]],Ev_Metropolitano[FECHA],Ev_Metropolitano[cof_tot],0)</f>
        <v>0</v>
      </c>
      <c r="AK82" s="13">
        <f>_xlfn.XLOOKUP(Compendio[[#This Row],[Fecha]],Ev_MovistarArena[FECHA],Ev_MovistarArena[cof_tot],0)</f>
        <v>0</v>
      </c>
      <c r="AL82" s="13">
        <f>_xlfn.XLOOKUP(Compendio[[#This Row],[Fecha]],Ev_Vallecas[FECHA],Ev_Vallecas[cof_tot],0)</f>
        <v>0</v>
      </c>
      <c r="AM82" s="13">
        <f>_xlfn.XLOOKUP(Compendio[[#This Row],[Fecha]],Ev_Vistalegre[FECHA],Ev_Vistalegre[cof_tot],0)</f>
        <v>0</v>
      </c>
    </row>
    <row r="83" spans="1:39" x14ac:dyDescent="0.2">
      <c r="A83" s="7">
        <v>45373</v>
      </c>
      <c r="B83">
        <v>22</v>
      </c>
      <c r="C83">
        <v>3</v>
      </c>
      <c r="D83">
        <v>5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12</v>
      </c>
      <c r="Y83" s="12">
        <v>1.702</v>
      </c>
      <c r="Z83" s="12">
        <v>1.595</v>
      </c>
      <c r="AA83" s="14">
        <v>25.5</v>
      </c>
      <c r="AB83" s="14">
        <v>19.600000000000001</v>
      </c>
      <c r="AC83" s="14">
        <v>13.7</v>
      </c>
      <c r="AD83" s="14">
        <v>0</v>
      </c>
      <c r="AE83">
        <v>3</v>
      </c>
      <c r="AF83" s="13">
        <v>0.43</v>
      </c>
      <c r="AG83" s="13">
        <f>_xlfn.XLOOKUP(Compendio[[#This Row],[Fecha]],Ev_Bernabeu[FECHA],Ev_Bernabeu[cof_tot],0)</f>
        <v>0</v>
      </c>
      <c r="AH83" s="13">
        <f>_xlfn.XLOOKUP(Compendio[[#This Row],[Fecha]],Ev_IFEMA[FECHA],Ev_IFEMA[cof_tot],0)</f>
        <v>0</v>
      </c>
      <c r="AI83" s="13">
        <f>_xlfn.XLOOKUP(Compendio[[#This Row],[Fecha]],Ev_Ventas[FECHA],Ev_Ventas[cof_tot],0)</f>
        <v>0</v>
      </c>
      <c r="AJ83" s="13">
        <f>_xlfn.XLOOKUP(Compendio[[#This Row],[Fecha]],Ev_Metropolitano[FECHA],Ev_Metropolitano[cof_tot],0)</f>
        <v>0</v>
      </c>
      <c r="AK83" s="13">
        <f>_xlfn.XLOOKUP(Compendio[[#This Row],[Fecha]],Ev_MovistarArena[FECHA],Ev_MovistarArena[cof_tot],0)</f>
        <v>0</v>
      </c>
      <c r="AL83" s="13">
        <f>_xlfn.XLOOKUP(Compendio[[#This Row],[Fecha]],Ev_Vallecas[FECHA],Ev_Vallecas[cof_tot],0)</f>
        <v>0</v>
      </c>
      <c r="AM83" s="13">
        <f>_xlfn.XLOOKUP(Compendio[[#This Row],[Fecha]],Ev_Vistalegre[FECHA],Ev_Vistalegre[cof_tot],0)</f>
        <v>0</v>
      </c>
    </row>
    <row r="84" spans="1:39" x14ac:dyDescent="0.2">
      <c r="A84" s="7">
        <v>45374</v>
      </c>
      <c r="B84">
        <v>23</v>
      </c>
      <c r="C84">
        <v>3</v>
      </c>
      <c r="D84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12</v>
      </c>
      <c r="Y84" s="12">
        <v>1.702</v>
      </c>
      <c r="Z84" s="12">
        <v>1.5940000000000001</v>
      </c>
      <c r="AA84" s="14">
        <v>24.4</v>
      </c>
      <c r="AB84" s="14">
        <v>18.600000000000001</v>
      </c>
      <c r="AC84" s="14">
        <v>12.9</v>
      </c>
      <c r="AD84" s="14">
        <v>0</v>
      </c>
      <c r="AE84">
        <v>3</v>
      </c>
      <c r="AF84" s="13">
        <v>0.46</v>
      </c>
      <c r="AG84" s="13">
        <f>_xlfn.XLOOKUP(Compendio[[#This Row],[Fecha]],Ev_Bernabeu[FECHA],Ev_Bernabeu[cof_tot],0)</f>
        <v>0</v>
      </c>
      <c r="AH84" s="13">
        <f>_xlfn.XLOOKUP(Compendio[[#This Row],[Fecha]],Ev_IFEMA[FECHA],Ev_IFEMA[cof_tot],0)</f>
        <v>0</v>
      </c>
      <c r="AI84" s="13">
        <f>_xlfn.XLOOKUP(Compendio[[#This Row],[Fecha]],Ev_Ventas[FECHA],Ev_Ventas[cof_tot],0)</f>
        <v>0</v>
      </c>
      <c r="AJ84" s="13">
        <f>_xlfn.XLOOKUP(Compendio[[#This Row],[Fecha]],Ev_Metropolitano[FECHA],Ev_Metropolitano[cof_tot],0)</f>
        <v>0</v>
      </c>
      <c r="AK84" s="13">
        <f>_xlfn.XLOOKUP(Compendio[[#This Row],[Fecha]],Ev_MovistarArena[FECHA],Ev_MovistarArena[cof_tot],0)</f>
        <v>0</v>
      </c>
      <c r="AL84" s="13">
        <f>_xlfn.XLOOKUP(Compendio[[#This Row],[Fecha]],Ev_Vallecas[FECHA],Ev_Vallecas[cof_tot],0)</f>
        <v>0</v>
      </c>
      <c r="AM84" s="13">
        <f>_xlfn.XLOOKUP(Compendio[[#This Row],[Fecha]],Ev_Vistalegre[FECHA],Ev_Vistalegre[cof_tot],0)</f>
        <v>0</v>
      </c>
    </row>
    <row r="85" spans="1:39" x14ac:dyDescent="0.2">
      <c r="A85" s="7">
        <v>45375</v>
      </c>
      <c r="B85">
        <v>24</v>
      </c>
      <c r="C85">
        <v>3</v>
      </c>
      <c r="D85">
        <v>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12</v>
      </c>
      <c r="Y85" s="12">
        <v>1.7</v>
      </c>
      <c r="Z85" s="12">
        <v>1.593</v>
      </c>
      <c r="AA85" s="14">
        <v>22.2</v>
      </c>
      <c r="AB85" s="14">
        <v>17.399999999999999</v>
      </c>
      <c r="AC85" s="14">
        <v>12.5</v>
      </c>
      <c r="AD85" s="14">
        <v>1.8</v>
      </c>
      <c r="AE85">
        <v>3</v>
      </c>
      <c r="AF85" s="13">
        <v>0.47</v>
      </c>
      <c r="AG85" s="13">
        <f>_xlfn.XLOOKUP(Compendio[[#This Row],[Fecha]],Ev_Bernabeu[FECHA],Ev_Bernabeu[cof_tot],0)</f>
        <v>0</v>
      </c>
      <c r="AH85" s="13">
        <f>_xlfn.XLOOKUP(Compendio[[#This Row],[Fecha]],Ev_IFEMA[FECHA],Ev_IFEMA[cof_tot],0)</f>
        <v>0</v>
      </c>
      <c r="AI85" s="13">
        <f>_xlfn.XLOOKUP(Compendio[[#This Row],[Fecha]],Ev_Ventas[FECHA],Ev_Ventas[cof_tot],0)</f>
        <v>0.6343407071938687</v>
      </c>
      <c r="AJ85" s="13">
        <f>_xlfn.XLOOKUP(Compendio[[#This Row],[Fecha]],Ev_Metropolitano[FECHA],Ev_Metropolitano[cof_tot],0)</f>
        <v>0</v>
      </c>
      <c r="AK85" s="13">
        <f>_xlfn.XLOOKUP(Compendio[[#This Row],[Fecha]],Ev_MovistarArena[FECHA],Ev_MovistarArena[cof_tot],0)</f>
        <v>0</v>
      </c>
      <c r="AL85" s="13">
        <f>_xlfn.XLOOKUP(Compendio[[#This Row],[Fecha]],Ev_Vallecas[FECHA],Ev_Vallecas[cof_tot],0)</f>
        <v>0</v>
      </c>
      <c r="AM85" s="13">
        <f>_xlfn.XLOOKUP(Compendio[[#This Row],[Fecha]],Ev_Vistalegre[FECHA],Ev_Vistalegre[cof_tot],0)</f>
        <v>0</v>
      </c>
    </row>
    <row r="86" spans="1:39" x14ac:dyDescent="0.2">
      <c r="A86" s="7">
        <v>45376</v>
      </c>
      <c r="B86">
        <v>25</v>
      </c>
      <c r="C86">
        <v>3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13</v>
      </c>
      <c r="Y86" s="12">
        <v>1.7</v>
      </c>
      <c r="Z86" s="12">
        <v>1.593</v>
      </c>
      <c r="AA86" s="14">
        <v>14.9</v>
      </c>
      <c r="AB86" s="14">
        <v>12</v>
      </c>
      <c r="AC86" s="14">
        <v>9</v>
      </c>
      <c r="AD86" s="14">
        <v>0.5</v>
      </c>
      <c r="AE86">
        <v>2</v>
      </c>
      <c r="AF86" s="13">
        <v>0.89</v>
      </c>
      <c r="AG86" s="13">
        <f>_xlfn.XLOOKUP(Compendio[[#This Row],[Fecha]],Ev_Bernabeu[FECHA],Ev_Bernabeu[cof_tot],0)</f>
        <v>0</v>
      </c>
      <c r="AH86" s="13">
        <f>_xlfn.XLOOKUP(Compendio[[#This Row],[Fecha]],Ev_IFEMA[FECHA],Ev_IFEMA[cof_tot],0)</f>
        <v>0</v>
      </c>
      <c r="AI86" s="13">
        <f>_xlfn.XLOOKUP(Compendio[[#This Row],[Fecha]],Ev_Ventas[FECHA],Ev_Ventas[cof_tot],0)</f>
        <v>0</v>
      </c>
      <c r="AJ86" s="13">
        <f>_xlfn.XLOOKUP(Compendio[[#This Row],[Fecha]],Ev_Metropolitano[FECHA],Ev_Metropolitano[cof_tot],0)</f>
        <v>0</v>
      </c>
      <c r="AK86" s="13">
        <f>_xlfn.XLOOKUP(Compendio[[#This Row],[Fecha]],Ev_MovistarArena[FECHA],Ev_MovistarArena[cof_tot],0)</f>
        <v>0</v>
      </c>
      <c r="AL86" s="13">
        <f>_xlfn.XLOOKUP(Compendio[[#This Row],[Fecha]],Ev_Vallecas[FECHA],Ev_Vallecas[cof_tot],0)</f>
        <v>0</v>
      </c>
      <c r="AM86" s="13">
        <f>_xlfn.XLOOKUP(Compendio[[#This Row],[Fecha]],Ev_Vistalegre[FECHA],Ev_Vistalegre[cof_tot],0)</f>
        <v>0</v>
      </c>
    </row>
    <row r="87" spans="1:39" x14ac:dyDescent="0.2">
      <c r="A87" s="7">
        <v>45377</v>
      </c>
      <c r="B87">
        <v>26</v>
      </c>
      <c r="C87">
        <v>3</v>
      </c>
      <c r="D87">
        <v>2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 s="12">
        <v>1.7010000000000001</v>
      </c>
      <c r="Z87" s="12">
        <v>1.5940000000000001</v>
      </c>
      <c r="AA87" s="14">
        <v>10.6</v>
      </c>
      <c r="AB87" s="14">
        <v>7.2</v>
      </c>
      <c r="AC87" s="14">
        <v>3.7</v>
      </c>
      <c r="AD87" s="14">
        <v>1.5</v>
      </c>
      <c r="AE87">
        <v>4</v>
      </c>
      <c r="AF87" s="13">
        <v>0.63</v>
      </c>
      <c r="AG87" s="13">
        <f>_xlfn.XLOOKUP(Compendio[[#This Row],[Fecha]],Ev_Bernabeu[FECHA],Ev_Bernabeu[cof_tot],0)</f>
        <v>0</v>
      </c>
      <c r="AH87" s="13">
        <f>_xlfn.XLOOKUP(Compendio[[#This Row],[Fecha]],Ev_IFEMA[FECHA],Ev_IFEMA[cof_tot],0)</f>
        <v>0</v>
      </c>
      <c r="AI87" s="13">
        <f>_xlfn.XLOOKUP(Compendio[[#This Row],[Fecha]],Ev_Ventas[FECHA],Ev_Ventas[cof_tot],0)</f>
        <v>0</v>
      </c>
      <c r="AJ87" s="13">
        <f>_xlfn.XLOOKUP(Compendio[[#This Row],[Fecha]],Ev_Metropolitano[FECHA],Ev_Metropolitano[cof_tot],0)</f>
        <v>0</v>
      </c>
      <c r="AK87" s="13">
        <f>_xlfn.XLOOKUP(Compendio[[#This Row],[Fecha]],Ev_MovistarArena[FECHA],Ev_MovistarArena[cof_tot],0)</f>
        <v>0</v>
      </c>
      <c r="AL87" s="13">
        <f>_xlfn.XLOOKUP(Compendio[[#This Row],[Fecha]],Ev_Vallecas[FECHA],Ev_Vallecas[cof_tot],0)</f>
        <v>0</v>
      </c>
      <c r="AM87" s="13">
        <f>_xlfn.XLOOKUP(Compendio[[#This Row],[Fecha]],Ev_Vistalegre[FECHA],Ev_Vistalegre[cof_tot],0)</f>
        <v>0</v>
      </c>
    </row>
    <row r="88" spans="1:39" x14ac:dyDescent="0.2">
      <c r="A88" s="7">
        <v>45378</v>
      </c>
      <c r="B88">
        <v>27</v>
      </c>
      <c r="C88">
        <v>3</v>
      </c>
      <c r="D88">
        <v>3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13</v>
      </c>
      <c r="Y88" s="12">
        <v>1.706</v>
      </c>
      <c r="Z88" s="12">
        <v>1.5940000000000001</v>
      </c>
      <c r="AA88" s="14">
        <v>13.8</v>
      </c>
      <c r="AB88" s="14">
        <v>9</v>
      </c>
      <c r="AC88" s="14">
        <v>4.2</v>
      </c>
      <c r="AD88" s="14">
        <v>1.1000000000000001</v>
      </c>
      <c r="AE88">
        <v>6</v>
      </c>
      <c r="AF88" s="13">
        <v>0.88</v>
      </c>
      <c r="AG88" s="13">
        <f>_xlfn.XLOOKUP(Compendio[[#This Row],[Fecha]],Ev_Bernabeu[FECHA],Ev_Bernabeu[cof_tot],0)</f>
        <v>0</v>
      </c>
      <c r="AH88" s="13">
        <f>_xlfn.XLOOKUP(Compendio[[#This Row],[Fecha]],Ev_IFEMA[FECHA],Ev_IFEMA[cof_tot],0)</f>
        <v>0</v>
      </c>
      <c r="AI88" s="13">
        <f>_xlfn.XLOOKUP(Compendio[[#This Row],[Fecha]],Ev_Ventas[FECHA],Ev_Ventas[cof_tot],0)</f>
        <v>0</v>
      </c>
      <c r="AJ88" s="13">
        <f>_xlfn.XLOOKUP(Compendio[[#This Row],[Fecha]],Ev_Metropolitano[FECHA],Ev_Metropolitano[cof_tot],0)</f>
        <v>0</v>
      </c>
      <c r="AK88" s="13">
        <f>_xlfn.XLOOKUP(Compendio[[#This Row],[Fecha]],Ev_MovistarArena[FECHA],Ev_MovistarArena[cof_tot],0)</f>
        <v>0</v>
      </c>
      <c r="AL88" s="13">
        <f>_xlfn.XLOOKUP(Compendio[[#This Row],[Fecha]],Ev_Vallecas[FECHA],Ev_Vallecas[cof_tot],0)</f>
        <v>0</v>
      </c>
      <c r="AM88" s="13">
        <f>_xlfn.XLOOKUP(Compendio[[#This Row],[Fecha]],Ev_Vistalegre[FECHA],Ev_Vistalegre[cof_tot],0)</f>
        <v>0</v>
      </c>
    </row>
    <row r="89" spans="1:39" x14ac:dyDescent="0.2">
      <c r="A89" s="7">
        <v>45379</v>
      </c>
      <c r="B89">
        <v>28</v>
      </c>
      <c r="C89">
        <v>3</v>
      </c>
      <c r="D89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13</v>
      </c>
      <c r="Y89" s="12">
        <v>1.706</v>
      </c>
      <c r="Z89" s="12">
        <v>1.5940000000000001</v>
      </c>
      <c r="AA89" s="14">
        <v>16.8</v>
      </c>
      <c r="AB89" s="14">
        <v>11.8</v>
      </c>
      <c r="AC89" s="14">
        <v>6.8</v>
      </c>
      <c r="AD89" s="14">
        <v>12.2</v>
      </c>
      <c r="AE89">
        <v>4</v>
      </c>
      <c r="AF89" s="13">
        <v>0.72</v>
      </c>
      <c r="AG89" s="13">
        <f>_xlfn.XLOOKUP(Compendio[[#This Row],[Fecha]],Ev_Bernabeu[FECHA],Ev_Bernabeu[cof_tot],0)</f>
        <v>0</v>
      </c>
      <c r="AH89" s="13">
        <f>_xlfn.XLOOKUP(Compendio[[#This Row],[Fecha]],Ev_IFEMA[FECHA],Ev_IFEMA[cof_tot],0)</f>
        <v>0</v>
      </c>
      <c r="AI89" s="13">
        <f>_xlfn.XLOOKUP(Compendio[[#This Row],[Fecha]],Ev_Ventas[FECHA],Ev_Ventas[cof_tot],0)</f>
        <v>0</v>
      </c>
      <c r="AJ89" s="13">
        <f>_xlfn.XLOOKUP(Compendio[[#This Row],[Fecha]],Ev_Metropolitano[FECHA],Ev_Metropolitano[cof_tot],0)</f>
        <v>0</v>
      </c>
      <c r="AK89" s="13">
        <f>_xlfn.XLOOKUP(Compendio[[#This Row],[Fecha]],Ev_MovistarArena[FECHA],Ev_MovistarArena[cof_tot],0)</f>
        <v>0</v>
      </c>
      <c r="AL89" s="13">
        <f>_xlfn.XLOOKUP(Compendio[[#This Row],[Fecha]],Ev_Vallecas[FECHA],Ev_Vallecas[cof_tot],0)</f>
        <v>0</v>
      </c>
      <c r="AM89" s="13">
        <f>_xlfn.XLOOKUP(Compendio[[#This Row],[Fecha]],Ev_Vistalegre[FECHA],Ev_Vistalegre[cof_tot],0)</f>
        <v>0</v>
      </c>
    </row>
    <row r="90" spans="1:39" x14ac:dyDescent="0.2">
      <c r="A90" s="7">
        <v>45380</v>
      </c>
      <c r="B90">
        <v>29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13</v>
      </c>
      <c r="Y90" s="12">
        <v>1.706</v>
      </c>
      <c r="Z90" s="12">
        <v>1.593</v>
      </c>
      <c r="AA90" s="14">
        <v>10.9</v>
      </c>
      <c r="AB90" s="14">
        <v>7.9</v>
      </c>
      <c r="AC90" s="14">
        <v>4.9000000000000004</v>
      </c>
      <c r="AD90" s="14">
        <v>6.3</v>
      </c>
      <c r="AE90">
        <v>3</v>
      </c>
      <c r="AF90" s="13">
        <v>0.94</v>
      </c>
      <c r="AG90" s="13">
        <f>_xlfn.XLOOKUP(Compendio[[#This Row],[Fecha]],Ev_Bernabeu[FECHA],Ev_Bernabeu[cof_tot],0)</f>
        <v>0</v>
      </c>
      <c r="AH90" s="13">
        <f>_xlfn.XLOOKUP(Compendio[[#This Row],[Fecha]],Ev_IFEMA[FECHA],Ev_IFEMA[cof_tot],0)</f>
        <v>0</v>
      </c>
      <c r="AI90" s="13">
        <f>_xlfn.XLOOKUP(Compendio[[#This Row],[Fecha]],Ev_Ventas[FECHA],Ev_Ventas[cof_tot],0)</f>
        <v>0</v>
      </c>
      <c r="AJ90" s="13">
        <f>_xlfn.XLOOKUP(Compendio[[#This Row],[Fecha]],Ev_Metropolitano[FECHA],Ev_Metropolitano[cof_tot],0)</f>
        <v>0</v>
      </c>
      <c r="AK90" s="13">
        <f>_xlfn.XLOOKUP(Compendio[[#This Row],[Fecha]],Ev_MovistarArena[FECHA],Ev_MovistarArena[cof_tot],0)</f>
        <v>0</v>
      </c>
      <c r="AL90" s="13">
        <f>_xlfn.XLOOKUP(Compendio[[#This Row],[Fecha]],Ev_Vallecas[FECHA],Ev_Vallecas[cof_tot],0)</f>
        <v>0</v>
      </c>
      <c r="AM90" s="13">
        <f>_xlfn.XLOOKUP(Compendio[[#This Row],[Fecha]],Ev_Vistalegre[FECHA],Ev_Vistalegre[cof_tot],0)</f>
        <v>0</v>
      </c>
    </row>
    <row r="91" spans="1:39" x14ac:dyDescent="0.2">
      <c r="A91" s="7">
        <v>45381</v>
      </c>
      <c r="B91">
        <v>30</v>
      </c>
      <c r="C91">
        <v>3</v>
      </c>
      <c r="D91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13</v>
      </c>
      <c r="Y91" s="12">
        <v>1.7070000000000001</v>
      </c>
      <c r="Z91" s="12">
        <v>1.59</v>
      </c>
      <c r="AA91" s="14">
        <v>12.2</v>
      </c>
      <c r="AB91" s="14">
        <v>8.6</v>
      </c>
      <c r="AC91" s="14">
        <v>5</v>
      </c>
      <c r="AD91" s="14">
        <v>12.9</v>
      </c>
      <c r="AE91">
        <v>3</v>
      </c>
      <c r="AF91" s="13">
        <v>0.84</v>
      </c>
      <c r="AG91" s="13">
        <f>_xlfn.XLOOKUP(Compendio[[#This Row],[Fecha]],Ev_Bernabeu[FECHA],Ev_Bernabeu[cof_tot],0)</f>
        <v>0</v>
      </c>
      <c r="AH91" s="13">
        <f>_xlfn.XLOOKUP(Compendio[[#This Row],[Fecha]],Ev_IFEMA[FECHA],Ev_IFEMA[cof_tot],0)</f>
        <v>0</v>
      </c>
      <c r="AI91" s="13">
        <f>_xlfn.XLOOKUP(Compendio[[#This Row],[Fecha]],Ev_Ventas[FECHA],Ev_Ventas[cof_tot],0)</f>
        <v>0</v>
      </c>
      <c r="AJ91" s="13">
        <f>_xlfn.XLOOKUP(Compendio[[#This Row],[Fecha]],Ev_Metropolitano[FECHA],Ev_Metropolitano[cof_tot],0)</f>
        <v>0</v>
      </c>
      <c r="AK91" s="13">
        <f>_xlfn.XLOOKUP(Compendio[[#This Row],[Fecha]],Ev_MovistarArena[FECHA],Ev_MovistarArena[cof_tot],0)</f>
        <v>0</v>
      </c>
      <c r="AL91" s="13">
        <f>_xlfn.XLOOKUP(Compendio[[#This Row],[Fecha]],Ev_Vallecas[FECHA],Ev_Vallecas[cof_tot],0)</f>
        <v>0</v>
      </c>
      <c r="AM91" s="13">
        <f>_xlfn.XLOOKUP(Compendio[[#This Row],[Fecha]],Ev_Vistalegre[FECHA],Ev_Vistalegre[cof_tot],0)</f>
        <v>0</v>
      </c>
    </row>
    <row r="92" spans="1:39" x14ac:dyDescent="0.2">
      <c r="A92" s="7">
        <v>45382</v>
      </c>
      <c r="B92">
        <v>31</v>
      </c>
      <c r="C92">
        <v>3</v>
      </c>
      <c r="D92">
        <v>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13</v>
      </c>
      <c r="Y92" s="12">
        <v>1.708</v>
      </c>
      <c r="Z92" s="12">
        <v>1.591</v>
      </c>
      <c r="AA92" s="14">
        <v>11.3</v>
      </c>
      <c r="AB92" s="14">
        <v>8.1999999999999993</v>
      </c>
      <c r="AC92" s="14">
        <v>5</v>
      </c>
      <c r="AD92" s="14">
        <v>2.6</v>
      </c>
      <c r="AE92">
        <v>4</v>
      </c>
      <c r="AF92" s="13">
        <v>0.8</v>
      </c>
      <c r="AG92" s="13">
        <f>_xlfn.XLOOKUP(Compendio[[#This Row],[Fecha]],Ev_Bernabeu[FECHA],Ev_Bernabeu[cof_tot],0)</f>
        <v>0.85871764705882347</v>
      </c>
      <c r="AH92" s="13">
        <f>_xlfn.XLOOKUP(Compendio[[#This Row],[Fecha]],Ev_IFEMA[FECHA],Ev_IFEMA[cof_tot],0)</f>
        <v>0</v>
      </c>
      <c r="AI92" s="13">
        <f>_xlfn.XLOOKUP(Compendio[[#This Row],[Fecha]],Ev_Ventas[FECHA],Ev_Ventas[cof_tot],0)</f>
        <v>0</v>
      </c>
      <c r="AJ92" s="13">
        <f>_xlfn.XLOOKUP(Compendio[[#This Row],[Fecha]],Ev_Metropolitano[FECHA],Ev_Metropolitano[cof_tot],0)</f>
        <v>0</v>
      </c>
      <c r="AK92" s="13">
        <f>_xlfn.XLOOKUP(Compendio[[#This Row],[Fecha]],Ev_MovistarArena[FECHA],Ev_MovistarArena[cof_tot],0)</f>
        <v>0</v>
      </c>
      <c r="AL92" s="13">
        <f>_xlfn.XLOOKUP(Compendio[[#This Row],[Fecha]],Ev_Vallecas[FECHA],Ev_Vallecas[cof_tot],0)</f>
        <v>0</v>
      </c>
      <c r="AM92" s="13">
        <f>_xlfn.XLOOKUP(Compendio[[#This Row],[Fecha]],Ev_Vistalegre[FECHA],Ev_Vistalegre[cof_tot],0)</f>
        <v>0</v>
      </c>
    </row>
    <row r="93" spans="1:39" x14ac:dyDescent="0.2">
      <c r="A93" s="7">
        <v>45383</v>
      </c>
      <c r="B93">
        <v>1</v>
      </c>
      <c r="C93">
        <v>4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14</v>
      </c>
      <c r="Y93" s="12">
        <v>1.708</v>
      </c>
      <c r="Z93" s="12">
        <v>1.59</v>
      </c>
      <c r="AA93" s="14">
        <v>13.7</v>
      </c>
      <c r="AB93" s="14">
        <v>9</v>
      </c>
      <c r="AC93" s="14">
        <v>4.4000000000000004</v>
      </c>
      <c r="AD93" s="14">
        <v>0.6</v>
      </c>
      <c r="AE93">
        <v>4</v>
      </c>
      <c r="AF93" s="13">
        <v>0.72</v>
      </c>
      <c r="AG93" s="13">
        <f>_xlfn.XLOOKUP(Compendio[[#This Row],[Fecha]],Ev_Bernabeu[FECHA],Ev_Bernabeu[cof_tot],0)</f>
        <v>0</v>
      </c>
      <c r="AH93" s="13">
        <f>_xlfn.XLOOKUP(Compendio[[#This Row],[Fecha]],Ev_IFEMA[FECHA],Ev_IFEMA[cof_tot],0)</f>
        <v>0</v>
      </c>
      <c r="AI93" s="13">
        <f>_xlfn.XLOOKUP(Compendio[[#This Row],[Fecha]],Ev_Ventas[FECHA],Ev_Ventas[cof_tot],0)</f>
        <v>0</v>
      </c>
      <c r="AJ93" s="13">
        <f>_xlfn.XLOOKUP(Compendio[[#This Row],[Fecha]],Ev_Metropolitano[FECHA],Ev_Metropolitano[cof_tot],0)</f>
        <v>0</v>
      </c>
      <c r="AK93" s="13">
        <f>_xlfn.XLOOKUP(Compendio[[#This Row],[Fecha]],Ev_MovistarArena[FECHA],Ev_MovistarArena[cof_tot],0)</f>
        <v>0</v>
      </c>
      <c r="AL93" s="13">
        <f>_xlfn.XLOOKUP(Compendio[[#This Row],[Fecha]],Ev_Vallecas[FECHA],Ev_Vallecas[cof_tot],0)</f>
        <v>0</v>
      </c>
      <c r="AM93" s="13">
        <f>_xlfn.XLOOKUP(Compendio[[#This Row],[Fecha]],Ev_Vistalegre[FECHA],Ev_Vistalegre[cof_tot],0)</f>
        <v>0</v>
      </c>
    </row>
    <row r="94" spans="1:39" x14ac:dyDescent="0.2">
      <c r="A94" s="7">
        <v>45384</v>
      </c>
      <c r="B94">
        <v>2</v>
      </c>
      <c r="C94">
        <v>4</v>
      </c>
      <c r="D94">
        <v>2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14</v>
      </c>
      <c r="Y94" s="12">
        <v>1.7090000000000001</v>
      </c>
      <c r="Z94" s="12">
        <v>1.591</v>
      </c>
      <c r="AA94" s="14">
        <v>13.8</v>
      </c>
      <c r="AB94" s="14">
        <v>9.5</v>
      </c>
      <c r="AC94" s="14">
        <v>5.2</v>
      </c>
      <c r="AD94" s="14">
        <v>0</v>
      </c>
      <c r="AE94">
        <v>2</v>
      </c>
      <c r="AF94" s="13">
        <v>0.7</v>
      </c>
      <c r="AG94" s="13">
        <f>_xlfn.XLOOKUP(Compendio[[#This Row],[Fecha]],Ev_Bernabeu[FECHA],Ev_Bernabeu[cof_tot],0)</f>
        <v>0</v>
      </c>
      <c r="AH94" s="13">
        <f>_xlfn.XLOOKUP(Compendio[[#This Row],[Fecha]],Ev_IFEMA[FECHA],Ev_IFEMA[cof_tot],0)</f>
        <v>0</v>
      </c>
      <c r="AI94" s="13">
        <f>_xlfn.XLOOKUP(Compendio[[#This Row],[Fecha]],Ev_Ventas[FECHA],Ev_Ventas[cof_tot],0)</f>
        <v>0</v>
      </c>
      <c r="AJ94" s="13">
        <f>_xlfn.XLOOKUP(Compendio[[#This Row],[Fecha]],Ev_Metropolitano[FECHA],Ev_Metropolitano[cof_tot],0)</f>
        <v>0</v>
      </c>
      <c r="AK94" s="13">
        <f>_xlfn.XLOOKUP(Compendio[[#This Row],[Fecha]],Ev_MovistarArena[FECHA],Ev_MovistarArena[cof_tot],0)</f>
        <v>0</v>
      </c>
      <c r="AL94" s="13">
        <f>_xlfn.XLOOKUP(Compendio[[#This Row],[Fecha]],Ev_Vallecas[FECHA],Ev_Vallecas[cof_tot],0)</f>
        <v>0</v>
      </c>
      <c r="AM94" s="13">
        <f>_xlfn.XLOOKUP(Compendio[[#This Row],[Fecha]],Ev_Vistalegre[FECHA],Ev_Vistalegre[cof_tot],0)</f>
        <v>0</v>
      </c>
    </row>
    <row r="95" spans="1:39" x14ac:dyDescent="0.2">
      <c r="A95" s="7">
        <v>45385</v>
      </c>
      <c r="B95">
        <v>3</v>
      </c>
      <c r="C95">
        <v>4</v>
      </c>
      <c r="D95">
        <v>3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14</v>
      </c>
      <c r="Y95" s="12">
        <v>1.712</v>
      </c>
      <c r="Z95" s="12">
        <v>1.595</v>
      </c>
      <c r="AA95" s="14">
        <v>18</v>
      </c>
      <c r="AB95" s="14">
        <v>13.6</v>
      </c>
      <c r="AC95" s="14">
        <v>9.3000000000000007</v>
      </c>
      <c r="AD95" s="14">
        <v>0</v>
      </c>
      <c r="AE95">
        <v>3</v>
      </c>
      <c r="AF95" s="13">
        <v>0.65</v>
      </c>
      <c r="AG95" s="13">
        <f>_xlfn.XLOOKUP(Compendio[[#This Row],[Fecha]],Ev_Bernabeu[FECHA],Ev_Bernabeu[cof_tot],0)</f>
        <v>0</v>
      </c>
      <c r="AH95" s="13">
        <f>_xlfn.XLOOKUP(Compendio[[#This Row],[Fecha]],Ev_IFEMA[FECHA],Ev_IFEMA[cof_tot],0)</f>
        <v>0</v>
      </c>
      <c r="AI95" s="13">
        <f>_xlfn.XLOOKUP(Compendio[[#This Row],[Fecha]],Ev_Ventas[FECHA],Ev_Ventas[cof_tot],0)</f>
        <v>0</v>
      </c>
      <c r="AJ95" s="13">
        <f>_xlfn.XLOOKUP(Compendio[[#This Row],[Fecha]],Ev_Metropolitano[FECHA],Ev_Metropolitano[cof_tot],0)</f>
        <v>0</v>
      </c>
      <c r="AK95" s="13">
        <f>_xlfn.XLOOKUP(Compendio[[#This Row],[Fecha]],Ev_MovistarArena[FECHA],Ev_MovistarArena[cof_tot],0)</f>
        <v>0</v>
      </c>
      <c r="AL95" s="13">
        <f>_xlfn.XLOOKUP(Compendio[[#This Row],[Fecha]],Ev_Vallecas[FECHA],Ev_Vallecas[cof_tot],0)</f>
        <v>0</v>
      </c>
      <c r="AM95" s="13">
        <f>_xlfn.XLOOKUP(Compendio[[#This Row],[Fecha]],Ev_Vistalegre[FECHA],Ev_Vistalegre[cof_tot],0)</f>
        <v>0</v>
      </c>
    </row>
    <row r="96" spans="1:39" x14ac:dyDescent="0.2">
      <c r="A96" s="7">
        <v>45386</v>
      </c>
      <c r="B96">
        <v>4</v>
      </c>
      <c r="C96">
        <v>4</v>
      </c>
      <c r="D96">
        <v>4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14</v>
      </c>
      <c r="Y96" s="12">
        <v>1.7190000000000001</v>
      </c>
      <c r="Z96" s="12">
        <v>1.6020000000000001</v>
      </c>
      <c r="AA96" s="14">
        <v>20.7</v>
      </c>
      <c r="AB96" s="14">
        <v>14.4</v>
      </c>
      <c r="AC96" s="14">
        <v>8</v>
      </c>
      <c r="AD96" s="14">
        <v>0</v>
      </c>
      <c r="AE96">
        <v>1</v>
      </c>
      <c r="AF96" s="13">
        <v>0.66</v>
      </c>
      <c r="AG96" s="13">
        <f>_xlfn.XLOOKUP(Compendio[[#This Row],[Fecha]],Ev_Bernabeu[FECHA],Ev_Bernabeu[cof_tot],0)</f>
        <v>0</v>
      </c>
      <c r="AH96" s="13">
        <f>_xlfn.XLOOKUP(Compendio[[#This Row],[Fecha]],Ev_IFEMA[FECHA],Ev_IFEMA[cof_tot],0)</f>
        <v>0</v>
      </c>
      <c r="AI96" s="13">
        <f>_xlfn.XLOOKUP(Compendio[[#This Row],[Fecha]],Ev_Ventas[FECHA],Ev_Ventas[cof_tot],0)</f>
        <v>0</v>
      </c>
      <c r="AJ96" s="13">
        <f>_xlfn.XLOOKUP(Compendio[[#This Row],[Fecha]],Ev_Metropolitano[FECHA],Ev_Metropolitano[cof_tot],0)</f>
        <v>0</v>
      </c>
      <c r="AK96" s="13">
        <f>_xlfn.XLOOKUP(Compendio[[#This Row],[Fecha]],Ev_MovistarArena[FECHA],Ev_MovistarArena[cof_tot],0)</f>
        <v>0</v>
      </c>
      <c r="AL96" s="13">
        <f>_xlfn.XLOOKUP(Compendio[[#This Row],[Fecha]],Ev_Vallecas[FECHA],Ev_Vallecas[cof_tot],0)</f>
        <v>0</v>
      </c>
      <c r="AM96" s="13">
        <f>_xlfn.XLOOKUP(Compendio[[#This Row],[Fecha]],Ev_Vistalegre[FECHA],Ev_Vistalegre[cof_tot],0)</f>
        <v>0</v>
      </c>
    </row>
    <row r="97" spans="1:39" x14ac:dyDescent="0.2">
      <c r="A97" s="7">
        <v>45387</v>
      </c>
      <c r="B97">
        <v>5</v>
      </c>
      <c r="C97">
        <v>4</v>
      </c>
      <c r="D97">
        <v>5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14</v>
      </c>
      <c r="Y97" s="12">
        <v>1.726</v>
      </c>
      <c r="Z97" s="12">
        <v>1.607</v>
      </c>
      <c r="AA97" s="14">
        <v>22.7</v>
      </c>
      <c r="AB97" s="14">
        <v>16.8</v>
      </c>
      <c r="AC97" s="14">
        <v>10.8</v>
      </c>
      <c r="AD97" s="14">
        <v>0</v>
      </c>
      <c r="AE97">
        <v>2</v>
      </c>
      <c r="AF97" s="13">
        <v>0.51</v>
      </c>
      <c r="AG97" s="13">
        <f>_xlfn.XLOOKUP(Compendio[[#This Row],[Fecha]],Ev_Bernabeu[FECHA],Ev_Bernabeu[cof_tot],0)</f>
        <v>0</v>
      </c>
      <c r="AH97" s="13">
        <f>_xlfn.XLOOKUP(Compendio[[#This Row],[Fecha]],Ev_IFEMA[FECHA],Ev_IFEMA[cof_tot],0)</f>
        <v>0</v>
      </c>
      <c r="AI97" s="13">
        <f>_xlfn.XLOOKUP(Compendio[[#This Row],[Fecha]],Ev_Ventas[FECHA],Ev_Ventas[cof_tot],0)</f>
        <v>0</v>
      </c>
      <c r="AJ97" s="13">
        <f>_xlfn.XLOOKUP(Compendio[[#This Row],[Fecha]],Ev_Metropolitano[FECHA],Ev_Metropolitano[cof_tot],0)</f>
        <v>0</v>
      </c>
      <c r="AK97" s="13">
        <f>_xlfn.XLOOKUP(Compendio[[#This Row],[Fecha]],Ev_MovistarArena[FECHA],Ev_MovistarArena[cof_tot],0)</f>
        <v>0</v>
      </c>
      <c r="AL97" s="13">
        <f>_xlfn.XLOOKUP(Compendio[[#This Row],[Fecha]],Ev_Vallecas[FECHA],Ev_Vallecas[cof_tot],0)</f>
        <v>0</v>
      </c>
      <c r="AM97" s="13">
        <f>_xlfn.XLOOKUP(Compendio[[#This Row],[Fecha]],Ev_Vistalegre[FECHA],Ev_Vistalegre[cof_tot],0)</f>
        <v>0</v>
      </c>
    </row>
    <row r="98" spans="1:39" x14ac:dyDescent="0.2">
      <c r="A98" s="7">
        <v>45388</v>
      </c>
      <c r="B98">
        <v>6</v>
      </c>
      <c r="C98">
        <v>4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14</v>
      </c>
      <c r="Y98" s="12">
        <v>1.724</v>
      </c>
      <c r="Z98" s="12">
        <v>1.607</v>
      </c>
      <c r="AA98" s="14">
        <v>23.6</v>
      </c>
      <c r="AB98" s="14">
        <v>18.5</v>
      </c>
      <c r="AC98" s="14">
        <v>13.4</v>
      </c>
      <c r="AD98" s="14">
        <v>0</v>
      </c>
      <c r="AE98">
        <v>2</v>
      </c>
      <c r="AF98" s="13">
        <v>0.48</v>
      </c>
      <c r="AG98" s="13">
        <f>_xlfn.XLOOKUP(Compendio[[#This Row],[Fecha]],Ev_Bernabeu[FECHA],Ev_Bernabeu[cof_tot],0)</f>
        <v>0</v>
      </c>
      <c r="AH98" s="13">
        <f>_xlfn.XLOOKUP(Compendio[[#This Row],[Fecha]],Ev_IFEMA[FECHA],Ev_IFEMA[cof_tot],0)</f>
        <v>0</v>
      </c>
      <c r="AI98" s="13">
        <f>_xlfn.XLOOKUP(Compendio[[#This Row],[Fecha]],Ev_Ventas[FECHA],Ev_Ventas[cof_tot],0)</f>
        <v>0</v>
      </c>
      <c r="AJ98" s="13">
        <f>_xlfn.XLOOKUP(Compendio[[#This Row],[Fecha]],Ev_Metropolitano[FECHA],Ev_Metropolitano[cof_tot],0)</f>
        <v>0</v>
      </c>
      <c r="AK98" s="13">
        <f>_xlfn.XLOOKUP(Compendio[[#This Row],[Fecha]],Ev_MovistarArena[FECHA],Ev_MovistarArena[cof_tot],0)</f>
        <v>0</v>
      </c>
      <c r="AL98" s="13">
        <f>_xlfn.XLOOKUP(Compendio[[#This Row],[Fecha]],Ev_Vallecas[FECHA],Ev_Vallecas[cof_tot],0)</f>
        <v>0</v>
      </c>
      <c r="AM98" s="13">
        <f>_xlfn.XLOOKUP(Compendio[[#This Row],[Fecha]],Ev_Vistalegre[FECHA],Ev_Vistalegre[cof_tot],0)</f>
        <v>0</v>
      </c>
    </row>
    <row r="99" spans="1:39" x14ac:dyDescent="0.2">
      <c r="A99" s="7">
        <v>45389</v>
      </c>
      <c r="B99">
        <v>7</v>
      </c>
      <c r="C99">
        <v>4</v>
      </c>
      <c r="D99">
        <v>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14</v>
      </c>
      <c r="Y99" s="12">
        <v>1.728</v>
      </c>
      <c r="Z99" s="12">
        <v>1.609</v>
      </c>
      <c r="AA99" s="14">
        <v>21.9</v>
      </c>
      <c r="AB99" s="14">
        <v>18.100000000000001</v>
      </c>
      <c r="AC99" s="14">
        <v>14.3</v>
      </c>
      <c r="AD99" s="14">
        <v>0</v>
      </c>
      <c r="AE99">
        <v>2</v>
      </c>
      <c r="AF99" s="13">
        <v>0.6</v>
      </c>
      <c r="AG99" s="13">
        <f>_xlfn.XLOOKUP(Compendio[[#This Row],[Fecha]],Ev_Bernabeu[FECHA],Ev_Bernabeu[cof_tot],0)</f>
        <v>0</v>
      </c>
      <c r="AH99" s="13">
        <f>_xlfn.XLOOKUP(Compendio[[#This Row],[Fecha]],Ev_IFEMA[FECHA],Ev_IFEMA[cof_tot],0)</f>
        <v>0</v>
      </c>
      <c r="AI99" s="13">
        <f>_xlfn.XLOOKUP(Compendio[[#This Row],[Fecha]],Ev_Ventas[FECHA],Ev_Ventas[cof_tot],0)</f>
        <v>0.32550949311966554</v>
      </c>
      <c r="AJ99" s="13">
        <f>_xlfn.XLOOKUP(Compendio[[#This Row],[Fecha]],Ev_Metropolitano[FECHA],Ev_Metropolitano[cof_tot],0)</f>
        <v>0</v>
      </c>
      <c r="AK99" s="13">
        <f>_xlfn.XLOOKUP(Compendio[[#This Row],[Fecha]],Ev_MovistarArena[FECHA],Ev_MovistarArena[cof_tot],0)</f>
        <v>0</v>
      </c>
      <c r="AL99" s="13">
        <f>_xlfn.XLOOKUP(Compendio[[#This Row],[Fecha]],Ev_Vallecas[FECHA],Ev_Vallecas[cof_tot],0)</f>
        <v>0</v>
      </c>
      <c r="AM99" s="13">
        <f>_xlfn.XLOOKUP(Compendio[[#This Row],[Fecha]],Ev_Vistalegre[FECHA],Ev_Vistalegre[cof_tot],0)</f>
        <v>0</v>
      </c>
    </row>
    <row r="100" spans="1:39" x14ac:dyDescent="0.2">
      <c r="A100" s="7">
        <v>45390</v>
      </c>
      <c r="B100">
        <v>8</v>
      </c>
      <c r="C100">
        <v>4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15</v>
      </c>
      <c r="Y100" s="12">
        <v>1.7310000000000001</v>
      </c>
      <c r="Z100" s="12">
        <v>1.611</v>
      </c>
      <c r="AA100" s="14">
        <v>17.600000000000001</v>
      </c>
      <c r="AB100" s="14">
        <v>12.7</v>
      </c>
      <c r="AC100" s="14">
        <v>7.8</v>
      </c>
      <c r="AD100" s="14">
        <v>1.2</v>
      </c>
      <c r="AE100">
        <v>4</v>
      </c>
      <c r="AF100" s="13">
        <v>0.71</v>
      </c>
      <c r="AG100" s="13">
        <f>_xlfn.XLOOKUP(Compendio[[#This Row],[Fecha]],Ev_Bernabeu[FECHA],Ev_Bernabeu[cof_tot],0)</f>
        <v>0</v>
      </c>
      <c r="AH100" s="13">
        <f>_xlfn.XLOOKUP(Compendio[[#This Row],[Fecha]],Ev_IFEMA[FECHA],Ev_IFEMA[cof_tot],0)</f>
        <v>0</v>
      </c>
      <c r="AI100" s="13">
        <f>_xlfn.XLOOKUP(Compendio[[#This Row],[Fecha]],Ev_Ventas[FECHA],Ev_Ventas[cof_tot],0)</f>
        <v>0</v>
      </c>
      <c r="AJ100" s="13">
        <f>_xlfn.XLOOKUP(Compendio[[#This Row],[Fecha]],Ev_Metropolitano[FECHA],Ev_Metropolitano[cof_tot],0)</f>
        <v>0</v>
      </c>
      <c r="AK100" s="13">
        <f>_xlfn.XLOOKUP(Compendio[[#This Row],[Fecha]],Ev_MovistarArena[FECHA],Ev_MovistarArena[cof_tot],0)</f>
        <v>0</v>
      </c>
      <c r="AL100" s="13">
        <f>_xlfn.XLOOKUP(Compendio[[#This Row],[Fecha]],Ev_Vallecas[FECHA],Ev_Vallecas[cof_tot],0)</f>
        <v>0</v>
      </c>
      <c r="AM100" s="13">
        <f>_xlfn.XLOOKUP(Compendio[[#This Row],[Fecha]],Ev_Vistalegre[FECHA],Ev_Vistalegre[cof_tot],0)</f>
        <v>0</v>
      </c>
    </row>
    <row r="101" spans="1:39" x14ac:dyDescent="0.2">
      <c r="A101" s="7">
        <v>45391</v>
      </c>
      <c r="B101">
        <v>9</v>
      </c>
      <c r="C101">
        <v>4</v>
      </c>
      <c r="D101">
        <v>2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15</v>
      </c>
      <c r="Y101" s="12">
        <v>1.736</v>
      </c>
      <c r="Z101" s="12">
        <v>1.613</v>
      </c>
      <c r="AA101" s="14">
        <v>16.399999999999999</v>
      </c>
      <c r="AB101" s="14">
        <v>10.8</v>
      </c>
      <c r="AC101" s="14">
        <v>5.0999999999999996</v>
      </c>
      <c r="AD101" s="14">
        <v>0</v>
      </c>
      <c r="AE101">
        <v>1</v>
      </c>
      <c r="AF101" s="13">
        <v>0.45</v>
      </c>
      <c r="AG101" s="13">
        <f>_xlfn.XLOOKUP(Compendio[[#This Row],[Fecha]],Ev_Bernabeu[FECHA],Ev_Bernabeu[cof_tot],0)</f>
        <v>0.90211764705882358</v>
      </c>
      <c r="AH101" s="13">
        <f>_xlfn.XLOOKUP(Compendio[[#This Row],[Fecha]],Ev_IFEMA[FECHA],Ev_IFEMA[cof_tot],0)</f>
        <v>0</v>
      </c>
      <c r="AI101" s="13">
        <f>_xlfn.XLOOKUP(Compendio[[#This Row],[Fecha]],Ev_Ventas[FECHA],Ev_Ventas[cof_tot],0)</f>
        <v>0</v>
      </c>
      <c r="AJ101" s="13">
        <f>_xlfn.XLOOKUP(Compendio[[#This Row],[Fecha]],Ev_Metropolitano[FECHA],Ev_Metropolitano[cof_tot],0)</f>
        <v>0</v>
      </c>
      <c r="AK101" s="13">
        <f>_xlfn.XLOOKUP(Compendio[[#This Row],[Fecha]],Ev_MovistarArena[FECHA],Ev_MovistarArena[cof_tot],0)</f>
        <v>0</v>
      </c>
      <c r="AL101" s="13">
        <f>_xlfn.XLOOKUP(Compendio[[#This Row],[Fecha]],Ev_Vallecas[FECHA],Ev_Vallecas[cof_tot],0)</f>
        <v>0</v>
      </c>
      <c r="AM101" s="13">
        <f>_xlfn.XLOOKUP(Compendio[[#This Row],[Fecha]],Ev_Vistalegre[FECHA],Ev_Vistalegre[cof_tot],0)</f>
        <v>0</v>
      </c>
    </row>
    <row r="102" spans="1:39" x14ac:dyDescent="0.2">
      <c r="A102" s="7">
        <v>45392</v>
      </c>
      <c r="B102">
        <v>10</v>
      </c>
      <c r="C102">
        <v>4</v>
      </c>
      <c r="D102">
        <v>3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15</v>
      </c>
      <c r="Y102" s="12">
        <v>1.7350000000000001</v>
      </c>
      <c r="Z102" s="12">
        <v>1.613</v>
      </c>
      <c r="AA102" s="14">
        <v>20.7</v>
      </c>
      <c r="AB102" s="14">
        <v>13.8</v>
      </c>
      <c r="AC102" s="14">
        <v>6.9</v>
      </c>
      <c r="AD102" s="14">
        <v>0</v>
      </c>
      <c r="AE102">
        <v>1</v>
      </c>
      <c r="AF102" s="13">
        <v>0.47</v>
      </c>
      <c r="AG102" s="13">
        <f>_xlfn.XLOOKUP(Compendio[[#This Row],[Fecha]],Ev_Bernabeu[FECHA],Ev_Bernabeu[cof_tot],0)</f>
        <v>0</v>
      </c>
      <c r="AH102" s="13">
        <f>_xlfn.XLOOKUP(Compendio[[#This Row],[Fecha]],Ev_IFEMA[FECHA],Ev_IFEMA[cof_tot],0)</f>
        <v>0</v>
      </c>
      <c r="AI102" s="13">
        <f>_xlfn.XLOOKUP(Compendio[[#This Row],[Fecha]],Ev_Ventas[FECHA],Ev_Ventas[cof_tot],0)</f>
        <v>0</v>
      </c>
      <c r="AJ102" s="13">
        <f>_xlfn.XLOOKUP(Compendio[[#This Row],[Fecha]],Ev_Metropolitano[FECHA],Ev_Metropolitano[cof_tot],0)</f>
        <v>0.98058571428571428</v>
      </c>
      <c r="AK102" s="13">
        <f>_xlfn.XLOOKUP(Compendio[[#This Row],[Fecha]],Ev_MovistarArena[FECHA],Ev_MovistarArena[cof_tot],0)</f>
        <v>0</v>
      </c>
      <c r="AL102" s="13">
        <f>_xlfn.XLOOKUP(Compendio[[#This Row],[Fecha]],Ev_Vallecas[FECHA],Ev_Vallecas[cof_tot],0)</f>
        <v>0</v>
      </c>
      <c r="AM102" s="13">
        <f>_xlfn.XLOOKUP(Compendio[[#This Row],[Fecha]],Ev_Vistalegre[FECHA],Ev_Vistalegre[cof_tot],0)</f>
        <v>0</v>
      </c>
    </row>
    <row r="103" spans="1:39" x14ac:dyDescent="0.2">
      <c r="A103" s="7">
        <v>45393</v>
      </c>
      <c r="B103">
        <v>11</v>
      </c>
      <c r="C103">
        <v>4</v>
      </c>
      <c r="D103">
        <v>4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</v>
      </c>
      <c r="Y103" s="12">
        <v>1.7350000000000001</v>
      </c>
      <c r="Z103" s="12">
        <v>1.61</v>
      </c>
      <c r="AA103" s="14">
        <v>26.5</v>
      </c>
      <c r="AB103" s="14">
        <v>18.2</v>
      </c>
      <c r="AC103" s="14">
        <v>9.9</v>
      </c>
      <c r="AD103" s="14">
        <v>0</v>
      </c>
      <c r="AE103">
        <v>3</v>
      </c>
      <c r="AF103" s="13">
        <v>0.5</v>
      </c>
      <c r="AG103" s="13">
        <f>_xlfn.XLOOKUP(Compendio[[#This Row],[Fecha]],Ev_Bernabeu[FECHA],Ev_Bernabeu[cof_tot],0)</f>
        <v>0</v>
      </c>
      <c r="AH103" s="13">
        <f>_xlfn.XLOOKUP(Compendio[[#This Row],[Fecha]],Ev_IFEMA[FECHA],Ev_IFEMA[cof_tot],0)</f>
        <v>0</v>
      </c>
      <c r="AI103" s="13">
        <f>_xlfn.XLOOKUP(Compendio[[#This Row],[Fecha]],Ev_Ventas[FECHA],Ev_Ventas[cof_tot],0)</f>
        <v>0</v>
      </c>
      <c r="AJ103" s="13">
        <f>_xlfn.XLOOKUP(Compendio[[#This Row],[Fecha]],Ev_Metropolitano[FECHA],Ev_Metropolitano[cof_tot],0)</f>
        <v>0</v>
      </c>
      <c r="AK103" s="13">
        <f>_xlfn.XLOOKUP(Compendio[[#This Row],[Fecha]],Ev_MovistarArena[FECHA],Ev_MovistarArena[cof_tot],0)</f>
        <v>0</v>
      </c>
      <c r="AL103" s="13">
        <f>_xlfn.XLOOKUP(Compendio[[#This Row],[Fecha]],Ev_Vallecas[FECHA],Ev_Vallecas[cof_tot],0)</f>
        <v>0</v>
      </c>
      <c r="AM103" s="13">
        <f>_xlfn.XLOOKUP(Compendio[[#This Row],[Fecha]],Ev_Vistalegre[FECHA],Ev_Vistalegre[cof_tot],0)</f>
        <v>0</v>
      </c>
    </row>
    <row r="104" spans="1:39" x14ac:dyDescent="0.2">
      <c r="A104" s="7">
        <v>45394</v>
      </c>
      <c r="B104">
        <v>12</v>
      </c>
      <c r="C104">
        <v>4</v>
      </c>
      <c r="D104">
        <v>5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</v>
      </c>
      <c r="Y104" s="12">
        <v>1.7390000000000001</v>
      </c>
      <c r="Z104" s="12">
        <v>1.611</v>
      </c>
      <c r="AA104" s="14">
        <v>24.8</v>
      </c>
      <c r="AB104" s="14">
        <v>18</v>
      </c>
      <c r="AC104" s="14">
        <v>11.1</v>
      </c>
      <c r="AD104" s="14">
        <v>0</v>
      </c>
      <c r="AE104">
        <v>1</v>
      </c>
      <c r="AF104" s="13">
        <v>0.41</v>
      </c>
      <c r="AG104" s="13">
        <f>_xlfn.XLOOKUP(Compendio[[#This Row],[Fecha]],Ev_Bernabeu[FECHA],Ev_Bernabeu[cof_tot],0)</f>
        <v>0</v>
      </c>
      <c r="AH104" s="13">
        <f>_xlfn.XLOOKUP(Compendio[[#This Row],[Fecha]],Ev_IFEMA[FECHA],Ev_IFEMA[cof_tot],0)</f>
        <v>0</v>
      </c>
      <c r="AI104" s="13">
        <f>_xlfn.XLOOKUP(Compendio[[#This Row],[Fecha]],Ev_Ventas[FECHA],Ev_Ventas[cof_tot],0)</f>
        <v>0</v>
      </c>
      <c r="AJ104" s="13">
        <f>_xlfn.XLOOKUP(Compendio[[#This Row],[Fecha]],Ev_Metropolitano[FECHA],Ev_Metropolitano[cof_tot],0)</f>
        <v>0</v>
      </c>
      <c r="AK104" s="13">
        <f>_xlfn.XLOOKUP(Compendio[[#This Row],[Fecha]],Ev_MovistarArena[FECHA],Ev_MovistarArena[cof_tot],0)</f>
        <v>1</v>
      </c>
      <c r="AL104" s="13">
        <f>_xlfn.XLOOKUP(Compendio[[#This Row],[Fecha]],Ev_Vallecas[FECHA],Ev_Vallecas[cof_tot],0)</f>
        <v>0</v>
      </c>
      <c r="AM104" s="13">
        <f>_xlfn.XLOOKUP(Compendio[[#This Row],[Fecha]],Ev_Vistalegre[FECHA],Ev_Vistalegre[cof_tot],0)</f>
        <v>0</v>
      </c>
    </row>
    <row r="105" spans="1:39" x14ac:dyDescent="0.2">
      <c r="A105" s="7">
        <v>45395</v>
      </c>
      <c r="B105">
        <v>13</v>
      </c>
      <c r="C105">
        <v>4</v>
      </c>
      <c r="D105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15</v>
      </c>
      <c r="Y105" s="12">
        <v>1.74</v>
      </c>
      <c r="Z105" s="12">
        <v>1.611</v>
      </c>
      <c r="AA105" s="14">
        <v>27.1</v>
      </c>
      <c r="AB105" s="14">
        <v>20</v>
      </c>
      <c r="AC105" s="14">
        <v>12.8</v>
      </c>
      <c r="AD105" s="14">
        <v>0</v>
      </c>
      <c r="AE105">
        <v>2</v>
      </c>
      <c r="AF105" s="13">
        <v>0.38</v>
      </c>
      <c r="AG105" s="13">
        <f>_xlfn.XLOOKUP(Compendio[[#This Row],[Fecha]],Ev_Bernabeu[FECHA],Ev_Bernabeu[cof_tot],0)</f>
        <v>0</v>
      </c>
      <c r="AH105" s="13">
        <f>_xlfn.XLOOKUP(Compendio[[#This Row],[Fecha]],Ev_IFEMA[FECHA],Ev_IFEMA[cof_tot],0)</f>
        <v>0</v>
      </c>
      <c r="AI105" s="13">
        <f>_xlfn.XLOOKUP(Compendio[[#This Row],[Fecha]],Ev_Ventas[FECHA],Ev_Ventas[cof_tot],0)</f>
        <v>0</v>
      </c>
      <c r="AJ105" s="13">
        <f>_xlfn.XLOOKUP(Compendio[[#This Row],[Fecha]],Ev_Metropolitano[FECHA],Ev_Metropolitano[cof_tot],0)</f>
        <v>0.91734285714285713</v>
      </c>
      <c r="AK105" s="13">
        <f>_xlfn.XLOOKUP(Compendio[[#This Row],[Fecha]],Ev_MovistarArena[FECHA],Ev_MovistarArena[cof_tot],0)</f>
        <v>0.94117647058823528</v>
      </c>
      <c r="AL105" s="13">
        <f>_xlfn.XLOOKUP(Compendio[[#This Row],[Fecha]],Ev_Vallecas[FECHA],Ev_Vallecas[cof_tot],0)</f>
        <v>0.87537414965986393</v>
      </c>
      <c r="AM105" s="13">
        <f>_xlfn.XLOOKUP(Compendio[[#This Row],[Fecha]],Ev_Vistalegre[FECHA],Ev_Vistalegre[cof_tot],0)</f>
        <v>0</v>
      </c>
    </row>
    <row r="106" spans="1:39" x14ac:dyDescent="0.2">
      <c r="A106" s="7">
        <v>45396</v>
      </c>
      <c r="B106">
        <v>14</v>
      </c>
      <c r="C106">
        <v>4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15</v>
      </c>
      <c r="Y106" s="12">
        <v>1.744</v>
      </c>
      <c r="Z106" s="12">
        <v>1.6140000000000001</v>
      </c>
      <c r="AA106" s="14">
        <v>27</v>
      </c>
      <c r="AB106" s="14">
        <v>20.399999999999999</v>
      </c>
      <c r="AC106" s="14">
        <v>13.7</v>
      </c>
      <c r="AD106" s="14">
        <v>0</v>
      </c>
      <c r="AE106">
        <v>1</v>
      </c>
      <c r="AF106" s="13">
        <v>0.37</v>
      </c>
      <c r="AG106" s="13">
        <f>_xlfn.XLOOKUP(Compendio[[#This Row],[Fecha]],Ev_Bernabeu[FECHA],Ev_Bernabeu[cof_tot],0)</f>
        <v>0</v>
      </c>
      <c r="AH106" s="13">
        <f>_xlfn.XLOOKUP(Compendio[[#This Row],[Fecha]],Ev_IFEMA[FECHA],Ev_IFEMA[cof_tot],0)</f>
        <v>0</v>
      </c>
      <c r="AI106" s="13">
        <f>_xlfn.XLOOKUP(Compendio[[#This Row],[Fecha]],Ev_Ventas[FECHA],Ev_Ventas[cof_tot],0)</f>
        <v>0.30931022469952968</v>
      </c>
      <c r="AJ106" s="13">
        <f>_xlfn.XLOOKUP(Compendio[[#This Row],[Fecha]],Ev_Metropolitano[FECHA],Ev_Metropolitano[cof_tot],0)</f>
        <v>0</v>
      </c>
      <c r="AK106" s="13">
        <f>_xlfn.XLOOKUP(Compendio[[#This Row],[Fecha]],Ev_MovistarArena[FECHA],Ev_MovistarArena[cof_tot],0)</f>
        <v>0</v>
      </c>
      <c r="AL106" s="13">
        <f>_xlfn.XLOOKUP(Compendio[[#This Row],[Fecha]],Ev_Vallecas[FECHA],Ev_Vallecas[cof_tot],0)</f>
        <v>0</v>
      </c>
      <c r="AM106" s="13">
        <f>_xlfn.XLOOKUP(Compendio[[#This Row],[Fecha]],Ev_Vistalegre[FECHA],Ev_Vistalegre[cof_tot],0)</f>
        <v>0</v>
      </c>
    </row>
    <row r="107" spans="1:39" x14ac:dyDescent="0.2">
      <c r="A107" s="7">
        <v>45397</v>
      </c>
      <c r="B107">
        <v>15</v>
      </c>
      <c r="C107">
        <v>4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16</v>
      </c>
      <c r="Y107" s="12">
        <v>1.7450000000000001</v>
      </c>
      <c r="Z107" s="12">
        <v>1.613</v>
      </c>
      <c r="AA107" s="14">
        <v>29.2</v>
      </c>
      <c r="AB107" s="14">
        <v>21.4</v>
      </c>
      <c r="AC107" s="14">
        <v>13.7</v>
      </c>
      <c r="AD107" s="14">
        <v>0</v>
      </c>
      <c r="AE107">
        <v>2</v>
      </c>
      <c r="AF107" s="13">
        <v>0.45</v>
      </c>
      <c r="AG107" s="13">
        <f>_xlfn.XLOOKUP(Compendio[[#This Row],[Fecha]],Ev_Bernabeu[FECHA],Ev_Bernabeu[cof_tot],0)</f>
        <v>0</v>
      </c>
      <c r="AH107" s="13">
        <f>_xlfn.XLOOKUP(Compendio[[#This Row],[Fecha]],Ev_IFEMA[FECHA],Ev_IFEMA[cof_tot],0)</f>
        <v>0</v>
      </c>
      <c r="AI107" s="13">
        <f>_xlfn.XLOOKUP(Compendio[[#This Row],[Fecha]],Ev_Ventas[FECHA],Ev_Ventas[cof_tot],0)</f>
        <v>0</v>
      </c>
      <c r="AJ107" s="13">
        <f>_xlfn.XLOOKUP(Compendio[[#This Row],[Fecha]],Ev_Metropolitano[FECHA],Ev_Metropolitano[cof_tot],0)</f>
        <v>0</v>
      </c>
      <c r="AK107" s="13">
        <f>_xlfn.XLOOKUP(Compendio[[#This Row],[Fecha]],Ev_MovistarArena[FECHA],Ev_MovistarArena[cof_tot],0)</f>
        <v>0</v>
      </c>
      <c r="AL107" s="13">
        <f>_xlfn.XLOOKUP(Compendio[[#This Row],[Fecha]],Ev_Vallecas[FECHA],Ev_Vallecas[cof_tot],0)</f>
        <v>0</v>
      </c>
      <c r="AM107" s="13">
        <f>_xlfn.XLOOKUP(Compendio[[#This Row],[Fecha]],Ev_Vistalegre[FECHA],Ev_Vistalegre[cof_tot],0)</f>
        <v>0</v>
      </c>
    </row>
    <row r="108" spans="1:39" x14ac:dyDescent="0.2">
      <c r="A108" s="7">
        <v>45398</v>
      </c>
      <c r="B108">
        <v>16</v>
      </c>
      <c r="C108">
        <v>4</v>
      </c>
      <c r="D108">
        <v>2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16</v>
      </c>
      <c r="Y108" s="12">
        <v>1.7430000000000001</v>
      </c>
      <c r="Z108" s="12">
        <v>1.613</v>
      </c>
      <c r="AA108" s="14">
        <v>26.2</v>
      </c>
      <c r="AB108" s="14">
        <v>19.3</v>
      </c>
      <c r="AC108" s="14">
        <v>12.4</v>
      </c>
      <c r="AD108" s="14">
        <v>0</v>
      </c>
      <c r="AE108">
        <v>2</v>
      </c>
      <c r="AF108" s="13">
        <v>0.4</v>
      </c>
      <c r="AG108" s="13">
        <f>_xlfn.XLOOKUP(Compendio[[#This Row],[Fecha]],Ev_Bernabeu[FECHA],Ev_Bernabeu[cof_tot],0)</f>
        <v>0</v>
      </c>
      <c r="AH108" s="13">
        <f>_xlfn.XLOOKUP(Compendio[[#This Row],[Fecha]],Ev_IFEMA[FECHA],Ev_IFEMA[cof_tot],0)</f>
        <v>0</v>
      </c>
      <c r="AI108" s="13">
        <f>_xlfn.XLOOKUP(Compendio[[#This Row],[Fecha]],Ev_Ventas[FECHA],Ev_Ventas[cof_tot],0)</f>
        <v>0</v>
      </c>
      <c r="AJ108" s="13">
        <f>_xlfn.XLOOKUP(Compendio[[#This Row],[Fecha]],Ev_Metropolitano[FECHA],Ev_Metropolitano[cof_tot],0)</f>
        <v>0</v>
      </c>
      <c r="AK108" s="13">
        <f>_xlfn.XLOOKUP(Compendio[[#This Row],[Fecha]],Ev_MovistarArena[FECHA],Ev_MovistarArena[cof_tot],0)</f>
        <v>0</v>
      </c>
      <c r="AL108" s="13">
        <f>_xlfn.XLOOKUP(Compendio[[#This Row],[Fecha]],Ev_Vallecas[FECHA],Ev_Vallecas[cof_tot],0)</f>
        <v>0</v>
      </c>
      <c r="AM108" s="13">
        <f>_xlfn.XLOOKUP(Compendio[[#This Row],[Fecha]],Ev_Vistalegre[FECHA],Ev_Vistalegre[cof_tot],0)</f>
        <v>0</v>
      </c>
    </row>
    <row r="109" spans="1:39" x14ac:dyDescent="0.2">
      <c r="A109" s="7">
        <v>45399</v>
      </c>
      <c r="B109">
        <v>17</v>
      </c>
      <c r="C109">
        <v>4</v>
      </c>
      <c r="D109">
        <v>3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16</v>
      </c>
      <c r="Y109" s="12">
        <v>1.7450000000000001</v>
      </c>
      <c r="Z109" s="12">
        <v>1.615</v>
      </c>
      <c r="AA109" s="14">
        <v>22</v>
      </c>
      <c r="AB109" s="14">
        <v>15.4</v>
      </c>
      <c r="AC109" s="14">
        <v>8.6999999999999993</v>
      </c>
      <c r="AD109" s="14">
        <v>0</v>
      </c>
      <c r="AE109">
        <v>2</v>
      </c>
      <c r="AF109" s="13">
        <v>0.43</v>
      </c>
      <c r="AG109" s="13">
        <f>_xlfn.XLOOKUP(Compendio[[#This Row],[Fecha]],Ev_Bernabeu[FECHA],Ev_Bernabeu[cof_tot],0)</f>
        <v>0</v>
      </c>
      <c r="AH109" s="13">
        <f>_xlfn.XLOOKUP(Compendio[[#This Row],[Fecha]],Ev_IFEMA[FECHA],Ev_IFEMA[cof_tot],0)</f>
        <v>0</v>
      </c>
      <c r="AI109" s="13">
        <f>_xlfn.XLOOKUP(Compendio[[#This Row],[Fecha]],Ev_Ventas[FECHA],Ev_Ventas[cof_tot],0)</f>
        <v>0</v>
      </c>
      <c r="AJ109" s="13">
        <f>_xlfn.XLOOKUP(Compendio[[#This Row],[Fecha]],Ev_Metropolitano[FECHA],Ev_Metropolitano[cof_tot],0)</f>
        <v>0</v>
      </c>
      <c r="AK109" s="13">
        <f>_xlfn.XLOOKUP(Compendio[[#This Row],[Fecha]],Ev_MovistarArena[FECHA],Ev_MovistarArena[cof_tot],0)</f>
        <v>0</v>
      </c>
      <c r="AL109" s="13">
        <f>_xlfn.XLOOKUP(Compendio[[#This Row],[Fecha]],Ev_Vallecas[FECHA],Ev_Vallecas[cof_tot],0)</f>
        <v>0</v>
      </c>
      <c r="AM109" s="13">
        <f>_xlfn.XLOOKUP(Compendio[[#This Row],[Fecha]],Ev_Vistalegre[FECHA],Ev_Vistalegre[cof_tot],0)</f>
        <v>0</v>
      </c>
    </row>
    <row r="110" spans="1:39" x14ac:dyDescent="0.2">
      <c r="A110" s="7">
        <v>45400</v>
      </c>
      <c r="B110">
        <v>18</v>
      </c>
      <c r="C110">
        <v>4</v>
      </c>
      <c r="D110">
        <v>4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16</v>
      </c>
      <c r="Y110" s="12">
        <v>1.7490000000000001</v>
      </c>
      <c r="Z110" s="12">
        <v>1.613</v>
      </c>
      <c r="AA110" s="14">
        <v>22.5</v>
      </c>
      <c r="AB110" s="14">
        <v>15.6</v>
      </c>
      <c r="AC110" s="14">
        <v>8.8000000000000007</v>
      </c>
      <c r="AD110" s="14">
        <v>0</v>
      </c>
      <c r="AE110">
        <v>2</v>
      </c>
      <c r="AF110" s="13">
        <v>0.38</v>
      </c>
      <c r="AG110" s="13">
        <f>_xlfn.XLOOKUP(Compendio[[#This Row],[Fecha]],Ev_Bernabeu[FECHA],Ev_Bernabeu[cof_tot],0)</f>
        <v>0</v>
      </c>
      <c r="AH110" s="13">
        <f>_xlfn.XLOOKUP(Compendio[[#This Row],[Fecha]],Ev_IFEMA[FECHA],Ev_IFEMA[cof_tot],0)</f>
        <v>0</v>
      </c>
      <c r="AI110" s="13">
        <f>_xlfn.XLOOKUP(Compendio[[#This Row],[Fecha]],Ev_Ventas[FECHA],Ev_Ventas[cof_tot],0)</f>
        <v>0</v>
      </c>
      <c r="AJ110" s="13">
        <f>_xlfn.XLOOKUP(Compendio[[#This Row],[Fecha]],Ev_Metropolitano[FECHA],Ev_Metropolitano[cof_tot],0)</f>
        <v>0</v>
      </c>
      <c r="AK110" s="13">
        <f>_xlfn.XLOOKUP(Compendio[[#This Row],[Fecha]],Ev_MovistarArena[FECHA],Ev_MovistarArena[cof_tot],0)</f>
        <v>0</v>
      </c>
      <c r="AL110" s="13">
        <f>_xlfn.XLOOKUP(Compendio[[#This Row],[Fecha]],Ev_Vallecas[FECHA],Ev_Vallecas[cof_tot],0)</f>
        <v>0</v>
      </c>
      <c r="AM110" s="13">
        <f>_xlfn.XLOOKUP(Compendio[[#This Row],[Fecha]],Ev_Vistalegre[FECHA],Ev_Vistalegre[cof_tot],0)</f>
        <v>0</v>
      </c>
    </row>
    <row r="111" spans="1:39" x14ac:dyDescent="0.2">
      <c r="A111" s="7">
        <v>45401</v>
      </c>
      <c r="B111">
        <v>19</v>
      </c>
      <c r="C111">
        <v>4</v>
      </c>
      <c r="D111">
        <v>5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16</v>
      </c>
      <c r="Y111" s="12">
        <v>1.7490000000000001</v>
      </c>
      <c r="Z111" s="12">
        <v>1.607</v>
      </c>
      <c r="AA111" s="14">
        <v>21.5</v>
      </c>
      <c r="AB111" s="14">
        <v>14.4</v>
      </c>
      <c r="AC111" s="14">
        <v>7.3</v>
      </c>
      <c r="AD111" s="14">
        <v>0</v>
      </c>
      <c r="AE111">
        <v>2</v>
      </c>
      <c r="AF111" s="13">
        <v>0.43</v>
      </c>
      <c r="AG111" s="13">
        <f>_xlfn.XLOOKUP(Compendio[[#This Row],[Fecha]],Ev_Bernabeu[FECHA],Ev_Bernabeu[cof_tot],0)</f>
        <v>0</v>
      </c>
      <c r="AH111" s="13">
        <f>_xlfn.XLOOKUP(Compendio[[#This Row],[Fecha]],Ev_IFEMA[FECHA],Ev_IFEMA[cof_tot],0)</f>
        <v>0</v>
      </c>
      <c r="AI111" s="13">
        <f>_xlfn.XLOOKUP(Compendio[[#This Row],[Fecha]],Ev_Ventas[FECHA],Ev_Ventas[cof_tot],0)</f>
        <v>0</v>
      </c>
      <c r="AJ111" s="13">
        <f>_xlfn.XLOOKUP(Compendio[[#This Row],[Fecha]],Ev_Metropolitano[FECHA],Ev_Metropolitano[cof_tot],0)</f>
        <v>0</v>
      </c>
      <c r="AK111" s="13">
        <f>_xlfn.XLOOKUP(Compendio[[#This Row],[Fecha]],Ev_MovistarArena[FECHA],Ev_MovistarArena[cof_tot],0)</f>
        <v>0</v>
      </c>
      <c r="AL111" s="13">
        <f>_xlfn.XLOOKUP(Compendio[[#This Row],[Fecha]],Ev_Vallecas[FECHA],Ev_Vallecas[cof_tot],0)</f>
        <v>0</v>
      </c>
      <c r="AM111" s="13">
        <f>_xlfn.XLOOKUP(Compendio[[#This Row],[Fecha]],Ev_Vistalegre[FECHA],Ev_Vistalegre[cof_tot],0)</f>
        <v>0</v>
      </c>
    </row>
    <row r="112" spans="1:39" x14ac:dyDescent="0.2">
      <c r="A112" s="7">
        <v>45402</v>
      </c>
      <c r="B112">
        <v>20</v>
      </c>
      <c r="C112">
        <v>4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16</v>
      </c>
      <c r="Y112" s="12">
        <v>1.748</v>
      </c>
      <c r="Z112" s="12">
        <v>1.6</v>
      </c>
      <c r="AA112" s="14">
        <v>24.6</v>
      </c>
      <c r="AB112" s="14">
        <v>17.8</v>
      </c>
      <c r="AC112" s="14">
        <v>10.9</v>
      </c>
      <c r="AD112" s="14">
        <v>0</v>
      </c>
      <c r="AE112">
        <v>2</v>
      </c>
      <c r="AF112" s="13">
        <v>0.37</v>
      </c>
      <c r="AG112" s="13">
        <f>_xlfn.XLOOKUP(Compendio[[#This Row],[Fecha]],Ev_Bernabeu[FECHA],Ev_Bernabeu[cof_tot],0)</f>
        <v>0</v>
      </c>
      <c r="AH112" s="13">
        <f>_xlfn.XLOOKUP(Compendio[[#This Row],[Fecha]],Ev_IFEMA[FECHA],Ev_IFEMA[cof_tot],0)</f>
        <v>0</v>
      </c>
      <c r="AI112" s="13">
        <f>_xlfn.XLOOKUP(Compendio[[#This Row],[Fecha]],Ev_Ventas[FECHA],Ev_Ventas[cof_tot],0)</f>
        <v>0</v>
      </c>
      <c r="AJ112" s="13">
        <f>_xlfn.XLOOKUP(Compendio[[#This Row],[Fecha]],Ev_Metropolitano[FECHA],Ev_Metropolitano[cof_tot],0)</f>
        <v>0</v>
      </c>
      <c r="AK112" s="13">
        <f>_xlfn.XLOOKUP(Compendio[[#This Row],[Fecha]],Ev_MovistarArena[FECHA],Ev_MovistarArena[cof_tot],0)</f>
        <v>0</v>
      </c>
      <c r="AL112" s="13">
        <f>_xlfn.XLOOKUP(Compendio[[#This Row],[Fecha]],Ev_Vallecas[FECHA],Ev_Vallecas[cof_tot],0)</f>
        <v>0.8582993197278912</v>
      </c>
      <c r="AM112" s="13">
        <f>_xlfn.XLOOKUP(Compendio[[#This Row],[Fecha]],Ev_Vistalegre[FECHA],Ev_Vistalegre[cof_tot],0)</f>
        <v>0</v>
      </c>
    </row>
    <row r="113" spans="1:39" x14ac:dyDescent="0.2">
      <c r="A113" s="7">
        <v>45403</v>
      </c>
      <c r="B113">
        <v>21</v>
      </c>
      <c r="C113">
        <v>4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16</v>
      </c>
      <c r="Y113" s="12">
        <v>1.748</v>
      </c>
      <c r="Z113" s="12">
        <v>1.597</v>
      </c>
      <c r="AA113" s="14">
        <v>23.4</v>
      </c>
      <c r="AB113" s="14">
        <v>16.8</v>
      </c>
      <c r="AC113" s="14">
        <v>10.1</v>
      </c>
      <c r="AD113" s="14">
        <v>0</v>
      </c>
      <c r="AE113">
        <v>2</v>
      </c>
      <c r="AF113" s="13">
        <v>0.33</v>
      </c>
      <c r="AG113" s="13">
        <f>_xlfn.XLOOKUP(Compendio[[#This Row],[Fecha]],Ev_Bernabeu[FECHA],Ev_Bernabeu[cof_tot],0)</f>
        <v>0.99742352941176471</v>
      </c>
      <c r="AH113" s="13">
        <f>_xlfn.XLOOKUP(Compendio[[#This Row],[Fecha]],Ev_IFEMA[FECHA],Ev_IFEMA[cof_tot],0)</f>
        <v>0</v>
      </c>
      <c r="AI113" s="13">
        <f>_xlfn.XLOOKUP(Compendio[[#This Row],[Fecha]],Ev_Ventas[FECHA],Ev_Ventas[cof_tot],0)</f>
        <v>0.33844278000348371</v>
      </c>
      <c r="AJ113" s="13">
        <f>_xlfn.XLOOKUP(Compendio[[#This Row],[Fecha]],Ev_Metropolitano[FECHA],Ev_Metropolitano[cof_tot],0)</f>
        <v>0</v>
      </c>
      <c r="AK113" s="13">
        <f>_xlfn.XLOOKUP(Compendio[[#This Row],[Fecha]],Ev_MovistarArena[FECHA],Ev_MovistarArena[cof_tot],0)</f>
        <v>0</v>
      </c>
      <c r="AL113" s="13">
        <f>_xlfn.XLOOKUP(Compendio[[#This Row],[Fecha]],Ev_Vallecas[FECHA],Ev_Vallecas[cof_tot],0)</f>
        <v>0</v>
      </c>
      <c r="AM113" s="13">
        <f>_xlfn.XLOOKUP(Compendio[[#This Row],[Fecha]],Ev_Vistalegre[FECHA],Ev_Vistalegre[cof_tot],0)</f>
        <v>0</v>
      </c>
    </row>
    <row r="114" spans="1:39" x14ac:dyDescent="0.2">
      <c r="A114" s="7">
        <v>45404</v>
      </c>
      <c r="B114">
        <v>22</v>
      </c>
      <c r="C114">
        <v>4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17</v>
      </c>
      <c r="Y114" s="12">
        <v>1.7470000000000001</v>
      </c>
      <c r="Z114" s="12">
        <v>1.5940000000000001</v>
      </c>
      <c r="AA114" s="14">
        <v>19.100000000000001</v>
      </c>
      <c r="AB114" s="14">
        <v>13.1</v>
      </c>
      <c r="AC114" s="14">
        <v>7.1</v>
      </c>
      <c r="AD114" s="14">
        <v>0</v>
      </c>
      <c r="AE114">
        <v>4</v>
      </c>
      <c r="AF114" s="13">
        <v>0.34</v>
      </c>
      <c r="AG114" s="13">
        <f>_xlfn.XLOOKUP(Compendio[[#This Row],[Fecha]],Ev_Bernabeu[FECHA],Ev_Bernabeu[cof_tot],0)</f>
        <v>0</v>
      </c>
      <c r="AH114" s="13">
        <f>_xlfn.XLOOKUP(Compendio[[#This Row],[Fecha]],Ev_IFEMA[FECHA],Ev_IFEMA[cof_tot],0)</f>
        <v>0</v>
      </c>
      <c r="AI114" s="13">
        <f>_xlfn.XLOOKUP(Compendio[[#This Row],[Fecha]],Ev_Ventas[FECHA],Ev_Ventas[cof_tot],0)</f>
        <v>0</v>
      </c>
      <c r="AJ114" s="13">
        <f>_xlfn.XLOOKUP(Compendio[[#This Row],[Fecha]],Ev_Metropolitano[FECHA],Ev_Metropolitano[cof_tot],0)</f>
        <v>0</v>
      </c>
      <c r="AK114" s="13">
        <f>_xlfn.XLOOKUP(Compendio[[#This Row],[Fecha]],Ev_MovistarArena[FECHA],Ev_MovistarArena[cof_tot],0)</f>
        <v>0</v>
      </c>
      <c r="AL114" s="13">
        <f>_xlfn.XLOOKUP(Compendio[[#This Row],[Fecha]],Ev_Vallecas[FECHA],Ev_Vallecas[cof_tot],0)</f>
        <v>0</v>
      </c>
      <c r="AM114" s="13">
        <f>_xlfn.XLOOKUP(Compendio[[#This Row],[Fecha]],Ev_Vistalegre[FECHA],Ev_Vistalegre[cof_tot],0)</f>
        <v>0</v>
      </c>
    </row>
    <row r="115" spans="1:39" x14ac:dyDescent="0.2">
      <c r="A115" s="7">
        <v>45405</v>
      </c>
      <c r="B115">
        <v>23</v>
      </c>
      <c r="C115">
        <v>4</v>
      </c>
      <c r="D115">
        <v>2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17</v>
      </c>
      <c r="Y115" s="12">
        <v>1.748</v>
      </c>
      <c r="Z115" s="12">
        <v>1.589</v>
      </c>
      <c r="AA115" s="14">
        <v>18.3</v>
      </c>
      <c r="AB115" s="14">
        <v>11</v>
      </c>
      <c r="AC115" s="14">
        <v>3.8</v>
      </c>
      <c r="AD115" s="14">
        <v>0</v>
      </c>
      <c r="AE115">
        <v>3</v>
      </c>
      <c r="AF115" s="13">
        <v>0.36</v>
      </c>
      <c r="AG115" s="13">
        <f>_xlfn.XLOOKUP(Compendio[[#This Row],[Fecha]],Ev_Bernabeu[FECHA],Ev_Bernabeu[cof_tot],0)</f>
        <v>0</v>
      </c>
      <c r="AH115" s="13">
        <f>_xlfn.XLOOKUP(Compendio[[#This Row],[Fecha]],Ev_IFEMA[FECHA],Ev_IFEMA[cof_tot],0)</f>
        <v>0</v>
      </c>
      <c r="AI115" s="13">
        <f>_xlfn.XLOOKUP(Compendio[[#This Row],[Fecha]],Ev_Ventas[FECHA],Ev_Ventas[cof_tot],0)</f>
        <v>0</v>
      </c>
      <c r="AJ115" s="13">
        <f>_xlfn.XLOOKUP(Compendio[[#This Row],[Fecha]],Ev_Metropolitano[FECHA],Ev_Metropolitano[cof_tot],0)</f>
        <v>0</v>
      </c>
      <c r="AK115" s="13">
        <f>_xlfn.XLOOKUP(Compendio[[#This Row],[Fecha]],Ev_MovistarArena[FECHA],Ev_MovistarArena[cof_tot],0)</f>
        <v>0</v>
      </c>
      <c r="AL115" s="13">
        <f>_xlfn.XLOOKUP(Compendio[[#This Row],[Fecha]],Ev_Vallecas[FECHA],Ev_Vallecas[cof_tot],0)</f>
        <v>0</v>
      </c>
      <c r="AM115" s="13">
        <f>_xlfn.XLOOKUP(Compendio[[#This Row],[Fecha]],Ev_Vistalegre[FECHA],Ev_Vistalegre[cof_tot],0)</f>
        <v>0</v>
      </c>
    </row>
    <row r="116" spans="1:39" x14ac:dyDescent="0.2">
      <c r="A116" s="7">
        <v>45406</v>
      </c>
      <c r="B116">
        <v>24</v>
      </c>
      <c r="C116">
        <v>4</v>
      </c>
      <c r="D116">
        <v>3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17</v>
      </c>
      <c r="Y116" s="12">
        <v>1.7450000000000001</v>
      </c>
      <c r="Z116" s="12">
        <v>1.5840000000000001</v>
      </c>
      <c r="AA116" s="14">
        <v>19</v>
      </c>
      <c r="AB116" s="14">
        <v>11.9</v>
      </c>
      <c r="AC116" s="14">
        <v>4.8</v>
      </c>
      <c r="AD116" s="14">
        <v>0</v>
      </c>
      <c r="AE116">
        <v>1</v>
      </c>
      <c r="AF116" s="13">
        <v>0.38</v>
      </c>
      <c r="AG116" s="13">
        <f>_xlfn.XLOOKUP(Compendio[[#This Row],[Fecha]],Ev_Bernabeu[FECHA],Ev_Bernabeu[cof_tot],0)</f>
        <v>0</v>
      </c>
      <c r="AH116" s="13">
        <f>_xlfn.XLOOKUP(Compendio[[#This Row],[Fecha]],Ev_IFEMA[FECHA],Ev_IFEMA[cof_tot],0)</f>
        <v>0</v>
      </c>
      <c r="AI116" s="13">
        <f>_xlfn.XLOOKUP(Compendio[[#This Row],[Fecha]],Ev_Ventas[FECHA],Ev_Ventas[cof_tot],0)</f>
        <v>0</v>
      </c>
      <c r="AJ116" s="13">
        <f>_xlfn.XLOOKUP(Compendio[[#This Row],[Fecha]],Ev_Metropolitano[FECHA],Ev_Metropolitano[cof_tot],0)</f>
        <v>0</v>
      </c>
      <c r="AK116" s="13">
        <f>_xlfn.XLOOKUP(Compendio[[#This Row],[Fecha]],Ev_MovistarArena[FECHA],Ev_MovistarArena[cof_tot],0)</f>
        <v>0</v>
      </c>
      <c r="AL116" s="13">
        <f>_xlfn.XLOOKUP(Compendio[[#This Row],[Fecha]],Ev_Vallecas[FECHA],Ev_Vallecas[cof_tot],0)</f>
        <v>0</v>
      </c>
      <c r="AM116" s="13">
        <f>_xlfn.XLOOKUP(Compendio[[#This Row],[Fecha]],Ev_Vistalegre[FECHA],Ev_Vistalegre[cof_tot],0)</f>
        <v>0</v>
      </c>
    </row>
    <row r="117" spans="1:39" x14ac:dyDescent="0.2">
      <c r="A117" s="7">
        <v>45407</v>
      </c>
      <c r="B117">
        <v>25</v>
      </c>
      <c r="C117">
        <v>4</v>
      </c>
      <c r="D117">
        <v>4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17</v>
      </c>
      <c r="Y117" s="12">
        <v>1.7430000000000001</v>
      </c>
      <c r="Z117" s="12">
        <v>1.58</v>
      </c>
      <c r="AA117" s="14">
        <v>18.399999999999999</v>
      </c>
      <c r="AB117" s="14">
        <v>13.6</v>
      </c>
      <c r="AC117" s="14">
        <v>8.8000000000000007</v>
      </c>
      <c r="AD117" s="14">
        <v>0</v>
      </c>
      <c r="AE117">
        <v>3</v>
      </c>
      <c r="AF117" s="13">
        <v>0.4</v>
      </c>
      <c r="AG117" s="13">
        <f>_xlfn.XLOOKUP(Compendio[[#This Row],[Fecha]],Ev_Bernabeu[FECHA],Ev_Bernabeu[cof_tot],0)</f>
        <v>0</v>
      </c>
      <c r="AH117" s="13">
        <f>_xlfn.XLOOKUP(Compendio[[#This Row],[Fecha]],Ev_IFEMA[FECHA],Ev_IFEMA[cof_tot],0)</f>
        <v>0</v>
      </c>
      <c r="AI117" s="13">
        <f>_xlfn.XLOOKUP(Compendio[[#This Row],[Fecha]],Ev_Ventas[FECHA],Ev_Ventas[cof_tot],0)</f>
        <v>0</v>
      </c>
      <c r="AJ117" s="13">
        <f>_xlfn.XLOOKUP(Compendio[[#This Row],[Fecha]],Ev_Metropolitano[FECHA],Ev_Metropolitano[cof_tot],0)</f>
        <v>0</v>
      </c>
      <c r="AK117" s="13">
        <f>_xlfn.XLOOKUP(Compendio[[#This Row],[Fecha]],Ev_MovistarArena[FECHA],Ev_MovistarArena[cof_tot],0)</f>
        <v>0</v>
      </c>
      <c r="AL117" s="13">
        <f>_xlfn.XLOOKUP(Compendio[[#This Row],[Fecha]],Ev_Vallecas[FECHA],Ev_Vallecas[cof_tot],0)</f>
        <v>0</v>
      </c>
      <c r="AM117" s="13">
        <f>_xlfn.XLOOKUP(Compendio[[#This Row],[Fecha]],Ev_Vistalegre[FECHA],Ev_Vistalegre[cof_tot],0)</f>
        <v>0</v>
      </c>
    </row>
    <row r="118" spans="1:39" x14ac:dyDescent="0.2">
      <c r="A118" s="7">
        <v>45408</v>
      </c>
      <c r="B118">
        <v>26</v>
      </c>
      <c r="C118">
        <v>4</v>
      </c>
      <c r="D118">
        <v>5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17</v>
      </c>
      <c r="Y118" s="12">
        <v>1.744</v>
      </c>
      <c r="Z118" s="12">
        <v>1.579</v>
      </c>
      <c r="AA118" s="14">
        <v>16.399999999999999</v>
      </c>
      <c r="AB118" s="14">
        <v>12.9</v>
      </c>
      <c r="AC118" s="14">
        <v>9.4</v>
      </c>
      <c r="AD118" s="14">
        <v>4.4000000000000004</v>
      </c>
      <c r="AE118">
        <v>3</v>
      </c>
      <c r="AF118" s="13">
        <v>0.52</v>
      </c>
      <c r="AG118" s="13">
        <f>_xlfn.XLOOKUP(Compendio[[#This Row],[Fecha]],Ev_Bernabeu[FECHA],Ev_Bernabeu[cof_tot],0)</f>
        <v>0.29411764705882354</v>
      </c>
      <c r="AH118" s="13">
        <f>_xlfn.XLOOKUP(Compendio[[#This Row],[Fecha]],Ev_IFEMA[FECHA],Ev_IFEMA[cof_tot],0)</f>
        <v>0</v>
      </c>
      <c r="AI118" s="13">
        <f>_xlfn.XLOOKUP(Compendio[[#This Row],[Fecha]],Ev_Ventas[FECHA],Ev_Ventas[cof_tot],0)</f>
        <v>0</v>
      </c>
      <c r="AJ118" s="13">
        <f>_xlfn.XLOOKUP(Compendio[[#This Row],[Fecha]],Ev_Metropolitano[FECHA],Ev_Metropolitano[cof_tot],0)</f>
        <v>0</v>
      </c>
      <c r="AK118" s="13">
        <f>_xlfn.XLOOKUP(Compendio[[#This Row],[Fecha]],Ev_MovistarArena[FECHA],Ev_MovistarArena[cof_tot],0)</f>
        <v>0</v>
      </c>
      <c r="AL118" s="13">
        <f>_xlfn.XLOOKUP(Compendio[[#This Row],[Fecha]],Ev_Vallecas[FECHA],Ev_Vallecas[cof_tot],0)</f>
        <v>0</v>
      </c>
      <c r="AM118" s="13">
        <f>_xlfn.XLOOKUP(Compendio[[#This Row],[Fecha]],Ev_Vistalegre[FECHA],Ev_Vistalegre[cof_tot],0)</f>
        <v>0</v>
      </c>
    </row>
    <row r="119" spans="1:39" x14ac:dyDescent="0.2">
      <c r="A119" s="7">
        <v>45409</v>
      </c>
      <c r="B119">
        <v>27</v>
      </c>
      <c r="C119">
        <v>4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17</v>
      </c>
      <c r="Y119" s="12">
        <v>1.744</v>
      </c>
      <c r="Z119" s="12">
        <v>1.5780000000000001</v>
      </c>
      <c r="AA119" s="14">
        <v>14.9</v>
      </c>
      <c r="AB119" s="14">
        <v>11.2</v>
      </c>
      <c r="AC119" s="14">
        <v>7.5</v>
      </c>
      <c r="AD119" s="14">
        <v>3.7</v>
      </c>
      <c r="AE119">
        <v>4</v>
      </c>
      <c r="AF119" s="13">
        <v>0.75</v>
      </c>
      <c r="AG119" s="13">
        <f>_xlfn.XLOOKUP(Compendio[[#This Row],[Fecha]],Ev_Bernabeu[FECHA],Ev_Bernabeu[cof_tot],0)</f>
        <v>0</v>
      </c>
      <c r="AH119" s="13">
        <f>_xlfn.XLOOKUP(Compendio[[#This Row],[Fecha]],Ev_IFEMA[FECHA],Ev_IFEMA[cof_tot],0)</f>
        <v>0</v>
      </c>
      <c r="AI119" s="13">
        <f>_xlfn.XLOOKUP(Compendio[[#This Row],[Fecha]],Ev_Ventas[FECHA],Ev_Ventas[cof_tot],0)</f>
        <v>0</v>
      </c>
      <c r="AJ119" s="13">
        <f>_xlfn.XLOOKUP(Compendio[[#This Row],[Fecha]],Ev_Metropolitano[FECHA],Ev_Metropolitano[cof_tot],0)</f>
        <v>0.92302857142857142</v>
      </c>
      <c r="AK119" s="13">
        <f>_xlfn.XLOOKUP(Compendio[[#This Row],[Fecha]],Ev_MovistarArena[FECHA],Ev_MovistarArena[cof_tot],0)</f>
        <v>0</v>
      </c>
      <c r="AL119" s="13">
        <f>_xlfn.XLOOKUP(Compendio[[#This Row],[Fecha]],Ev_Vallecas[FECHA],Ev_Vallecas[cof_tot],0)</f>
        <v>0</v>
      </c>
      <c r="AM119" s="13">
        <f>_xlfn.XLOOKUP(Compendio[[#This Row],[Fecha]],Ev_Vistalegre[FECHA],Ev_Vistalegre[cof_tot],0)</f>
        <v>0.56000000000000005</v>
      </c>
    </row>
    <row r="120" spans="1:39" x14ac:dyDescent="0.2">
      <c r="A120" s="7">
        <v>45410</v>
      </c>
      <c r="B120">
        <v>28</v>
      </c>
      <c r="C120">
        <v>4</v>
      </c>
      <c r="D120">
        <v>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17</v>
      </c>
      <c r="Y120" s="12">
        <v>1.7450000000000001</v>
      </c>
      <c r="Z120" s="12">
        <v>1.5780000000000001</v>
      </c>
      <c r="AA120" s="14">
        <v>16.8</v>
      </c>
      <c r="AB120" s="14">
        <v>11.2</v>
      </c>
      <c r="AC120" s="14">
        <v>5.5</v>
      </c>
      <c r="AD120" s="14">
        <v>0</v>
      </c>
      <c r="AE120">
        <v>2</v>
      </c>
      <c r="AF120" s="13">
        <v>0.51</v>
      </c>
      <c r="AG120" s="13">
        <f>_xlfn.XLOOKUP(Compendio[[#This Row],[Fecha]],Ev_Bernabeu[FECHA],Ev_Bernabeu[cof_tot],0)</f>
        <v>0</v>
      </c>
      <c r="AH120" s="13">
        <f>_xlfn.XLOOKUP(Compendio[[#This Row],[Fecha]],Ev_IFEMA[FECHA],Ev_IFEMA[cof_tot],0)</f>
        <v>0</v>
      </c>
      <c r="AI120" s="13">
        <f>_xlfn.XLOOKUP(Compendio[[#This Row],[Fecha]],Ev_Ventas[FECHA],Ev_Ventas[cof_tot],0)</f>
        <v>0.58861696568542066</v>
      </c>
      <c r="AJ120" s="13">
        <f>_xlfn.XLOOKUP(Compendio[[#This Row],[Fecha]],Ev_Metropolitano[FECHA],Ev_Metropolitano[cof_tot],0)</f>
        <v>0</v>
      </c>
      <c r="AK120" s="13">
        <f>_xlfn.XLOOKUP(Compendio[[#This Row],[Fecha]],Ev_MovistarArena[FECHA],Ev_MovistarArena[cof_tot],0)</f>
        <v>0</v>
      </c>
      <c r="AL120" s="13">
        <f>_xlfn.XLOOKUP(Compendio[[#This Row],[Fecha]],Ev_Vallecas[FECHA],Ev_Vallecas[cof_tot],0)</f>
        <v>0</v>
      </c>
      <c r="AM120" s="13">
        <f>_xlfn.XLOOKUP(Compendio[[#This Row],[Fecha]],Ev_Vistalegre[FECHA],Ev_Vistalegre[cof_tot],0)</f>
        <v>0</v>
      </c>
    </row>
    <row r="121" spans="1:39" x14ac:dyDescent="0.2">
      <c r="A121" s="7">
        <v>45411</v>
      </c>
      <c r="B121">
        <v>29</v>
      </c>
      <c r="C121">
        <v>4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18</v>
      </c>
      <c r="Y121" s="12">
        <v>1.7430000000000001</v>
      </c>
      <c r="Z121" s="12">
        <v>1.5780000000000001</v>
      </c>
      <c r="AA121" s="14">
        <v>19.399999999999999</v>
      </c>
      <c r="AB121" s="14">
        <v>11.6</v>
      </c>
      <c r="AC121" s="14">
        <v>3.95</v>
      </c>
      <c r="AD121" s="14">
        <v>0</v>
      </c>
      <c r="AE121">
        <v>1</v>
      </c>
      <c r="AF121" s="13">
        <v>0.54</v>
      </c>
      <c r="AG121" s="13">
        <f>_xlfn.XLOOKUP(Compendio[[#This Row],[Fecha]],Ev_Bernabeu[FECHA],Ev_Bernabeu[cof_tot],0)</f>
        <v>0</v>
      </c>
      <c r="AH121" s="13">
        <f>_xlfn.XLOOKUP(Compendio[[#This Row],[Fecha]],Ev_IFEMA[FECHA],Ev_IFEMA[cof_tot],0)</f>
        <v>0</v>
      </c>
      <c r="AI121" s="13">
        <f>_xlfn.XLOOKUP(Compendio[[#This Row],[Fecha]],Ev_Ventas[FECHA],Ev_Ventas[cof_tot],0)</f>
        <v>0</v>
      </c>
      <c r="AJ121" s="13">
        <f>_xlfn.XLOOKUP(Compendio[[#This Row],[Fecha]],Ev_Metropolitano[FECHA],Ev_Metropolitano[cof_tot],0)</f>
        <v>0</v>
      </c>
      <c r="AK121" s="13">
        <f>_xlfn.XLOOKUP(Compendio[[#This Row],[Fecha]],Ev_MovistarArena[FECHA],Ev_MovistarArena[cof_tot],0)</f>
        <v>0</v>
      </c>
      <c r="AL121" s="13">
        <f>_xlfn.XLOOKUP(Compendio[[#This Row],[Fecha]],Ev_Vallecas[FECHA],Ev_Vallecas[cof_tot],0)</f>
        <v>0</v>
      </c>
      <c r="AM121" s="13">
        <f>_xlfn.XLOOKUP(Compendio[[#This Row],[Fecha]],Ev_Vistalegre[FECHA],Ev_Vistalegre[cof_tot],0)</f>
        <v>0</v>
      </c>
    </row>
    <row r="122" spans="1:39" x14ac:dyDescent="0.2">
      <c r="A122" s="7">
        <v>45412</v>
      </c>
      <c r="B122">
        <v>30</v>
      </c>
      <c r="C122">
        <v>4</v>
      </c>
      <c r="D122">
        <v>2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18</v>
      </c>
      <c r="Y122" s="12">
        <v>1.746</v>
      </c>
      <c r="Z122" s="12">
        <v>1.5780000000000001</v>
      </c>
      <c r="AA122" s="14">
        <v>19.600000000000001</v>
      </c>
      <c r="AB122" s="14">
        <v>12.55</v>
      </c>
      <c r="AC122" s="14">
        <v>5.55</v>
      </c>
      <c r="AD122" s="14">
        <v>0</v>
      </c>
      <c r="AE122">
        <v>3</v>
      </c>
      <c r="AF122" s="13">
        <v>0.6</v>
      </c>
      <c r="AG122" s="13">
        <f>_xlfn.XLOOKUP(Compendio[[#This Row],[Fecha]],Ev_Bernabeu[FECHA],Ev_Bernabeu[cof_tot],0)</f>
        <v>0</v>
      </c>
      <c r="AH122" s="13">
        <f>_xlfn.XLOOKUP(Compendio[[#This Row],[Fecha]],Ev_IFEMA[FECHA],Ev_IFEMA[cof_tot],0)</f>
        <v>0</v>
      </c>
      <c r="AI122" s="13">
        <f>_xlfn.XLOOKUP(Compendio[[#This Row],[Fecha]],Ev_Ventas[FECHA],Ev_Ventas[cof_tot],0)</f>
        <v>0</v>
      </c>
      <c r="AJ122" s="13">
        <f>_xlfn.XLOOKUP(Compendio[[#This Row],[Fecha]],Ev_Metropolitano[FECHA],Ev_Metropolitano[cof_tot],0)</f>
        <v>0</v>
      </c>
      <c r="AK122" s="13">
        <f>_xlfn.XLOOKUP(Compendio[[#This Row],[Fecha]],Ev_MovistarArena[FECHA],Ev_MovistarArena[cof_tot],0)</f>
        <v>0</v>
      </c>
      <c r="AL122" s="13">
        <f>_xlfn.XLOOKUP(Compendio[[#This Row],[Fecha]],Ev_Vallecas[FECHA],Ev_Vallecas[cof_tot],0)</f>
        <v>0</v>
      </c>
      <c r="AM122" s="13">
        <f>_xlfn.XLOOKUP(Compendio[[#This Row],[Fecha]],Ev_Vistalegre[FECHA],Ev_Vistalegre[cof_tot],0)</f>
        <v>0</v>
      </c>
    </row>
    <row r="123" spans="1:39" x14ac:dyDescent="0.2">
      <c r="A123" s="7">
        <v>45413</v>
      </c>
      <c r="B123">
        <v>1</v>
      </c>
      <c r="C123">
        <v>5</v>
      </c>
      <c r="D123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18</v>
      </c>
      <c r="Y123" s="12">
        <v>1.7450000000000001</v>
      </c>
      <c r="Z123" s="12">
        <v>1.5780000000000001</v>
      </c>
      <c r="AA123" s="14">
        <v>15</v>
      </c>
      <c r="AB123" s="14">
        <v>10.6</v>
      </c>
      <c r="AC123" s="14">
        <v>6.1</v>
      </c>
      <c r="AD123" s="14">
        <v>0.1</v>
      </c>
      <c r="AE123">
        <v>4</v>
      </c>
      <c r="AF123" s="13">
        <v>0.51</v>
      </c>
      <c r="AG123" s="13">
        <f>_xlfn.XLOOKUP(Compendio[[#This Row],[Fecha]],Ev_Bernabeu[FECHA],Ev_Bernabeu[cof_tot],0)</f>
        <v>0</v>
      </c>
      <c r="AH123" s="13">
        <f>_xlfn.XLOOKUP(Compendio[[#This Row],[Fecha]],Ev_IFEMA[FECHA],Ev_IFEMA[cof_tot],0)</f>
        <v>0</v>
      </c>
      <c r="AI123" s="13">
        <f>_xlfn.XLOOKUP(Compendio[[#This Row],[Fecha]],Ev_Ventas[FECHA],Ev_Ventas[cof_tot],0)</f>
        <v>0.63695349242292287</v>
      </c>
      <c r="AJ123" s="13">
        <f>_xlfn.XLOOKUP(Compendio[[#This Row],[Fecha]],Ev_Metropolitano[FECHA],Ev_Metropolitano[cof_tot],0)</f>
        <v>0</v>
      </c>
      <c r="AK123" s="13">
        <f>_xlfn.XLOOKUP(Compendio[[#This Row],[Fecha]],Ev_MovistarArena[FECHA],Ev_MovistarArena[cof_tot],0)</f>
        <v>0</v>
      </c>
      <c r="AL123" s="13">
        <f>_xlfn.XLOOKUP(Compendio[[#This Row],[Fecha]],Ev_Vallecas[FECHA],Ev_Vallecas[cof_tot],0)</f>
        <v>0</v>
      </c>
      <c r="AM123" s="13">
        <f>_xlfn.XLOOKUP(Compendio[[#This Row],[Fecha]],Ev_Vistalegre[FECHA],Ev_Vistalegre[cof_tot],0)</f>
        <v>0</v>
      </c>
    </row>
    <row r="124" spans="1:39" x14ac:dyDescent="0.2">
      <c r="A124" s="7">
        <v>45414</v>
      </c>
      <c r="B124">
        <v>2</v>
      </c>
      <c r="C124">
        <v>5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18</v>
      </c>
      <c r="Y124" s="12">
        <v>1.746</v>
      </c>
      <c r="Z124" s="12">
        <v>1.5780000000000001</v>
      </c>
      <c r="AA124" s="14">
        <v>15.8</v>
      </c>
      <c r="AB124" s="14">
        <v>10.8</v>
      </c>
      <c r="AC124" s="14">
        <v>5.7</v>
      </c>
      <c r="AD124" s="14">
        <v>0</v>
      </c>
      <c r="AE124">
        <v>3</v>
      </c>
      <c r="AF124" s="13">
        <v>0.49</v>
      </c>
      <c r="AG124" s="13">
        <f>_xlfn.XLOOKUP(Compendio[[#This Row],[Fecha]],Ev_Bernabeu[FECHA],Ev_Bernabeu[cof_tot],0)</f>
        <v>0</v>
      </c>
      <c r="AH124" s="13">
        <f>_xlfn.XLOOKUP(Compendio[[#This Row],[Fecha]],Ev_IFEMA[FECHA],Ev_IFEMA[cof_tot],0)</f>
        <v>0</v>
      </c>
      <c r="AI124" s="13">
        <f>_xlfn.XLOOKUP(Compendio[[#This Row],[Fecha]],Ev_Ventas[FECHA],Ev_Ventas[cof_tot],0)</f>
        <v>0.79816234105556527</v>
      </c>
      <c r="AJ124" s="13">
        <f>_xlfn.XLOOKUP(Compendio[[#This Row],[Fecha]],Ev_Metropolitano[FECHA],Ev_Metropolitano[cof_tot],0)</f>
        <v>0</v>
      </c>
      <c r="AK124" s="13">
        <f>_xlfn.XLOOKUP(Compendio[[#This Row],[Fecha]],Ev_MovistarArena[FECHA],Ev_MovistarArena[cof_tot],0)</f>
        <v>0</v>
      </c>
      <c r="AL124" s="13">
        <f>_xlfn.XLOOKUP(Compendio[[#This Row],[Fecha]],Ev_Vallecas[FECHA],Ev_Vallecas[cof_tot],0)</f>
        <v>0</v>
      </c>
      <c r="AM124" s="13">
        <f>_xlfn.XLOOKUP(Compendio[[#This Row],[Fecha]],Ev_Vistalegre[FECHA],Ev_Vistalegre[cof_tot],0)</f>
        <v>0</v>
      </c>
    </row>
    <row r="125" spans="1:39" x14ac:dyDescent="0.2">
      <c r="A125" s="7">
        <v>45415</v>
      </c>
      <c r="B125">
        <v>3</v>
      </c>
      <c r="C125">
        <v>5</v>
      </c>
      <c r="D125">
        <v>5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18</v>
      </c>
      <c r="Y125" s="12">
        <v>1.7450000000000001</v>
      </c>
      <c r="Z125" s="12">
        <v>1.571</v>
      </c>
      <c r="AA125" s="14">
        <v>19.3</v>
      </c>
      <c r="AB125" s="14">
        <v>12.6</v>
      </c>
      <c r="AC125" s="14">
        <v>5.8</v>
      </c>
      <c r="AD125" s="14">
        <v>0</v>
      </c>
      <c r="AE125">
        <v>2</v>
      </c>
      <c r="AF125" s="13">
        <v>0.53</v>
      </c>
      <c r="AG125" s="13">
        <f>_xlfn.XLOOKUP(Compendio[[#This Row],[Fecha]],Ev_Bernabeu[FECHA],Ev_Bernabeu[cof_tot],0)</f>
        <v>0</v>
      </c>
      <c r="AH125" s="13">
        <f>_xlfn.XLOOKUP(Compendio[[#This Row],[Fecha]],Ev_IFEMA[FECHA],Ev_IFEMA[cof_tot],0)</f>
        <v>0</v>
      </c>
      <c r="AI125" s="13">
        <f>_xlfn.XLOOKUP(Compendio[[#This Row],[Fecha]],Ev_Ventas[FECHA],Ev_Ventas[cof_tot],0)</f>
        <v>0</v>
      </c>
      <c r="AJ125" s="13">
        <f>_xlfn.XLOOKUP(Compendio[[#This Row],[Fecha]],Ev_Metropolitano[FECHA],Ev_Metropolitano[cof_tot],0)</f>
        <v>0</v>
      </c>
      <c r="AK125" s="13">
        <f>_xlfn.XLOOKUP(Compendio[[#This Row],[Fecha]],Ev_MovistarArena[FECHA],Ev_MovistarArena[cof_tot],0)</f>
        <v>0</v>
      </c>
      <c r="AL125" s="13">
        <f>_xlfn.XLOOKUP(Compendio[[#This Row],[Fecha]],Ev_Vallecas[FECHA],Ev_Vallecas[cof_tot],0)</f>
        <v>0</v>
      </c>
      <c r="AM125" s="13">
        <f>_xlfn.XLOOKUP(Compendio[[#This Row],[Fecha]],Ev_Vistalegre[FECHA],Ev_Vistalegre[cof_tot],0)</f>
        <v>0</v>
      </c>
    </row>
    <row r="126" spans="1:39" x14ac:dyDescent="0.2">
      <c r="A126" s="7">
        <v>45416</v>
      </c>
      <c r="B126">
        <v>4</v>
      </c>
      <c r="C126">
        <v>5</v>
      </c>
      <c r="D126">
        <v>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18</v>
      </c>
      <c r="Y126" s="12">
        <v>1.742</v>
      </c>
      <c r="Z126" s="12">
        <v>1.57</v>
      </c>
      <c r="AA126" s="14">
        <v>23.5</v>
      </c>
      <c r="AB126" s="14">
        <v>16.399999999999999</v>
      </c>
      <c r="AC126" s="14">
        <v>9.4</v>
      </c>
      <c r="AD126" s="14">
        <v>0</v>
      </c>
      <c r="AE126">
        <v>3</v>
      </c>
      <c r="AF126" s="13">
        <v>0.5</v>
      </c>
      <c r="AG126" s="13">
        <f>_xlfn.XLOOKUP(Compendio[[#This Row],[Fecha]],Ev_Bernabeu[FECHA],Ev_Bernabeu[cof_tot],0)</f>
        <v>0.8547529411764706</v>
      </c>
      <c r="AH126" s="13">
        <f>_xlfn.XLOOKUP(Compendio[[#This Row],[Fecha]],Ev_IFEMA[FECHA],Ev_IFEMA[cof_tot],0)</f>
        <v>0</v>
      </c>
      <c r="AI126" s="13">
        <f>_xlfn.XLOOKUP(Compendio[[#This Row],[Fecha]],Ev_Ventas[FECHA],Ev_Ventas[cof_tot],0)</f>
        <v>0</v>
      </c>
      <c r="AJ126" s="13">
        <f>_xlfn.XLOOKUP(Compendio[[#This Row],[Fecha]],Ev_Metropolitano[FECHA],Ev_Metropolitano[cof_tot],0)</f>
        <v>0</v>
      </c>
      <c r="AK126" s="13">
        <f>_xlfn.XLOOKUP(Compendio[[#This Row],[Fecha]],Ev_MovistarArena[FECHA],Ev_MovistarArena[cof_tot],0)</f>
        <v>0</v>
      </c>
      <c r="AL126" s="13">
        <f>_xlfn.XLOOKUP(Compendio[[#This Row],[Fecha]],Ev_Vallecas[FECHA],Ev_Vallecas[cof_tot],0)</f>
        <v>0</v>
      </c>
      <c r="AM126" s="13">
        <f>_xlfn.XLOOKUP(Compendio[[#This Row],[Fecha]],Ev_Vistalegre[FECHA],Ev_Vistalegre[cof_tot],0)</f>
        <v>0</v>
      </c>
    </row>
    <row r="127" spans="1:39" x14ac:dyDescent="0.2">
      <c r="A127" s="7">
        <v>45417</v>
      </c>
      <c r="B127">
        <v>5</v>
      </c>
      <c r="C127">
        <v>5</v>
      </c>
      <c r="D127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18</v>
      </c>
      <c r="Y127" s="12">
        <v>1.7410000000000001</v>
      </c>
      <c r="Z127" s="12">
        <v>1.5680000000000001</v>
      </c>
      <c r="AA127" s="14">
        <v>18.899999999999999</v>
      </c>
      <c r="AB127" s="14">
        <v>15.7</v>
      </c>
      <c r="AC127" s="14">
        <v>12.5</v>
      </c>
      <c r="AD127" s="14">
        <v>5.4</v>
      </c>
      <c r="AE127">
        <v>4</v>
      </c>
      <c r="AF127" s="13">
        <v>0.7</v>
      </c>
      <c r="AG127" s="13">
        <f>_xlfn.XLOOKUP(Compendio[[#This Row],[Fecha]],Ev_Bernabeu[FECHA],Ev_Bernabeu[cof_tot],0)</f>
        <v>0</v>
      </c>
      <c r="AH127" s="13">
        <f>_xlfn.XLOOKUP(Compendio[[#This Row],[Fecha]],Ev_IFEMA[FECHA],Ev_IFEMA[cof_tot],0)</f>
        <v>0</v>
      </c>
      <c r="AI127" s="13">
        <f>_xlfn.XLOOKUP(Compendio[[#This Row],[Fecha]],Ev_Ventas[FECHA],Ev_Ventas[cof_tot],0)</f>
        <v>0.33086570283922662</v>
      </c>
      <c r="AJ127" s="13">
        <f>_xlfn.XLOOKUP(Compendio[[#This Row],[Fecha]],Ev_Metropolitano[FECHA],Ev_Metropolitano[cof_tot],0)</f>
        <v>0</v>
      </c>
      <c r="AK127" s="13">
        <f>_xlfn.XLOOKUP(Compendio[[#This Row],[Fecha]],Ev_MovistarArena[FECHA],Ev_MovistarArena[cof_tot],0)</f>
        <v>0</v>
      </c>
      <c r="AL127" s="13">
        <f>_xlfn.XLOOKUP(Compendio[[#This Row],[Fecha]],Ev_Vallecas[FECHA],Ev_Vallecas[cof_tot],0)</f>
        <v>0.73904761904761906</v>
      </c>
      <c r="AM127" s="13">
        <f>_xlfn.XLOOKUP(Compendio[[#This Row],[Fecha]],Ev_Vistalegre[FECHA],Ev_Vistalegre[cof_tot],0)</f>
        <v>0</v>
      </c>
    </row>
    <row r="128" spans="1:39" x14ac:dyDescent="0.2">
      <c r="A128" s="7">
        <v>45418</v>
      </c>
      <c r="B128">
        <v>6</v>
      </c>
      <c r="C128">
        <v>5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19</v>
      </c>
      <c r="Y128" s="12">
        <v>1.7370000000000001</v>
      </c>
      <c r="Z128" s="12">
        <v>1.5629999999999999</v>
      </c>
      <c r="AA128" s="14">
        <v>19.3</v>
      </c>
      <c r="AB128" s="14">
        <v>15.2</v>
      </c>
      <c r="AC128" s="14">
        <v>11.2</v>
      </c>
      <c r="AD128" s="14">
        <v>0</v>
      </c>
      <c r="AE128">
        <v>3</v>
      </c>
      <c r="AF128" s="13">
        <v>0.65</v>
      </c>
      <c r="AG128" s="13">
        <f>_xlfn.XLOOKUP(Compendio[[#This Row],[Fecha]],Ev_Bernabeu[FECHA],Ev_Bernabeu[cof_tot],0)</f>
        <v>0</v>
      </c>
      <c r="AH128" s="13">
        <f>_xlfn.XLOOKUP(Compendio[[#This Row],[Fecha]],Ev_IFEMA[FECHA],Ev_IFEMA[cof_tot],0)</f>
        <v>0</v>
      </c>
      <c r="AI128" s="13">
        <f>_xlfn.XLOOKUP(Compendio[[#This Row],[Fecha]],Ev_Ventas[FECHA],Ev_Ventas[cof_tot],0)</f>
        <v>0</v>
      </c>
      <c r="AJ128" s="13">
        <f>_xlfn.XLOOKUP(Compendio[[#This Row],[Fecha]],Ev_Metropolitano[FECHA],Ev_Metropolitano[cof_tot],0)</f>
        <v>0</v>
      </c>
      <c r="AK128" s="13">
        <f>_xlfn.XLOOKUP(Compendio[[#This Row],[Fecha]],Ev_MovistarArena[FECHA],Ev_MovistarArena[cof_tot],0)</f>
        <v>0</v>
      </c>
      <c r="AL128" s="13">
        <f>_xlfn.XLOOKUP(Compendio[[#This Row],[Fecha]],Ev_Vallecas[FECHA],Ev_Vallecas[cof_tot],0)</f>
        <v>0</v>
      </c>
      <c r="AM128" s="13">
        <f>_xlfn.XLOOKUP(Compendio[[#This Row],[Fecha]],Ev_Vistalegre[FECHA],Ev_Vistalegre[cof_tot],0)</f>
        <v>0</v>
      </c>
    </row>
    <row r="129" spans="1:39" x14ac:dyDescent="0.2">
      <c r="A129" s="7">
        <v>45419</v>
      </c>
      <c r="B129">
        <v>7</v>
      </c>
      <c r="C129">
        <v>5</v>
      </c>
      <c r="D129">
        <v>2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19</v>
      </c>
      <c r="Y129" s="12">
        <v>1.7350000000000001</v>
      </c>
      <c r="Z129" s="12">
        <v>1.5589999999999999</v>
      </c>
      <c r="AA129" s="14">
        <v>22.4</v>
      </c>
      <c r="AB129" s="14">
        <v>15.9</v>
      </c>
      <c r="AC129" s="14">
        <v>9.4</v>
      </c>
      <c r="AD129" s="14">
        <v>0</v>
      </c>
      <c r="AE129">
        <v>2</v>
      </c>
      <c r="AF129" s="13">
        <v>0.46</v>
      </c>
      <c r="AG129" s="13">
        <f>_xlfn.XLOOKUP(Compendio[[#This Row],[Fecha]],Ev_Bernabeu[FECHA],Ev_Bernabeu[cof_tot],0)</f>
        <v>0</v>
      </c>
      <c r="AH129" s="13">
        <f>_xlfn.XLOOKUP(Compendio[[#This Row],[Fecha]],Ev_IFEMA[FECHA],Ev_IFEMA[cof_tot],0)</f>
        <v>0</v>
      </c>
      <c r="AI129" s="13">
        <f>_xlfn.XLOOKUP(Compendio[[#This Row],[Fecha]],Ev_Ventas[FECHA],Ev_Ventas[cof_tot],0)</f>
        <v>0</v>
      </c>
      <c r="AJ129" s="13">
        <f>_xlfn.XLOOKUP(Compendio[[#This Row],[Fecha]],Ev_Metropolitano[FECHA],Ev_Metropolitano[cof_tot],0)</f>
        <v>0</v>
      </c>
      <c r="AK129" s="13">
        <f>_xlfn.XLOOKUP(Compendio[[#This Row],[Fecha]],Ev_MovistarArena[FECHA],Ev_MovistarArena[cof_tot],0)</f>
        <v>0</v>
      </c>
      <c r="AL129" s="13">
        <f>_xlfn.XLOOKUP(Compendio[[#This Row],[Fecha]],Ev_Vallecas[FECHA],Ev_Vallecas[cof_tot],0)</f>
        <v>0</v>
      </c>
      <c r="AM129" s="13">
        <f>_xlfn.XLOOKUP(Compendio[[#This Row],[Fecha]],Ev_Vistalegre[FECHA],Ev_Vistalegre[cof_tot],0)</f>
        <v>0</v>
      </c>
    </row>
    <row r="130" spans="1:39" x14ac:dyDescent="0.2">
      <c r="A130" s="7">
        <v>45420</v>
      </c>
      <c r="B130">
        <v>8</v>
      </c>
      <c r="C130">
        <v>5</v>
      </c>
      <c r="D130">
        <v>3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19</v>
      </c>
      <c r="Y130" s="12">
        <v>1.732</v>
      </c>
      <c r="Z130" s="12">
        <v>1.552</v>
      </c>
      <c r="AA130" s="14">
        <v>24.7</v>
      </c>
      <c r="AB130" s="14">
        <v>17.399999999999999</v>
      </c>
      <c r="AC130" s="14">
        <v>10</v>
      </c>
      <c r="AD130" s="14">
        <v>0</v>
      </c>
      <c r="AE130">
        <v>1</v>
      </c>
      <c r="AF130" s="13">
        <v>0.36</v>
      </c>
      <c r="AG130" s="13">
        <f>_xlfn.XLOOKUP(Compendio[[#This Row],[Fecha]],Ev_Bernabeu[FECHA],Ev_Bernabeu[cof_tot],0)</f>
        <v>1.0009294117647058</v>
      </c>
      <c r="AH130" s="13">
        <f>_xlfn.XLOOKUP(Compendio[[#This Row],[Fecha]],Ev_IFEMA[FECHA],Ev_IFEMA[cof_tot],0)</f>
        <v>0</v>
      </c>
      <c r="AI130" s="13">
        <f>_xlfn.XLOOKUP(Compendio[[#This Row],[Fecha]],Ev_Ventas[FECHA],Ev_Ventas[cof_tot],0)</f>
        <v>0</v>
      </c>
      <c r="AJ130" s="13">
        <f>_xlfn.XLOOKUP(Compendio[[#This Row],[Fecha]],Ev_Metropolitano[FECHA],Ev_Metropolitano[cof_tot],0)</f>
        <v>0</v>
      </c>
      <c r="AK130" s="13">
        <f>_xlfn.XLOOKUP(Compendio[[#This Row],[Fecha]],Ev_MovistarArena[FECHA],Ev_MovistarArena[cof_tot],0)</f>
        <v>0</v>
      </c>
      <c r="AL130" s="13">
        <f>_xlfn.XLOOKUP(Compendio[[#This Row],[Fecha]],Ev_Vallecas[FECHA],Ev_Vallecas[cof_tot],0)</f>
        <v>0</v>
      </c>
      <c r="AM130" s="13">
        <f>_xlfn.XLOOKUP(Compendio[[#This Row],[Fecha]],Ev_Vistalegre[FECHA],Ev_Vistalegre[cof_tot],0)</f>
        <v>0</v>
      </c>
    </row>
    <row r="131" spans="1:39" x14ac:dyDescent="0.2">
      <c r="A131" s="7">
        <v>45421</v>
      </c>
      <c r="B131">
        <v>9</v>
      </c>
      <c r="C131">
        <v>5</v>
      </c>
      <c r="D131">
        <v>4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19</v>
      </c>
      <c r="Y131" s="12">
        <v>1.728</v>
      </c>
      <c r="Z131" s="12">
        <v>1.552</v>
      </c>
      <c r="AA131" s="14">
        <v>26.6</v>
      </c>
      <c r="AB131" s="14">
        <v>19.8</v>
      </c>
      <c r="AC131" s="14">
        <v>13</v>
      </c>
      <c r="AD131" s="14">
        <v>0</v>
      </c>
      <c r="AE131">
        <v>1</v>
      </c>
      <c r="AF131" s="13">
        <v>0.37</v>
      </c>
      <c r="AG131" s="13">
        <f>_xlfn.XLOOKUP(Compendio[[#This Row],[Fecha]],Ev_Bernabeu[FECHA],Ev_Bernabeu[cof_tot],0)</f>
        <v>0</v>
      </c>
      <c r="AH131" s="13">
        <f>_xlfn.XLOOKUP(Compendio[[#This Row],[Fecha]],Ev_IFEMA[FECHA],Ev_IFEMA[cof_tot],0)</f>
        <v>0</v>
      </c>
      <c r="AI131" s="13">
        <f>_xlfn.XLOOKUP(Compendio[[#This Row],[Fecha]],Ev_Ventas[FECHA],Ev_Ventas[cof_tot],0)</f>
        <v>0</v>
      </c>
      <c r="AJ131" s="13">
        <f>_xlfn.XLOOKUP(Compendio[[#This Row],[Fecha]],Ev_Metropolitano[FECHA],Ev_Metropolitano[cof_tot],0)</f>
        <v>0</v>
      </c>
      <c r="AK131" s="13">
        <f>_xlfn.XLOOKUP(Compendio[[#This Row],[Fecha]],Ev_MovistarArena[FECHA],Ev_MovistarArena[cof_tot],0)</f>
        <v>0</v>
      </c>
      <c r="AL131" s="13">
        <f>_xlfn.XLOOKUP(Compendio[[#This Row],[Fecha]],Ev_Vallecas[FECHA],Ev_Vallecas[cof_tot],0)</f>
        <v>0</v>
      </c>
      <c r="AM131" s="13">
        <f>_xlfn.XLOOKUP(Compendio[[#This Row],[Fecha]],Ev_Vistalegre[FECHA],Ev_Vistalegre[cof_tot],0)</f>
        <v>0</v>
      </c>
    </row>
    <row r="132" spans="1:39" x14ac:dyDescent="0.2">
      <c r="A132" s="7">
        <v>45422</v>
      </c>
      <c r="B132">
        <v>10</v>
      </c>
      <c r="C132">
        <v>5</v>
      </c>
      <c r="D132">
        <v>5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19</v>
      </c>
      <c r="Y132" s="12">
        <v>1.7270000000000001</v>
      </c>
      <c r="Z132" s="12">
        <v>1.544</v>
      </c>
      <c r="AA132" s="14">
        <v>29.2</v>
      </c>
      <c r="AB132" s="14">
        <v>22</v>
      </c>
      <c r="AC132" s="14">
        <v>14.8</v>
      </c>
      <c r="AD132" s="14">
        <v>0</v>
      </c>
      <c r="AE132">
        <v>2</v>
      </c>
      <c r="AF132" s="13">
        <v>0.35</v>
      </c>
      <c r="AG132" s="13">
        <f>_xlfn.XLOOKUP(Compendio[[#This Row],[Fecha]],Ev_Bernabeu[FECHA],Ev_Bernabeu[cof_tot],0)</f>
        <v>0.29411764705882354</v>
      </c>
      <c r="AH132" s="13">
        <f>_xlfn.XLOOKUP(Compendio[[#This Row],[Fecha]],Ev_IFEMA[FECHA],Ev_IFEMA[cof_tot],0)</f>
        <v>0</v>
      </c>
      <c r="AI132" s="13">
        <f>_xlfn.XLOOKUP(Compendio[[#This Row],[Fecha]],Ev_Ventas[FECHA],Ev_Ventas[cof_tot],0)</f>
        <v>1</v>
      </c>
      <c r="AJ132" s="13">
        <f>_xlfn.XLOOKUP(Compendio[[#This Row],[Fecha]],Ev_Metropolitano[FECHA],Ev_Metropolitano[cof_tot],0)</f>
        <v>0</v>
      </c>
      <c r="AK132" s="13">
        <f>_xlfn.XLOOKUP(Compendio[[#This Row],[Fecha]],Ev_MovistarArena[FECHA],Ev_MovistarArena[cof_tot],0)</f>
        <v>0</v>
      </c>
      <c r="AL132" s="13">
        <f>_xlfn.XLOOKUP(Compendio[[#This Row],[Fecha]],Ev_Vallecas[FECHA],Ev_Vallecas[cof_tot],0)</f>
        <v>0</v>
      </c>
      <c r="AM132" s="13">
        <f>_xlfn.XLOOKUP(Compendio[[#This Row],[Fecha]],Ev_Vistalegre[FECHA],Ev_Vistalegre[cof_tot],0)</f>
        <v>0</v>
      </c>
    </row>
    <row r="133" spans="1:39" x14ac:dyDescent="0.2">
      <c r="A133" s="7">
        <v>45423</v>
      </c>
      <c r="B133">
        <v>11</v>
      </c>
      <c r="C133">
        <v>5</v>
      </c>
      <c r="D133">
        <v>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19</v>
      </c>
      <c r="Y133" s="12">
        <v>1.722</v>
      </c>
      <c r="Z133" s="12">
        <v>1.544</v>
      </c>
      <c r="AA133" s="14">
        <v>29.3</v>
      </c>
      <c r="AB133" s="14">
        <v>22.3</v>
      </c>
      <c r="AC133" s="14">
        <v>15.3</v>
      </c>
      <c r="AD133" s="14">
        <v>0</v>
      </c>
      <c r="AE133">
        <v>3</v>
      </c>
      <c r="AF133" s="13">
        <v>0.35</v>
      </c>
      <c r="AG133" s="13">
        <f>_xlfn.XLOOKUP(Compendio[[#This Row],[Fecha]],Ev_Bernabeu[FECHA],Ev_Bernabeu[cof_tot],0)</f>
        <v>0.29411764705882354</v>
      </c>
      <c r="AH133" s="13">
        <f>_xlfn.XLOOKUP(Compendio[[#This Row],[Fecha]],Ev_IFEMA[FECHA],Ev_IFEMA[cof_tot],0)</f>
        <v>0</v>
      </c>
      <c r="AI133" s="13">
        <f>_xlfn.XLOOKUP(Compendio[[#This Row],[Fecha]],Ev_Ventas[FECHA],Ev_Ventas[cof_tot],0)</f>
        <v>0.80547813969691695</v>
      </c>
      <c r="AJ133" s="13">
        <f>_xlfn.XLOOKUP(Compendio[[#This Row],[Fecha]],Ev_Metropolitano[FECHA],Ev_Metropolitano[cof_tot],0)</f>
        <v>0</v>
      </c>
      <c r="AK133" s="13">
        <f>_xlfn.XLOOKUP(Compendio[[#This Row],[Fecha]],Ev_MovistarArena[FECHA],Ev_MovistarArena[cof_tot],0)</f>
        <v>0</v>
      </c>
      <c r="AL133" s="13">
        <f>_xlfn.XLOOKUP(Compendio[[#This Row],[Fecha]],Ev_Vallecas[FECHA],Ev_Vallecas[cof_tot],0)</f>
        <v>0</v>
      </c>
      <c r="AM133" s="13">
        <f>_xlfn.XLOOKUP(Compendio[[#This Row],[Fecha]],Ev_Vistalegre[FECHA],Ev_Vistalegre[cof_tot],0)</f>
        <v>0</v>
      </c>
    </row>
    <row r="134" spans="1:39" x14ac:dyDescent="0.2">
      <c r="A134" s="7">
        <v>45424</v>
      </c>
      <c r="B134">
        <v>12</v>
      </c>
      <c r="C134">
        <v>5</v>
      </c>
      <c r="D134">
        <v>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19</v>
      </c>
      <c r="Y134" s="12">
        <v>1.72</v>
      </c>
      <c r="Z134" s="12">
        <v>1.544</v>
      </c>
      <c r="AA134" s="14">
        <v>28</v>
      </c>
      <c r="AB134" s="14">
        <v>21.9</v>
      </c>
      <c r="AC134" s="14">
        <v>15.8</v>
      </c>
      <c r="AD134" s="14">
        <v>0</v>
      </c>
      <c r="AE134">
        <v>2</v>
      </c>
      <c r="AF134" s="13">
        <v>0.41</v>
      </c>
      <c r="AG134" s="13">
        <f>_xlfn.XLOOKUP(Compendio[[#This Row],[Fecha]],Ev_Bernabeu[FECHA],Ev_Bernabeu[cof_tot],0)</f>
        <v>0.29411764705882354</v>
      </c>
      <c r="AH134" s="13">
        <f>_xlfn.XLOOKUP(Compendio[[#This Row],[Fecha]],Ev_IFEMA[FECHA],Ev_IFEMA[cof_tot],0)</f>
        <v>0</v>
      </c>
      <c r="AI134" s="13">
        <f>_xlfn.XLOOKUP(Compendio[[#This Row],[Fecha]],Ev_Ventas[FECHA],Ev_Ventas[cof_tot],0)</f>
        <v>0.65802995993729319</v>
      </c>
      <c r="AJ134" s="13">
        <f>_xlfn.XLOOKUP(Compendio[[#This Row],[Fecha]],Ev_Metropolitano[FECHA],Ev_Metropolitano[cof_tot],0)</f>
        <v>0.9002</v>
      </c>
      <c r="AK134" s="13">
        <f>_xlfn.XLOOKUP(Compendio[[#This Row],[Fecha]],Ev_MovistarArena[FECHA],Ev_MovistarArena[cof_tot],0)</f>
        <v>0</v>
      </c>
      <c r="AL134" s="13">
        <f>_xlfn.XLOOKUP(Compendio[[#This Row],[Fecha]],Ev_Vallecas[FECHA],Ev_Vallecas[cof_tot],0)</f>
        <v>0</v>
      </c>
      <c r="AM134" s="13">
        <f>_xlfn.XLOOKUP(Compendio[[#This Row],[Fecha]],Ev_Vistalegre[FECHA],Ev_Vistalegre[cof_tot],0)</f>
        <v>0</v>
      </c>
    </row>
    <row r="135" spans="1:39" x14ac:dyDescent="0.2">
      <c r="A135" s="7">
        <v>45425</v>
      </c>
      <c r="B135">
        <v>13</v>
      </c>
      <c r="C135">
        <v>5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20</v>
      </c>
      <c r="Y135" s="12">
        <v>1.7190000000000001</v>
      </c>
      <c r="Z135" s="12">
        <v>1.5429999999999999</v>
      </c>
      <c r="AA135" s="14">
        <v>27.9</v>
      </c>
      <c r="AB135" s="14">
        <v>21.4</v>
      </c>
      <c r="AC135" s="14">
        <v>15</v>
      </c>
      <c r="AD135" s="14">
        <v>0.7</v>
      </c>
      <c r="AE135">
        <v>4</v>
      </c>
      <c r="AF135" s="13">
        <v>0.42</v>
      </c>
      <c r="AG135" s="13">
        <f>_xlfn.XLOOKUP(Compendio[[#This Row],[Fecha]],Ev_Bernabeu[FECHA],Ev_Bernabeu[cof_tot],0)</f>
        <v>0</v>
      </c>
      <c r="AH135" s="13">
        <f>_xlfn.XLOOKUP(Compendio[[#This Row],[Fecha]],Ev_IFEMA[FECHA],Ev_IFEMA[cof_tot],0)</f>
        <v>0</v>
      </c>
      <c r="AI135" s="13">
        <f>_xlfn.XLOOKUP(Compendio[[#This Row],[Fecha]],Ev_Ventas[FECHA],Ev_Ventas[cof_tot],0)</f>
        <v>0</v>
      </c>
      <c r="AJ135" s="13">
        <f>_xlfn.XLOOKUP(Compendio[[#This Row],[Fecha]],Ev_Metropolitano[FECHA],Ev_Metropolitano[cof_tot],0)</f>
        <v>0</v>
      </c>
      <c r="AK135" s="13">
        <f>_xlfn.XLOOKUP(Compendio[[#This Row],[Fecha]],Ev_MovistarArena[FECHA],Ev_MovistarArena[cof_tot],0)</f>
        <v>0</v>
      </c>
      <c r="AL135" s="13">
        <f>_xlfn.XLOOKUP(Compendio[[#This Row],[Fecha]],Ev_Vallecas[FECHA],Ev_Vallecas[cof_tot],0)</f>
        <v>0</v>
      </c>
      <c r="AM135" s="13">
        <f>_xlfn.XLOOKUP(Compendio[[#This Row],[Fecha]],Ev_Vistalegre[FECHA],Ev_Vistalegre[cof_tot],0)</f>
        <v>0</v>
      </c>
    </row>
    <row r="136" spans="1:39" x14ac:dyDescent="0.2">
      <c r="A136" s="7">
        <v>45426</v>
      </c>
      <c r="B136">
        <v>14</v>
      </c>
      <c r="C136">
        <v>5</v>
      </c>
      <c r="D136">
        <v>2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20</v>
      </c>
      <c r="Y136" s="12">
        <v>1.7170000000000001</v>
      </c>
      <c r="Z136" s="12">
        <v>1.5389999999999999</v>
      </c>
      <c r="AA136" s="14">
        <v>18.899999999999999</v>
      </c>
      <c r="AB136" s="14">
        <v>14.9</v>
      </c>
      <c r="AC136" s="14">
        <v>10.9</v>
      </c>
      <c r="AD136" s="14">
        <v>0</v>
      </c>
      <c r="AE136">
        <v>3</v>
      </c>
      <c r="AF136" s="13">
        <v>0.47</v>
      </c>
      <c r="AG136" s="13">
        <f>_xlfn.XLOOKUP(Compendio[[#This Row],[Fecha]],Ev_Bernabeu[FECHA],Ev_Bernabeu[cof_tot],0)</f>
        <v>0.81122352941176468</v>
      </c>
      <c r="AH136" s="13">
        <f>_xlfn.XLOOKUP(Compendio[[#This Row],[Fecha]],Ev_IFEMA[FECHA],Ev_IFEMA[cof_tot],0)</f>
        <v>0</v>
      </c>
      <c r="AI136" s="13">
        <f>_xlfn.XLOOKUP(Compendio[[#This Row],[Fecha]],Ev_Ventas[FECHA],Ev_Ventas[cof_tot],0)</f>
        <v>0.78866922139000173</v>
      </c>
      <c r="AJ136" s="13">
        <f>_xlfn.XLOOKUP(Compendio[[#This Row],[Fecha]],Ev_Metropolitano[FECHA],Ev_Metropolitano[cof_tot],0)</f>
        <v>0</v>
      </c>
      <c r="AK136" s="13">
        <f>_xlfn.XLOOKUP(Compendio[[#This Row],[Fecha]],Ev_MovistarArena[FECHA],Ev_MovistarArena[cof_tot],0)</f>
        <v>0</v>
      </c>
      <c r="AL136" s="13">
        <f>_xlfn.XLOOKUP(Compendio[[#This Row],[Fecha]],Ev_Vallecas[FECHA],Ev_Vallecas[cof_tot],0)</f>
        <v>0</v>
      </c>
      <c r="AM136" s="13">
        <f>_xlfn.XLOOKUP(Compendio[[#This Row],[Fecha]],Ev_Vistalegre[FECHA],Ev_Vistalegre[cof_tot],0)</f>
        <v>0</v>
      </c>
    </row>
    <row r="137" spans="1:39" x14ac:dyDescent="0.2">
      <c r="A137" s="7">
        <v>45427</v>
      </c>
      <c r="B137">
        <v>15</v>
      </c>
      <c r="C137">
        <v>5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20</v>
      </c>
      <c r="Y137" s="12">
        <v>1.7150000000000001</v>
      </c>
      <c r="Z137" s="12">
        <v>1.5369999999999999</v>
      </c>
      <c r="AA137" s="14">
        <v>18.600000000000001</v>
      </c>
      <c r="AB137" s="14">
        <v>14.3</v>
      </c>
      <c r="AC137" s="14">
        <v>10</v>
      </c>
      <c r="AD137" s="14">
        <v>0</v>
      </c>
      <c r="AE137">
        <v>2</v>
      </c>
      <c r="AF137" s="13">
        <v>0.4</v>
      </c>
      <c r="AG137" s="13">
        <f>_xlfn.XLOOKUP(Compendio[[#This Row],[Fecha]],Ev_Bernabeu[FECHA],Ev_Bernabeu[cof_tot],0)</f>
        <v>0</v>
      </c>
      <c r="AH137" s="13">
        <f>_xlfn.XLOOKUP(Compendio[[#This Row],[Fecha]],Ev_IFEMA[FECHA],Ev_IFEMA[cof_tot],0)</f>
        <v>0</v>
      </c>
      <c r="AI137" s="13">
        <f>_xlfn.XLOOKUP(Compendio[[#This Row],[Fecha]],Ev_Ventas[FECHA],Ev_Ventas[cof_tot],0)</f>
        <v>0.97330604424316325</v>
      </c>
      <c r="AJ137" s="13">
        <f>_xlfn.XLOOKUP(Compendio[[#This Row],[Fecha]],Ev_Metropolitano[FECHA],Ev_Metropolitano[cof_tot],0)</f>
        <v>0</v>
      </c>
      <c r="AK137" s="13">
        <f>_xlfn.XLOOKUP(Compendio[[#This Row],[Fecha]],Ev_MovistarArena[FECHA],Ev_MovistarArena[cof_tot],0)</f>
        <v>0</v>
      </c>
      <c r="AL137" s="13">
        <f>_xlfn.XLOOKUP(Compendio[[#This Row],[Fecha]],Ev_Vallecas[FECHA],Ev_Vallecas[cof_tot],0)</f>
        <v>0.86653061224489791</v>
      </c>
      <c r="AM137" s="13">
        <f>_xlfn.XLOOKUP(Compendio[[#This Row],[Fecha]],Ev_Vistalegre[FECHA],Ev_Vistalegre[cof_tot],0)</f>
        <v>0</v>
      </c>
    </row>
    <row r="138" spans="1:39" x14ac:dyDescent="0.2">
      <c r="A138" s="7">
        <v>45428</v>
      </c>
      <c r="B138">
        <v>16</v>
      </c>
      <c r="C138">
        <v>5</v>
      </c>
      <c r="D138">
        <v>4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20</v>
      </c>
      <c r="Y138" s="12">
        <v>1.7110000000000001</v>
      </c>
      <c r="Z138" s="12">
        <v>1.5329999999999999</v>
      </c>
      <c r="AA138" s="14">
        <v>18.100000000000001</v>
      </c>
      <c r="AB138" s="14">
        <v>13.6</v>
      </c>
      <c r="AC138" s="14">
        <v>9.1999999999999993</v>
      </c>
      <c r="AD138" s="14">
        <v>0</v>
      </c>
      <c r="AE138">
        <v>3</v>
      </c>
      <c r="AF138" s="13">
        <v>0.45</v>
      </c>
      <c r="AG138" s="13">
        <f>_xlfn.XLOOKUP(Compendio[[#This Row],[Fecha]],Ev_Bernabeu[FECHA],Ev_Bernabeu[cof_tot],0)</f>
        <v>0</v>
      </c>
      <c r="AH138" s="13">
        <f>_xlfn.XLOOKUP(Compendio[[#This Row],[Fecha]],Ev_IFEMA[FECHA],Ev_IFEMA[cof_tot],0)</f>
        <v>0</v>
      </c>
      <c r="AI138" s="13">
        <f>_xlfn.XLOOKUP(Compendio[[#This Row],[Fecha]],Ev_Ventas[FECHA],Ev_Ventas[cof_tot],0)</f>
        <v>1</v>
      </c>
      <c r="AJ138" s="13">
        <f>_xlfn.XLOOKUP(Compendio[[#This Row],[Fecha]],Ev_Metropolitano[FECHA],Ev_Metropolitano[cof_tot],0)</f>
        <v>0</v>
      </c>
      <c r="AK138" s="13">
        <f>_xlfn.XLOOKUP(Compendio[[#This Row],[Fecha]],Ev_MovistarArena[FECHA],Ev_MovistarArena[cof_tot],0)</f>
        <v>0</v>
      </c>
      <c r="AL138" s="13">
        <f>_xlfn.XLOOKUP(Compendio[[#This Row],[Fecha]],Ev_Vallecas[FECHA],Ev_Vallecas[cof_tot],0)</f>
        <v>0</v>
      </c>
      <c r="AM138" s="13">
        <f>_xlfn.XLOOKUP(Compendio[[#This Row],[Fecha]],Ev_Vistalegre[FECHA],Ev_Vistalegre[cof_tot],0)</f>
        <v>0</v>
      </c>
    </row>
    <row r="139" spans="1:39" x14ac:dyDescent="0.2">
      <c r="A139" s="7">
        <v>45429</v>
      </c>
      <c r="B139">
        <v>17</v>
      </c>
      <c r="C139">
        <v>5</v>
      </c>
      <c r="D139">
        <v>5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20</v>
      </c>
      <c r="Y139" s="12">
        <v>1.71</v>
      </c>
      <c r="Z139" s="12">
        <v>1.532</v>
      </c>
      <c r="AA139" s="14">
        <v>19.399999999999999</v>
      </c>
      <c r="AB139" s="14">
        <v>15.4</v>
      </c>
      <c r="AC139" s="14">
        <v>11.3</v>
      </c>
      <c r="AD139" s="14">
        <v>0</v>
      </c>
      <c r="AE139">
        <v>3</v>
      </c>
      <c r="AF139" s="13">
        <v>0.59</v>
      </c>
      <c r="AG139" s="13">
        <f>_xlfn.XLOOKUP(Compendio[[#This Row],[Fecha]],Ev_Bernabeu[FECHA],Ev_Bernabeu[cof_tot],0)</f>
        <v>0</v>
      </c>
      <c r="AH139" s="13">
        <f>_xlfn.XLOOKUP(Compendio[[#This Row],[Fecha]],Ev_IFEMA[FECHA],Ev_IFEMA[cof_tot],0)</f>
        <v>0</v>
      </c>
      <c r="AI139" s="13">
        <f>_xlfn.XLOOKUP(Compendio[[#This Row],[Fecha]],Ev_Ventas[FECHA],Ev_Ventas[cof_tot],0)</f>
        <v>1</v>
      </c>
      <c r="AJ139" s="13">
        <f>_xlfn.XLOOKUP(Compendio[[#This Row],[Fecha]],Ev_Metropolitano[FECHA],Ev_Metropolitano[cof_tot],0)</f>
        <v>0</v>
      </c>
      <c r="AK139" s="13">
        <f>_xlfn.XLOOKUP(Compendio[[#This Row],[Fecha]],Ev_MovistarArena[FECHA],Ev_MovistarArena[cof_tot],0)</f>
        <v>0</v>
      </c>
      <c r="AL139" s="13">
        <f>_xlfn.XLOOKUP(Compendio[[#This Row],[Fecha]],Ev_Vallecas[FECHA],Ev_Vallecas[cof_tot],0)</f>
        <v>0</v>
      </c>
      <c r="AM139" s="13">
        <f>_xlfn.XLOOKUP(Compendio[[#This Row],[Fecha]],Ev_Vistalegre[FECHA],Ev_Vistalegre[cof_tot],0)</f>
        <v>0</v>
      </c>
    </row>
    <row r="140" spans="1:39" x14ac:dyDescent="0.2">
      <c r="A140" s="7">
        <v>45430</v>
      </c>
      <c r="B140">
        <v>18</v>
      </c>
      <c r="C140">
        <v>5</v>
      </c>
      <c r="D140">
        <v>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20</v>
      </c>
      <c r="Y140" s="12">
        <v>1.7090000000000001</v>
      </c>
      <c r="Z140" s="12">
        <v>1.5309999999999999</v>
      </c>
      <c r="AA140" s="14">
        <v>22.5</v>
      </c>
      <c r="AB140" s="14">
        <v>16.3</v>
      </c>
      <c r="AC140" s="14">
        <v>10.1</v>
      </c>
      <c r="AD140" s="14">
        <v>0</v>
      </c>
      <c r="AE140">
        <v>2</v>
      </c>
      <c r="AF140" s="13">
        <v>0.41</v>
      </c>
      <c r="AG140" s="13">
        <f>_xlfn.XLOOKUP(Compendio[[#This Row],[Fecha]],Ev_Bernabeu[FECHA],Ev_Bernabeu[cof_tot],0)</f>
        <v>0.6470588235294118</v>
      </c>
      <c r="AH140" s="13">
        <f>_xlfn.XLOOKUP(Compendio[[#This Row],[Fecha]],Ev_IFEMA[FECHA],Ev_IFEMA[cof_tot],0)</f>
        <v>0</v>
      </c>
      <c r="AI140" s="13">
        <f>_xlfn.XLOOKUP(Compendio[[#This Row],[Fecha]],Ev_Ventas[FECHA],Ev_Ventas[cof_tot],0)</f>
        <v>1</v>
      </c>
      <c r="AJ140" s="13">
        <f>_xlfn.XLOOKUP(Compendio[[#This Row],[Fecha]],Ev_Metropolitano[FECHA],Ev_Metropolitano[cof_tot],0)</f>
        <v>0</v>
      </c>
      <c r="AK140" s="13">
        <f>_xlfn.XLOOKUP(Compendio[[#This Row],[Fecha]],Ev_MovistarArena[FECHA],Ev_MovistarArena[cof_tot],0)</f>
        <v>0</v>
      </c>
      <c r="AL140" s="13">
        <f>_xlfn.XLOOKUP(Compendio[[#This Row],[Fecha]],Ev_Vallecas[FECHA],Ev_Vallecas[cof_tot],0)</f>
        <v>0</v>
      </c>
      <c r="AM140" s="13">
        <f>_xlfn.XLOOKUP(Compendio[[#This Row],[Fecha]],Ev_Vistalegre[FECHA],Ev_Vistalegre[cof_tot],0)</f>
        <v>0</v>
      </c>
    </row>
    <row r="141" spans="1:39" x14ac:dyDescent="0.2">
      <c r="A141" s="7">
        <v>45431</v>
      </c>
      <c r="B141">
        <v>19</v>
      </c>
      <c r="C141">
        <v>5</v>
      </c>
      <c r="D141">
        <v>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20</v>
      </c>
      <c r="Y141" s="12">
        <v>1.7090000000000001</v>
      </c>
      <c r="Z141" s="12">
        <v>1.5309999999999999</v>
      </c>
      <c r="AA141" s="14">
        <v>22.7</v>
      </c>
      <c r="AB141" s="14">
        <v>17.100000000000001</v>
      </c>
      <c r="AC141" s="14">
        <v>11.5</v>
      </c>
      <c r="AD141" s="14">
        <v>0</v>
      </c>
      <c r="AE141">
        <v>3</v>
      </c>
      <c r="AF141" s="13">
        <v>0.43</v>
      </c>
      <c r="AG141" s="13">
        <f>_xlfn.XLOOKUP(Compendio[[#This Row],[Fecha]],Ev_Bernabeu[FECHA],Ev_Bernabeu[cof_tot],0)</f>
        <v>0</v>
      </c>
      <c r="AH141" s="13">
        <f>_xlfn.XLOOKUP(Compendio[[#This Row],[Fecha]],Ev_IFEMA[FECHA],Ev_IFEMA[cof_tot],0)</f>
        <v>0</v>
      </c>
      <c r="AI141" s="13">
        <f>_xlfn.XLOOKUP(Compendio[[#This Row],[Fecha]],Ev_Ventas[FECHA],Ev_Ventas[cof_tot],0)</f>
        <v>0.90354467862741683</v>
      </c>
      <c r="AJ141" s="13">
        <f>_xlfn.XLOOKUP(Compendio[[#This Row],[Fecha]],Ev_Metropolitano[FECHA],Ev_Metropolitano[cof_tot],0)</f>
        <v>0.83430000000000004</v>
      </c>
      <c r="AK141" s="13">
        <f>_xlfn.XLOOKUP(Compendio[[#This Row],[Fecha]],Ev_MovistarArena[FECHA],Ev_MovistarArena[cof_tot],0)</f>
        <v>0</v>
      </c>
      <c r="AL141" s="13">
        <f>_xlfn.XLOOKUP(Compendio[[#This Row],[Fecha]],Ev_Vallecas[FECHA],Ev_Vallecas[cof_tot],0)</f>
        <v>0</v>
      </c>
      <c r="AM141" s="13">
        <f>_xlfn.XLOOKUP(Compendio[[#This Row],[Fecha]],Ev_Vistalegre[FECHA],Ev_Vistalegre[cof_tot],0)</f>
        <v>0</v>
      </c>
    </row>
    <row r="142" spans="1:39" x14ac:dyDescent="0.2">
      <c r="A142" s="7">
        <v>45432</v>
      </c>
      <c r="B142">
        <v>20</v>
      </c>
      <c r="C142">
        <v>5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21</v>
      </c>
      <c r="Y142" s="12">
        <v>1.7090000000000001</v>
      </c>
      <c r="Z142" s="12">
        <v>1.5309999999999999</v>
      </c>
      <c r="AA142" s="14">
        <v>20.7</v>
      </c>
      <c r="AB142" s="14">
        <v>15.4</v>
      </c>
      <c r="AC142" s="14">
        <v>10</v>
      </c>
      <c r="AD142" s="14">
        <v>0</v>
      </c>
      <c r="AE142">
        <v>3</v>
      </c>
      <c r="AF142" s="13">
        <v>0.51</v>
      </c>
      <c r="AG142" s="13">
        <f>_xlfn.XLOOKUP(Compendio[[#This Row],[Fecha]],Ev_Bernabeu[FECHA],Ev_Bernabeu[cof_tot],0)</f>
        <v>0</v>
      </c>
      <c r="AH142" s="13">
        <f>_xlfn.XLOOKUP(Compendio[[#This Row],[Fecha]],Ev_IFEMA[FECHA],Ev_IFEMA[cof_tot],0)</f>
        <v>0</v>
      </c>
      <c r="AI142" s="13">
        <f>_xlfn.XLOOKUP(Compendio[[#This Row],[Fecha]],Ev_Ventas[FECHA],Ev_Ventas[cof_tot],0)</f>
        <v>0</v>
      </c>
      <c r="AJ142" s="13">
        <f>_xlfn.XLOOKUP(Compendio[[#This Row],[Fecha]],Ev_Metropolitano[FECHA],Ev_Metropolitano[cof_tot],0)</f>
        <v>0</v>
      </c>
      <c r="AK142" s="13">
        <f>_xlfn.XLOOKUP(Compendio[[#This Row],[Fecha]],Ev_MovistarArena[FECHA],Ev_MovistarArena[cof_tot],0)</f>
        <v>0</v>
      </c>
      <c r="AL142" s="13">
        <f>_xlfn.XLOOKUP(Compendio[[#This Row],[Fecha]],Ev_Vallecas[FECHA],Ev_Vallecas[cof_tot],0)</f>
        <v>0</v>
      </c>
      <c r="AM142" s="13">
        <f>_xlfn.XLOOKUP(Compendio[[#This Row],[Fecha]],Ev_Vistalegre[FECHA],Ev_Vistalegre[cof_tot],0)</f>
        <v>0</v>
      </c>
    </row>
    <row r="143" spans="1:39" x14ac:dyDescent="0.2">
      <c r="A143" s="7">
        <v>45433</v>
      </c>
      <c r="B143">
        <v>21</v>
      </c>
      <c r="C143">
        <v>5</v>
      </c>
      <c r="D143">
        <v>2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21</v>
      </c>
      <c r="Y143" s="12">
        <v>1.71</v>
      </c>
      <c r="Z143" s="12">
        <v>1.5309999999999999</v>
      </c>
      <c r="AA143" s="14">
        <v>20</v>
      </c>
      <c r="AB143" s="14">
        <v>15.7</v>
      </c>
      <c r="AC143" s="14">
        <v>11.4</v>
      </c>
      <c r="AD143" s="14">
        <v>0.9</v>
      </c>
      <c r="AE143">
        <v>2</v>
      </c>
      <c r="AF143" s="13">
        <v>0.67</v>
      </c>
      <c r="AG143" s="13">
        <f>_xlfn.XLOOKUP(Compendio[[#This Row],[Fecha]],Ev_Bernabeu[FECHA],Ev_Bernabeu[cof_tot],0)</f>
        <v>0</v>
      </c>
      <c r="AH143" s="13">
        <f>_xlfn.XLOOKUP(Compendio[[#This Row],[Fecha]],Ev_IFEMA[FECHA],Ev_IFEMA[cof_tot],0)</f>
        <v>0</v>
      </c>
      <c r="AI143" s="13">
        <f>_xlfn.XLOOKUP(Compendio[[#This Row],[Fecha]],Ev_Ventas[FECHA],Ev_Ventas[cof_tot],0)</f>
        <v>0.78170179411252394</v>
      </c>
      <c r="AJ143" s="13">
        <f>_xlfn.XLOOKUP(Compendio[[#This Row],[Fecha]],Ev_Metropolitano[FECHA],Ev_Metropolitano[cof_tot],0)</f>
        <v>0</v>
      </c>
      <c r="AK143" s="13">
        <f>_xlfn.XLOOKUP(Compendio[[#This Row],[Fecha]],Ev_MovistarArena[FECHA],Ev_MovistarArena[cof_tot],0)</f>
        <v>0</v>
      </c>
      <c r="AL143" s="13">
        <f>_xlfn.XLOOKUP(Compendio[[#This Row],[Fecha]],Ev_Vallecas[FECHA],Ev_Vallecas[cof_tot],0)</f>
        <v>0</v>
      </c>
      <c r="AM143" s="13">
        <f>_xlfn.XLOOKUP(Compendio[[#This Row],[Fecha]],Ev_Vistalegre[FECHA],Ev_Vistalegre[cof_tot],0)</f>
        <v>0</v>
      </c>
    </row>
    <row r="144" spans="1:39" x14ac:dyDescent="0.2">
      <c r="A144" s="7">
        <v>45434</v>
      </c>
      <c r="B144">
        <v>22</v>
      </c>
      <c r="C144">
        <v>5</v>
      </c>
      <c r="D144">
        <v>3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21</v>
      </c>
      <c r="Y144" s="12">
        <v>1.71</v>
      </c>
      <c r="Z144" s="12">
        <v>1.5309999999999999</v>
      </c>
      <c r="AA144" s="14">
        <v>21.9</v>
      </c>
      <c r="AB144" s="14">
        <v>16.600000000000001</v>
      </c>
      <c r="AC144" s="14">
        <v>11.4</v>
      </c>
      <c r="AD144" s="14">
        <v>0</v>
      </c>
      <c r="AE144">
        <v>2</v>
      </c>
      <c r="AF144" s="13">
        <v>0.46</v>
      </c>
      <c r="AG144" s="13">
        <f>_xlfn.XLOOKUP(Compendio[[#This Row],[Fecha]],Ev_Bernabeu[FECHA],Ev_Bernabeu[cof_tot],0)</f>
        <v>0</v>
      </c>
      <c r="AH144" s="13">
        <f>_xlfn.XLOOKUP(Compendio[[#This Row],[Fecha]],Ev_IFEMA[FECHA],Ev_IFEMA[cof_tot],0)</f>
        <v>0</v>
      </c>
      <c r="AI144" s="13">
        <f>_xlfn.XLOOKUP(Compendio[[#This Row],[Fecha]],Ev_Ventas[FECHA],Ev_Ventas[cof_tot],0)</f>
        <v>0.67331475352726011</v>
      </c>
      <c r="AJ144" s="13">
        <f>_xlfn.XLOOKUP(Compendio[[#This Row],[Fecha]],Ev_Metropolitano[FECHA],Ev_Metropolitano[cof_tot],0)</f>
        <v>0</v>
      </c>
      <c r="AK144" s="13">
        <f>_xlfn.XLOOKUP(Compendio[[#This Row],[Fecha]],Ev_MovistarArena[FECHA],Ev_MovistarArena[cof_tot],0)</f>
        <v>0</v>
      </c>
      <c r="AL144" s="13">
        <f>_xlfn.XLOOKUP(Compendio[[#This Row],[Fecha]],Ev_Vallecas[FECHA],Ev_Vallecas[cof_tot],0)</f>
        <v>0</v>
      </c>
      <c r="AM144" s="13">
        <f>_xlfn.XLOOKUP(Compendio[[#This Row],[Fecha]],Ev_Vistalegre[FECHA],Ev_Vistalegre[cof_tot],0)</f>
        <v>0</v>
      </c>
    </row>
    <row r="145" spans="1:39" x14ac:dyDescent="0.2">
      <c r="A145" s="7">
        <v>45435</v>
      </c>
      <c r="B145">
        <v>23</v>
      </c>
      <c r="C145">
        <v>5</v>
      </c>
      <c r="D145">
        <v>4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21</v>
      </c>
      <c r="Y145" s="12">
        <v>1.708</v>
      </c>
      <c r="Z145" s="12">
        <v>1.53</v>
      </c>
      <c r="AA145" s="14">
        <v>25.4</v>
      </c>
      <c r="AB145" s="14">
        <v>18.5</v>
      </c>
      <c r="AC145" s="14">
        <v>11.6</v>
      </c>
      <c r="AD145" s="14">
        <v>0</v>
      </c>
      <c r="AE145">
        <v>1</v>
      </c>
      <c r="AF145" s="13">
        <v>0.36</v>
      </c>
      <c r="AG145" s="13">
        <f>_xlfn.XLOOKUP(Compendio[[#This Row],[Fecha]],Ev_Bernabeu[FECHA],Ev_Bernabeu[cof_tot],0)</f>
        <v>0</v>
      </c>
      <c r="AH145" s="13">
        <f>_xlfn.XLOOKUP(Compendio[[#This Row],[Fecha]],Ev_IFEMA[FECHA],Ev_IFEMA[cof_tot],0)</f>
        <v>0</v>
      </c>
      <c r="AI145" s="13">
        <f>_xlfn.XLOOKUP(Compendio[[#This Row],[Fecha]],Ev_Ventas[FECHA],Ev_Ventas[cof_tot],0)</f>
        <v>1</v>
      </c>
      <c r="AJ145" s="13">
        <f>_xlfn.XLOOKUP(Compendio[[#This Row],[Fecha]],Ev_Metropolitano[FECHA],Ev_Metropolitano[cof_tot],0)</f>
        <v>0</v>
      </c>
      <c r="AK145" s="13">
        <f>_xlfn.XLOOKUP(Compendio[[#This Row],[Fecha]],Ev_MovistarArena[FECHA],Ev_MovistarArena[cof_tot],0)</f>
        <v>0</v>
      </c>
      <c r="AL145" s="13">
        <f>_xlfn.XLOOKUP(Compendio[[#This Row],[Fecha]],Ev_Vallecas[FECHA],Ev_Vallecas[cof_tot],0)</f>
        <v>0</v>
      </c>
      <c r="AM145" s="13">
        <f>_xlfn.XLOOKUP(Compendio[[#This Row],[Fecha]],Ev_Vistalegre[FECHA],Ev_Vistalegre[cof_tot],0)</f>
        <v>0</v>
      </c>
    </row>
    <row r="146" spans="1:39" x14ac:dyDescent="0.2">
      <c r="A146" s="7">
        <v>45436</v>
      </c>
      <c r="B146">
        <v>24</v>
      </c>
      <c r="C146">
        <v>5</v>
      </c>
      <c r="D146">
        <v>5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21</v>
      </c>
      <c r="Y146" s="12">
        <v>1.704</v>
      </c>
      <c r="Z146" s="12">
        <v>1.528</v>
      </c>
      <c r="AA146" s="14">
        <v>27.6</v>
      </c>
      <c r="AB146" s="14">
        <v>20</v>
      </c>
      <c r="AC146" s="14">
        <v>12.5</v>
      </c>
      <c r="AD146" s="14">
        <v>0</v>
      </c>
      <c r="AE146">
        <v>2</v>
      </c>
      <c r="AF146" s="13">
        <v>0.38</v>
      </c>
      <c r="AG146" s="13">
        <f>_xlfn.XLOOKUP(Compendio[[#This Row],[Fecha]],Ev_Bernabeu[FECHA],Ev_Bernabeu[cof_tot],0)</f>
        <v>0</v>
      </c>
      <c r="AH146" s="13">
        <f>_xlfn.XLOOKUP(Compendio[[#This Row],[Fecha]],Ev_IFEMA[FECHA],Ev_IFEMA[cof_tot],0)</f>
        <v>0</v>
      </c>
      <c r="AI146" s="13">
        <f>_xlfn.XLOOKUP(Compendio[[#This Row],[Fecha]],Ev_Ventas[FECHA],Ev_Ventas[cof_tot],0)</f>
        <v>1</v>
      </c>
      <c r="AJ146" s="13">
        <f>_xlfn.XLOOKUP(Compendio[[#This Row],[Fecha]],Ev_Metropolitano[FECHA],Ev_Metropolitano[cof_tot],0)</f>
        <v>0</v>
      </c>
      <c r="AK146" s="13">
        <f>_xlfn.XLOOKUP(Compendio[[#This Row],[Fecha]],Ev_MovistarArena[FECHA],Ev_MovistarArena[cof_tot],0)</f>
        <v>0</v>
      </c>
      <c r="AL146" s="13">
        <f>_xlfn.XLOOKUP(Compendio[[#This Row],[Fecha]],Ev_Vallecas[FECHA],Ev_Vallecas[cof_tot],0)</f>
        <v>0</v>
      </c>
      <c r="AM146" s="13">
        <f>_xlfn.XLOOKUP(Compendio[[#This Row],[Fecha]],Ev_Vistalegre[FECHA],Ev_Vistalegre[cof_tot],0)</f>
        <v>0</v>
      </c>
    </row>
    <row r="147" spans="1:39" x14ac:dyDescent="0.2">
      <c r="A147" s="7">
        <v>45437</v>
      </c>
      <c r="B147">
        <v>25</v>
      </c>
      <c r="C147">
        <v>5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21</v>
      </c>
      <c r="Y147" s="12">
        <v>1.702</v>
      </c>
      <c r="Z147" s="12">
        <v>1.528</v>
      </c>
      <c r="AA147" s="14">
        <v>29.2</v>
      </c>
      <c r="AB147" s="14">
        <v>21.5</v>
      </c>
      <c r="AC147" s="14">
        <v>13.8</v>
      </c>
      <c r="AD147" s="14">
        <v>0</v>
      </c>
      <c r="AE147">
        <v>3</v>
      </c>
      <c r="AF147" s="13">
        <v>0.27</v>
      </c>
      <c r="AG147" s="13">
        <f>_xlfn.XLOOKUP(Compendio[[#This Row],[Fecha]],Ev_Bernabeu[FECHA],Ev_Bernabeu[cof_tot],0)</f>
        <v>0.86604705882352939</v>
      </c>
      <c r="AH147" s="13">
        <f>_xlfn.XLOOKUP(Compendio[[#This Row],[Fecha]],Ev_IFEMA[FECHA],Ev_IFEMA[cof_tot],0)</f>
        <v>0</v>
      </c>
      <c r="AI147" s="13">
        <f>_xlfn.XLOOKUP(Compendio[[#This Row],[Fecha]],Ev_Ventas[FECHA],Ev_Ventas[cof_tot],0)</f>
        <v>1</v>
      </c>
      <c r="AJ147" s="13">
        <f>_xlfn.XLOOKUP(Compendio[[#This Row],[Fecha]],Ev_Metropolitano[FECHA],Ev_Metropolitano[cof_tot],0)</f>
        <v>0</v>
      </c>
      <c r="AK147" s="13">
        <f>_xlfn.XLOOKUP(Compendio[[#This Row],[Fecha]],Ev_MovistarArena[FECHA],Ev_MovistarArena[cof_tot],0)</f>
        <v>0</v>
      </c>
      <c r="AL147" s="13">
        <f>_xlfn.XLOOKUP(Compendio[[#This Row],[Fecha]],Ev_Vallecas[FECHA],Ev_Vallecas[cof_tot],0)</f>
        <v>0.89047619047619042</v>
      </c>
      <c r="AM147" s="13">
        <f>_xlfn.XLOOKUP(Compendio[[#This Row],[Fecha]],Ev_Vistalegre[FECHA],Ev_Vistalegre[cof_tot],0)</f>
        <v>0.72</v>
      </c>
    </row>
    <row r="148" spans="1:39" x14ac:dyDescent="0.2">
      <c r="A148" s="7">
        <v>45438</v>
      </c>
      <c r="B148">
        <v>26</v>
      </c>
      <c r="C148">
        <v>5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21</v>
      </c>
      <c r="Y148" s="12">
        <v>1.702</v>
      </c>
      <c r="Z148" s="12">
        <v>1.5269999999999999</v>
      </c>
      <c r="AA148" s="14">
        <v>29.6</v>
      </c>
      <c r="AB148" s="14">
        <v>21.7</v>
      </c>
      <c r="AC148" s="14">
        <v>13.8</v>
      </c>
      <c r="AD148" s="14">
        <v>0</v>
      </c>
      <c r="AE148">
        <v>3</v>
      </c>
      <c r="AF148" s="13">
        <v>0.31</v>
      </c>
      <c r="AG148" s="13">
        <f>_xlfn.XLOOKUP(Compendio[[#This Row],[Fecha]],Ev_Bernabeu[FECHA],Ev_Bernabeu[cof_tot],0)</f>
        <v>0</v>
      </c>
      <c r="AH148" s="13">
        <f>_xlfn.XLOOKUP(Compendio[[#This Row],[Fecha]],Ev_IFEMA[FECHA],Ev_IFEMA[cof_tot],0)</f>
        <v>0</v>
      </c>
      <c r="AI148" s="13">
        <f>_xlfn.XLOOKUP(Compendio[[#This Row],[Fecha]],Ev_Ventas[FECHA],Ev_Ventas[cof_tot],0)</f>
        <v>1</v>
      </c>
      <c r="AJ148" s="13">
        <f>_xlfn.XLOOKUP(Compendio[[#This Row],[Fecha]],Ev_Metropolitano[FECHA],Ev_Metropolitano[cof_tot],0)</f>
        <v>0</v>
      </c>
      <c r="AK148" s="13">
        <f>_xlfn.XLOOKUP(Compendio[[#This Row],[Fecha]],Ev_MovistarArena[FECHA],Ev_MovistarArena[cof_tot],0)</f>
        <v>0</v>
      </c>
      <c r="AL148" s="13">
        <f>_xlfn.XLOOKUP(Compendio[[#This Row],[Fecha]],Ev_Vallecas[FECHA],Ev_Vallecas[cof_tot],0)</f>
        <v>0</v>
      </c>
      <c r="AM148" s="13">
        <f>_xlfn.XLOOKUP(Compendio[[#This Row],[Fecha]],Ev_Vistalegre[FECHA],Ev_Vistalegre[cof_tot],0)</f>
        <v>0</v>
      </c>
    </row>
    <row r="149" spans="1:39" x14ac:dyDescent="0.2">
      <c r="A149" s="7">
        <v>45439</v>
      </c>
      <c r="B149">
        <v>27</v>
      </c>
      <c r="C149">
        <v>5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22</v>
      </c>
      <c r="Y149" s="12">
        <v>1.698</v>
      </c>
      <c r="Z149" s="12">
        <v>1.5229999999999999</v>
      </c>
      <c r="AA149" s="14">
        <v>30.3</v>
      </c>
      <c r="AB149" s="14">
        <v>23.2</v>
      </c>
      <c r="AC149" s="14">
        <v>16.2</v>
      </c>
      <c r="AD149" s="14">
        <v>0</v>
      </c>
      <c r="AE149">
        <v>1</v>
      </c>
      <c r="AF149" s="13">
        <v>0.35</v>
      </c>
      <c r="AG149" s="13">
        <f>_xlfn.XLOOKUP(Compendio[[#This Row],[Fecha]],Ev_Bernabeu[FECHA],Ev_Bernabeu[cof_tot],0)</f>
        <v>0</v>
      </c>
      <c r="AH149" s="13">
        <f>_xlfn.XLOOKUP(Compendio[[#This Row],[Fecha]],Ev_IFEMA[FECHA],Ev_IFEMA[cof_tot],0)</f>
        <v>0</v>
      </c>
      <c r="AI149" s="13">
        <f>_xlfn.XLOOKUP(Compendio[[#This Row],[Fecha]],Ev_Ventas[FECHA],Ev_Ventas[cof_tot],0)</f>
        <v>0</v>
      </c>
      <c r="AJ149" s="13">
        <f>_xlfn.XLOOKUP(Compendio[[#This Row],[Fecha]],Ev_Metropolitano[FECHA],Ev_Metropolitano[cof_tot],0)</f>
        <v>0</v>
      </c>
      <c r="AK149" s="13">
        <f>_xlfn.XLOOKUP(Compendio[[#This Row],[Fecha]],Ev_MovistarArena[FECHA],Ev_MovistarArena[cof_tot],0)</f>
        <v>1</v>
      </c>
      <c r="AL149" s="13">
        <f>_xlfn.XLOOKUP(Compendio[[#This Row],[Fecha]],Ev_Vallecas[FECHA],Ev_Vallecas[cof_tot],0)</f>
        <v>0</v>
      </c>
      <c r="AM149" s="13">
        <f>_xlfn.XLOOKUP(Compendio[[#This Row],[Fecha]],Ev_Vistalegre[FECHA],Ev_Vistalegre[cof_tot],0)</f>
        <v>0</v>
      </c>
    </row>
    <row r="150" spans="1:39" x14ac:dyDescent="0.2">
      <c r="A150" s="7">
        <v>45440</v>
      </c>
      <c r="B150">
        <v>28</v>
      </c>
      <c r="C150">
        <v>5</v>
      </c>
      <c r="D150">
        <v>2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22</v>
      </c>
      <c r="Y150" s="12">
        <v>1.694</v>
      </c>
      <c r="Z150" s="12">
        <v>1.5209999999999999</v>
      </c>
      <c r="AA150" s="14">
        <v>30.4</v>
      </c>
      <c r="AB150" s="14">
        <v>23.4</v>
      </c>
      <c r="AC150" s="14">
        <v>16.5</v>
      </c>
      <c r="AD150" s="14">
        <v>0</v>
      </c>
      <c r="AE150">
        <v>2</v>
      </c>
      <c r="AF150" s="13">
        <v>0.41</v>
      </c>
      <c r="AG150" s="13">
        <f>_xlfn.XLOOKUP(Compendio[[#This Row],[Fecha]],Ev_Bernabeu[FECHA],Ev_Bernabeu[cof_tot],0)</f>
        <v>0</v>
      </c>
      <c r="AH150" s="13">
        <f>_xlfn.XLOOKUP(Compendio[[#This Row],[Fecha]],Ev_IFEMA[FECHA],Ev_IFEMA[cof_tot],0)</f>
        <v>0</v>
      </c>
      <c r="AI150" s="13">
        <f>_xlfn.XLOOKUP(Compendio[[#This Row],[Fecha]],Ev_Ventas[FECHA],Ev_Ventas[cof_tot],0)</f>
        <v>0.8076554607211287</v>
      </c>
      <c r="AJ150" s="13">
        <f>_xlfn.XLOOKUP(Compendio[[#This Row],[Fecha]],Ev_Metropolitano[FECHA],Ev_Metropolitano[cof_tot],0)</f>
        <v>0</v>
      </c>
      <c r="AK150" s="13">
        <f>_xlfn.XLOOKUP(Compendio[[#This Row],[Fecha]],Ev_MovistarArena[FECHA],Ev_MovistarArena[cof_tot],0)</f>
        <v>0</v>
      </c>
      <c r="AL150" s="13">
        <f>_xlfn.XLOOKUP(Compendio[[#This Row],[Fecha]],Ev_Vallecas[FECHA],Ev_Vallecas[cof_tot],0)</f>
        <v>0</v>
      </c>
      <c r="AM150" s="13">
        <f>_xlfn.XLOOKUP(Compendio[[#This Row],[Fecha]],Ev_Vistalegre[FECHA],Ev_Vistalegre[cof_tot],0)</f>
        <v>0</v>
      </c>
    </row>
    <row r="151" spans="1:39" x14ac:dyDescent="0.2">
      <c r="A151" s="7">
        <v>45441</v>
      </c>
      <c r="B151">
        <v>29</v>
      </c>
      <c r="C151">
        <v>5</v>
      </c>
      <c r="D151">
        <v>3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22</v>
      </c>
      <c r="Y151" s="12">
        <v>1.696</v>
      </c>
      <c r="Z151" s="12">
        <v>1.52</v>
      </c>
      <c r="AA151" s="14">
        <v>33.5</v>
      </c>
      <c r="AB151" s="14">
        <v>26.3</v>
      </c>
      <c r="AC151" s="14">
        <v>19.100000000000001</v>
      </c>
      <c r="AD151" s="14">
        <v>0</v>
      </c>
      <c r="AE151">
        <v>1</v>
      </c>
      <c r="AF151" s="13">
        <v>0.32</v>
      </c>
      <c r="AG151" s="13">
        <f>_xlfn.XLOOKUP(Compendio[[#This Row],[Fecha]],Ev_Bernabeu[FECHA],Ev_Bernabeu[cof_tot],0)</f>
        <v>1.0035294117647058</v>
      </c>
      <c r="AH151" s="13">
        <f>_xlfn.XLOOKUP(Compendio[[#This Row],[Fecha]],Ev_IFEMA[FECHA],Ev_IFEMA[cof_tot],0)</f>
        <v>0</v>
      </c>
      <c r="AI151" s="13">
        <f>_xlfn.XLOOKUP(Compendio[[#This Row],[Fecha]],Ev_Ventas[FECHA],Ev_Ventas[cof_tot],0)</f>
        <v>1</v>
      </c>
      <c r="AJ151" s="13">
        <f>_xlfn.XLOOKUP(Compendio[[#This Row],[Fecha]],Ev_Metropolitano[FECHA],Ev_Metropolitano[cof_tot],0)</f>
        <v>0</v>
      </c>
      <c r="AK151" s="13">
        <f>_xlfn.XLOOKUP(Compendio[[#This Row],[Fecha]],Ev_MovistarArena[FECHA],Ev_MovistarArena[cof_tot],0)</f>
        <v>0</v>
      </c>
      <c r="AL151" s="13">
        <f>_xlfn.XLOOKUP(Compendio[[#This Row],[Fecha]],Ev_Vallecas[FECHA],Ev_Vallecas[cof_tot],0)</f>
        <v>0</v>
      </c>
      <c r="AM151" s="13">
        <f>_xlfn.XLOOKUP(Compendio[[#This Row],[Fecha]],Ev_Vistalegre[FECHA],Ev_Vistalegre[cof_tot],0)</f>
        <v>0</v>
      </c>
    </row>
    <row r="152" spans="1:39" x14ac:dyDescent="0.2">
      <c r="A152" s="7">
        <v>45442</v>
      </c>
      <c r="B152">
        <v>30</v>
      </c>
      <c r="C152">
        <v>5</v>
      </c>
      <c r="D152">
        <v>4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22</v>
      </c>
      <c r="Y152" s="12">
        <v>1.6970000000000001</v>
      </c>
      <c r="Z152" s="12">
        <v>1.5209999999999999</v>
      </c>
      <c r="AA152" s="14">
        <v>34.4</v>
      </c>
      <c r="AB152" s="14">
        <v>27.2</v>
      </c>
      <c r="AC152" s="14">
        <v>19.899999999999999</v>
      </c>
      <c r="AD152" s="14">
        <v>0</v>
      </c>
      <c r="AE152">
        <v>2</v>
      </c>
      <c r="AF152" s="13">
        <v>0.31</v>
      </c>
      <c r="AG152" s="13">
        <f>_xlfn.XLOOKUP(Compendio[[#This Row],[Fecha]],Ev_Bernabeu[FECHA],Ev_Bernabeu[cof_tot],0)</f>
        <v>1.0035294117647058</v>
      </c>
      <c r="AH152" s="13">
        <f>_xlfn.XLOOKUP(Compendio[[#This Row],[Fecha]],Ev_IFEMA[FECHA],Ev_IFEMA[cof_tot],0)</f>
        <v>0</v>
      </c>
      <c r="AI152" s="13">
        <f>_xlfn.XLOOKUP(Compendio[[#This Row],[Fecha]],Ev_Ventas[FECHA],Ev_Ventas[cof_tot],0)</f>
        <v>0.91517157289670792</v>
      </c>
      <c r="AJ152" s="13">
        <f>_xlfn.XLOOKUP(Compendio[[#This Row],[Fecha]],Ev_Metropolitano[FECHA],Ev_Metropolitano[cof_tot],0)</f>
        <v>0</v>
      </c>
      <c r="AK152" s="13">
        <f>_xlfn.XLOOKUP(Compendio[[#This Row],[Fecha]],Ev_MovistarArena[FECHA],Ev_MovistarArena[cof_tot],0)</f>
        <v>0</v>
      </c>
      <c r="AL152" s="13">
        <f>_xlfn.XLOOKUP(Compendio[[#This Row],[Fecha]],Ev_Vallecas[FECHA],Ev_Vallecas[cof_tot],0)</f>
        <v>0</v>
      </c>
      <c r="AM152" s="13">
        <f>_xlfn.XLOOKUP(Compendio[[#This Row],[Fecha]],Ev_Vistalegre[FECHA],Ev_Vistalegre[cof_tot],0)</f>
        <v>0</v>
      </c>
    </row>
    <row r="153" spans="1:39" x14ac:dyDescent="0.2">
      <c r="A153" s="7">
        <v>45443</v>
      </c>
      <c r="B153">
        <v>31</v>
      </c>
      <c r="C153">
        <v>5</v>
      </c>
      <c r="D153">
        <v>5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22</v>
      </c>
      <c r="Y153" s="12">
        <v>1.6919999999999999</v>
      </c>
      <c r="Z153" s="12">
        <v>1.5209999999999999</v>
      </c>
      <c r="AA153" s="14">
        <v>30.5</v>
      </c>
      <c r="AB153" s="14">
        <v>22.8</v>
      </c>
      <c r="AC153" s="14">
        <v>15.1</v>
      </c>
      <c r="AD153" s="14">
        <v>0</v>
      </c>
      <c r="AE153">
        <v>3</v>
      </c>
      <c r="AF153" s="13">
        <v>0.25</v>
      </c>
      <c r="AG153" s="13">
        <f>_xlfn.XLOOKUP(Compendio[[#This Row],[Fecha]],Ev_Bernabeu[FECHA],Ev_Bernabeu[cof_tot],0)</f>
        <v>0</v>
      </c>
      <c r="AH153" s="13">
        <f>_xlfn.XLOOKUP(Compendio[[#This Row],[Fecha]],Ev_IFEMA[FECHA],Ev_IFEMA[cof_tot],0)</f>
        <v>0</v>
      </c>
      <c r="AI153" s="13">
        <f>_xlfn.XLOOKUP(Compendio[[#This Row],[Fecha]],Ev_Ventas[FECHA],Ev_Ventas[cof_tot],0)</f>
        <v>1</v>
      </c>
      <c r="AJ153" s="13">
        <f>_xlfn.XLOOKUP(Compendio[[#This Row],[Fecha]],Ev_Metropolitano[FECHA],Ev_Metropolitano[cof_tot],0)</f>
        <v>0</v>
      </c>
      <c r="AK153" s="13">
        <f>_xlfn.XLOOKUP(Compendio[[#This Row],[Fecha]],Ev_MovistarArena[FECHA],Ev_MovistarArena[cof_tot],0)</f>
        <v>0</v>
      </c>
      <c r="AL153" s="13">
        <f>_xlfn.XLOOKUP(Compendio[[#This Row],[Fecha]],Ev_Vallecas[FECHA],Ev_Vallecas[cof_tot],0)</f>
        <v>0</v>
      </c>
      <c r="AM153" s="13">
        <f>_xlfn.XLOOKUP(Compendio[[#This Row],[Fecha]],Ev_Vistalegre[FECHA],Ev_Vistalegre[cof_tot],0)</f>
        <v>0</v>
      </c>
    </row>
    <row r="154" spans="1:39" x14ac:dyDescent="0.2">
      <c r="A154" s="7">
        <v>45444</v>
      </c>
      <c r="B154">
        <v>1</v>
      </c>
      <c r="C154">
        <v>6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22</v>
      </c>
      <c r="Y154" s="12">
        <v>1.6950000000000001</v>
      </c>
      <c r="Z154" s="12">
        <v>1.52</v>
      </c>
      <c r="AA154" s="14">
        <v>27.5</v>
      </c>
      <c r="AB154" s="14">
        <v>19.8</v>
      </c>
      <c r="AC154" s="14">
        <v>12.2</v>
      </c>
      <c r="AD154" s="14">
        <v>0</v>
      </c>
      <c r="AE154">
        <v>3</v>
      </c>
      <c r="AF154" s="13">
        <v>0.35</v>
      </c>
      <c r="AG154" s="13">
        <f>_xlfn.XLOOKUP(Compendio[[#This Row],[Fecha]],Ev_Bernabeu[FECHA],Ev_Bernabeu[cof_tot],0)</f>
        <v>0</v>
      </c>
      <c r="AH154" s="13">
        <f>_xlfn.XLOOKUP(Compendio[[#This Row],[Fecha]],Ev_IFEMA[FECHA],Ev_IFEMA[cof_tot],0)</f>
        <v>0</v>
      </c>
      <c r="AI154" s="13">
        <f>_xlfn.XLOOKUP(Compendio[[#This Row],[Fecha]],Ev_Ventas[FECHA],Ev_Ventas[cof_tot],0)</f>
        <v>0.96311618184985193</v>
      </c>
      <c r="AJ154" s="13">
        <f>_xlfn.XLOOKUP(Compendio[[#This Row],[Fecha]],Ev_Metropolitano[FECHA],Ev_Metropolitano[cof_tot],0)</f>
        <v>0</v>
      </c>
      <c r="AK154" s="13">
        <f>_xlfn.XLOOKUP(Compendio[[#This Row],[Fecha]],Ev_MovistarArena[FECHA],Ev_MovistarArena[cof_tot],0)</f>
        <v>0</v>
      </c>
      <c r="AL154" s="13">
        <f>_xlfn.XLOOKUP(Compendio[[#This Row],[Fecha]],Ev_Vallecas[FECHA],Ev_Vallecas[cof_tot],0)</f>
        <v>0</v>
      </c>
      <c r="AM154" s="13">
        <f>_xlfn.XLOOKUP(Compendio[[#This Row],[Fecha]],Ev_Vistalegre[FECHA],Ev_Vistalegre[cof_tot],0)</f>
        <v>0</v>
      </c>
    </row>
    <row r="155" spans="1:39" x14ac:dyDescent="0.2">
      <c r="A155" s="7">
        <v>45445</v>
      </c>
      <c r="B155">
        <v>2</v>
      </c>
      <c r="C155">
        <v>6</v>
      </c>
      <c r="D155">
        <v>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22</v>
      </c>
      <c r="Y155" s="12">
        <v>1.6950000000000001</v>
      </c>
      <c r="Z155" s="12">
        <v>1.518</v>
      </c>
      <c r="AA155" s="14">
        <v>28.2</v>
      </c>
      <c r="AB155" s="14">
        <v>20.2</v>
      </c>
      <c r="AC155" s="14">
        <v>12.3</v>
      </c>
      <c r="AD155" s="14">
        <v>0</v>
      </c>
      <c r="AE155">
        <v>2</v>
      </c>
      <c r="AF155" s="13">
        <v>0.33</v>
      </c>
      <c r="AG155" s="13">
        <f>_xlfn.XLOOKUP(Compendio[[#This Row],[Fecha]],Ev_Bernabeu[FECHA],Ev_Bernabeu[cof_tot],0)</f>
        <v>0</v>
      </c>
      <c r="AH155" s="13">
        <f>_xlfn.XLOOKUP(Compendio[[#This Row],[Fecha]],Ev_IFEMA[FECHA],Ev_IFEMA[cof_tot],0)</f>
        <v>0</v>
      </c>
      <c r="AI155" s="13">
        <f>_xlfn.XLOOKUP(Compendio[[#This Row],[Fecha]],Ev_Ventas[FECHA],Ev_Ventas[cof_tot],0)</f>
        <v>0.68607385472914129</v>
      </c>
      <c r="AJ155" s="13">
        <f>_xlfn.XLOOKUP(Compendio[[#This Row],[Fecha]],Ev_Metropolitano[FECHA],Ev_Metropolitano[cof_tot],0)</f>
        <v>0</v>
      </c>
      <c r="AK155" s="13">
        <f>_xlfn.XLOOKUP(Compendio[[#This Row],[Fecha]],Ev_MovistarArena[FECHA],Ev_MovistarArena[cof_tot],0)</f>
        <v>0</v>
      </c>
      <c r="AL155" s="13">
        <f>_xlfn.XLOOKUP(Compendio[[#This Row],[Fecha]],Ev_Vallecas[FECHA],Ev_Vallecas[cof_tot],0)</f>
        <v>0</v>
      </c>
      <c r="AM155" s="13">
        <f>_xlfn.XLOOKUP(Compendio[[#This Row],[Fecha]],Ev_Vistalegre[FECHA],Ev_Vistalegre[cof_tot],0)</f>
        <v>0</v>
      </c>
    </row>
    <row r="156" spans="1:39" x14ac:dyDescent="0.2">
      <c r="A156" s="7">
        <v>45446</v>
      </c>
      <c r="B156">
        <v>3</v>
      </c>
      <c r="C156">
        <v>6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23</v>
      </c>
      <c r="Y156" s="12">
        <v>1.6930000000000001</v>
      </c>
      <c r="Z156" s="12">
        <v>1.516</v>
      </c>
      <c r="AA156" s="14">
        <v>29.5</v>
      </c>
      <c r="AB156" s="14">
        <v>22.6</v>
      </c>
      <c r="AC156" s="14">
        <v>15.7</v>
      </c>
      <c r="AD156" s="14">
        <v>0</v>
      </c>
      <c r="AE156">
        <v>1</v>
      </c>
      <c r="AF156" s="13">
        <v>0.37</v>
      </c>
      <c r="AG156" s="13">
        <f>_xlfn.XLOOKUP(Compendio[[#This Row],[Fecha]],Ev_Bernabeu[FECHA],Ev_Bernabeu[cof_tot],0)</f>
        <v>0</v>
      </c>
      <c r="AH156" s="13">
        <f>_xlfn.XLOOKUP(Compendio[[#This Row],[Fecha]],Ev_IFEMA[FECHA],Ev_IFEMA[cof_tot],0)</f>
        <v>0</v>
      </c>
      <c r="AI156" s="13">
        <f>_xlfn.XLOOKUP(Compendio[[#This Row],[Fecha]],Ev_Ventas[FECHA],Ev_Ventas[cof_tot],0)</f>
        <v>0</v>
      </c>
      <c r="AJ156" s="13">
        <f>_xlfn.XLOOKUP(Compendio[[#This Row],[Fecha]],Ev_Metropolitano[FECHA],Ev_Metropolitano[cof_tot],0)</f>
        <v>0</v>
      </c>
      <c r="AK156" s="13">
        <f>_xlfn.XLOOKUP(Compendio[[#This Row],[Fecha]],Ev_MovistarArena[FECHA],Ev_MovistarArena[cof_tot],0)</f>
        <v>0</v>
      </c>
      <c r="AL156" s="13">
        <f>_xlfn.XLOOKUP(Compendio[[#This Row],[Fecha]],Ev_Vallecas[FECHA],Ev_Vallecas[cof_tot],0)</f>
        <v>0</v>
      </c>
      <c r="AM156" s="13">
        <f>_xlfn.XLOOKUP(Compendio[[#This Row],[Fecha]],Ev_Vistalegre[FECHA],Ev_Vistalegre[cof_tot],0)</f>
        <v>0</v>
      </c>
    </row>
    <row r="157" spans="1:39" x14ac:dyDescent="0.2">
      <c r="A157" s="7">
        <v>45447</v>
      </c>
      <c r="B157">
        <v>4</v>
      </c>
      <c r="C157">
        <v>6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23</v>
      </c>
      <c r="Y157" s="12">
        <v>1.6930000000000001</v>
      </c>
      <c r="Z157" s="12">
        <v>1.51</v>
      </c>
      <c r="AA157" s="14">
        <v>31.6</v>
      </c>
      <c r="AB157" s="14">
        <v>24.4</v>
      </c>
      <c r="AC157" s="14">
        <v>17.2</v>
      </c>
      <c r="AD157" s="14">
        <v>0</v>
      </c>
      <c r="AE157">
        <v>1</v>
      </c>
      <c r="AF157" s="13">
        <v>0.39</v>
      </c>
      <c r="AG157" s="13">
        <f>_xlfn.XLOOKUP(Compendio[[#This Row],[Fecha]],Ev_Bernabeu[FECHA],Ev_Bernabeu[cof_tot],0)</f>
        <v>0</v>
      </c>
      <c r="AH157" s="13">
        <f>_xlfn.XLOOKUP(Compendio[[#This Row],[Fecha]],Ev_IFEMA[FECHA],Ev_IFEMA[cof_tot],0)</f>
        <v>0</v>
      </c>
      <c r="AI157" s="13">
        <f>_xlfn.XLOOKUP(Compendio[[#This Row],[Fecha]],Ev_Ventas[FECHA],Ev_Ventas[cof_tot],0)</f>
        <v>0.7469082041456192</v>
      </c>
      <c r="AJ157" s="13">
        <f>_xlfn.XLOOKUP(Compendio[[#This Row],[Fecha]],Ev_Metropolitano[FECHA],Ev_Metropolitano[cof_tot],0)</f>
        <v>0</v>
      </c>
      <c r="AK157" s="13">
        <f>_xlfn.XLOOKUP(Compendio[[#This Row],[Fecha]],Ev_MovistarArena[FECHA],Ev_MovistarArena[cof_tot],0)</f>
        <v>0</v>
      </c>
      <c r="AL157" s="13">
        <f>_xlfn.XLOOKUP(Compendio[[#This Row],[Fecha]],Ev_Vallecas[FECHA],Ev_Vallecas[cof_tot],0)</f>
        <v>0</v>
      </c>
      <c r="AM157" s="13">
        <f>_xlfn.XLOOKUP(Compendio[[#This Row],[Fecha]],Ev_Vistalegre[FECHA],Ev_Vistalegre[cof_tot],0)</f>
        <v>0</v>
      </c>
    </row>
    <row r="158" spans="1:39" x14ac:dyDescent="0.2">
      <c r="A158" s="7">
        <v>45448</v>
      </c>
      <c r="B158">
        <v>5</v>
      </c>
      <c r="C158">
        <v>6</v>
      </c>
      <c r="D158">
        <v>3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23</v>
      </c>
      <c r="Y158" s="12">
        <v>1.6859999999999999</v>
      </c>
      <c r="Z158" s="12">
        <v>1.504</v>
      </c>
      <c r="AA158" s="14">
        <v>33.6</v>
      </c>
      <c r="AB158" s="14">
        <v>26.5</v>
      </c>
      <c r="AC158" s="14">
        <v>19.399999999999999</v>
      </c>
      <c r="AD158" s="14">
        <v>0</v>
      </c>
      <c r="AE158">
        <v>2</v>
      </c>
      <c r="AF158" s="13">
        <v>0.28999999999999998</v>
      </c>
      <c r="AG158" s="13">
        <f>_xlfn.XLOOKUP(Compendio[[#This Row],[Fecha]],Ev_Bernabeu[FECHA],Ev_Bernabeu[cof_tot],0)</f>
        <v>0</v>
      </c>
      <c r="AH158" s="13">
        <f>_xlfn.XLOOKUP(Compendio[[#This Row],[Fecha]],Ev_IFEMA[FECHA],Ev_IFEMA[cof_tot],0)</f>
        <v>0</v>
      </c>
      <c r="AI158" s="13">
        <f>_xlfn.XLOOKUP(Compendio[[#This Row],[Fecha]],Ev_Ventas[FECHA],Ev_Ventas[cof_tot],0)</f>
        <v>1</v>
      </c>
      <c r="AJ158" s="13">
        <f>_xlfn.XLOOKUP(Compendio[[#This Row],[Fecha]],Ev_Metropolitano[FECHA],Ev_Metropolitano[cof_tot],0)</f>
        <v>0</v>
      </c>
      <c r="AK158" s="13">
        <f>_xlfn.XLOOKUP(Compendio[[#This Row],[Fecha]],Ev_MovistarArena[FECHA],Ev_MovistarArena[cof_tot],0)</f>
        <v>0</v>
      </c>
      <c r="AL158" s="13">
        <f>_xlfn.XLOOKUP(Compendio[[#This Row],[Fecha]],Ev_Vallecas[FECHA],Ev_Vallecas[cof_tot],0)</f>
        <v>0</v>
      </c>
      <c r="AM158" s="13">
        <f>_xlfn.XLOOKUP(Compendio[[#This Row],[Fecha]],Ev_Vistalegre[FECHA],Ev_Vistalegre[cof_tot],0)</f>
        <v>0</v>
      </c>
    </row>
    <row r="159" spans="1:39" x14ac:dyDescent="0.2">
      <c r="A159" s="7">
        <v>45449</v>
      </c>
      <c r="B159">
        <v>6</v>
      </c>
      <c r="C159">
        <v>6</v>
      </c>
      <c r="D159">
        <v>4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23</v>
      </c>
      <c r="Y159" s="12">
        <v>1.6819999999999999</v>
      </c>
      <c r="Z159" s="12">
        <v>1.5</v>
      </c>
      <c r="AA159" s="14">
        <v>35.299999999999997</v>
      </c>
      <c r="AB159" s="14">
        <v>27.6</v>
      </c>
      <c r="AC159" s="14">
        <v>19.899999999999999</v>
      </c>
      <c r="AD159" s="14">
        <v>4.5999999999999996</v>
      </c>
      <c r="AE159">
        <v>2</v>
      </c>
      <c r="AF159" s="13">
        <v>0.28999999999999998</v>
      </c>
      <c r="AG159" s="13">
        <f>_xlfn.XLOOKUP(Compendio[[#This Row],[Fecha]],Ev_Bernabeu[FECHA],Ev_Bernabeu[cof_tot],0)</f>
        <v>0</v>
      </c>
      <c r="AH159" s="13">
        <f>_xlfn.XLOOKUP(Compendio[[#This Row],[Fecha]],Ev_IFEMA[FECHA],Ev_IFEMA[cof_tot],0)</f>
        <v>0</v>
      </c>
      <c r="AI159" s="13">
        <f>_xlfn.XLOOKUP(Compendio[[#This Row],[Fecha]],Ev_Ventas[FECHA],Ev_Ventas[cof_tot],0)</f>
        <v>0.92179062881031182</v>
      </c>
      <c r="AJ159" s="13">
        <f>_xlfn.XLOOKUP(Compendio[[#This Row],[Fecha]],Ev_Metropolitano[FECHA],Ev_Metropolitano[cof_tot],0)</f>
        <v>0</v>
      </c>
      <c r="AK159" s="13">
        <f>_xlfn.XLOOKUP(Compendio[[#This Row],[Fecha]],Ev_MovistarArena[FECHA],Ev_MovistarArena[cof_tot],0)</f>
        <v>0</v>
      </c>
      <c r="AL159" s="13">
        <f>_xlfn.XLOOKUP(Compendio[[#This Row],[Fecha]],Ev_Vallecas[FECHA],Ev_Vallecas[cof_tot],0)</f>
        <v>0</v>
      </c>
      <c r="AM159" s="13">
        <f>_xlfn.XLOOKUP(Compendio[[#This Row],[Fecha]],Ev_Vistalegre[FECHA],Ev_Vistalegre[cof_tot],0)</f>
        <v>0</v>
      </c>
    </row>
    <row r="160" spans="1:39" x14ac:dyDescent="0.2">
      <c r="A160" s="7">
        <v>45450</v>
      </c>
      <c r="B160">
        <v>7</v>
      </c>
      <c r="C160">
        <v>6</v>
      </c>
      <c r="D160">
        <v>5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23</v>
      </c>
      <c r="Y160" s="12">
        <v>1.6779999999999999</v>
      </c>
      <c r="Z160" s="12">
        <v>1.4990000000000001</v>
      </c>
      <c r="AA160" s="14">
        <v>33.1</v>
      </c>
      <c r="AB160" s="14">
        <v>26.8</v>
      </c>
      <c r="AC160" s="14">
        <v>20.5</v>
      </c>
      <c r="AD160" s="14">
        <v>0</v>
      </c>
      <c r="AE160">
        <v>3</v>
      </c>
      <c r="AF160" s="13">
        <v>0.33</v>
      </c>
      <c r="AG160" s="13">
        <f>_xlfn.XLOOKUP(Compendio[[#This Row],[Fecha]],Ev_Bernabeu[FECHA],Ev_Bernabeu[cof_tot],0)</f>
        <v>0</v>
      </c>
      <c r="AH160" s="13">
        <f>_xlfn.XLOOKUP(Compendio[[#This Row],[Fecha]],Ev_IFEMA[FECHA],Ev_IFEMA[cof_tot],0)</f>
        <v>0</v>
      </c>
      <c r="AI160" s="13">
        <f>_xlfn.XLOOKUP(Compendio[[#This Row],[Fecha]],Ev_Ventas[FECHA],Ev_Ventas[cof_tot],0)</f>
        <v>1</v>
      </c>
      <c r="AJ160" s="13">
        <f>_xlfn.XLOOKUP(Compendio[[#This Row],[Fecha]],Ev_Metropolitano[FECHA],Ev_Metropolitano[cof_tot],0)</f>
        <v>0</v>
      </c>
      <c r="AK160" s="13">
        <f>_xlfn.XLOOKUP(Compendio[[#This Row],[Fecha]],Ev_MovistarArena[FECHA],Ev_MovistarArena[cof_tot],0)</f>
        <v>0</v>
      </c>
      <c r="AL160" s="13">
        <f>_xlfn.XLOOKUP(Compendio[[#This Row],[Fecha]],Ev_Vallecas[FECHA],Ev_Vallecas[cof_tot],0)</f>
        <v>0</v>
      </c>
      <c r="AM160" s="13">
        <f>_xlfn.XLOOKUP(Compendio[[#This Row],[Fecha]],Ev_Vistalegre[FECHA],Ev_Vistalegre[cof_tot],0)</f>
        <v>0</v>
      </c>
    </row>
    <row r="161" spans="1:39" x14ac:dyDescent="0.2">
      <c r="A161" s="7">
        <v>45451</v>
      </c>
      <c r="B161">
        <v>8</v>
      </c>
      <c r="C161">
        <v>6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23</v>
      </c>
      <c r="Y161" s="12">
        <v>1.6759999999999999</v>
      </c>
      <c r="Z161" s="12">
        <v>1.4970000000000001</v>
      </c>
      <c r="AA161" s="14">
        <v>23.7</v>
      </c>
      <c r="AB161" s="14">
        <v>20.2</v>
      </c>
      <c r="AC161" s="14">
        <v>16.600000000000001</v>
      </c>
      <c r="AD161" s="14">
        <v>4.5</v>
      </c>
      <c r="AE161">
        <v>2</v>
      </c>
      <c r="AF161" s="13">
        <v>0.81</v>
      </c>
      <c r="AG161" s="13">
        <f>_xlfn.XLOOKUP(Compendio[[#This Row],[Fecha]],Ev_Bernabeu[FECHA],Ev_Bernabeu[cof_tot],0)</f>
        <v>0.6470588235294118</v>
      </c>
      <c r="AH161" s="13">
        <f>_xlfn.XLOOKUP(Compendio[[#This Row],[Fecha]],Ev_IFEMA[FECHA],Ev_IFEMA[cof_tot],0)</f>
        <v>0</v>
      </c>
      <c r="AI161" s="13">
        <f>_xlfn.XLOOKUP(Compendio[[#This Row],[Fecha]],Ev_Ventas[FECHA],Ev_Ventas[cof_tot],0)</f>
        <v>1</v>
      </c>
      <c r="AJ161" s="13">
        <f>_xlfn.XLOOKUP(Compendio[[#This Row],[Fecha]],Ev_Metropolitano[FECHA],Ev_Metropolitano[cof_tot],0)</f>
        <v>0</v>
      </c>
      <c r="AK161" s="13">
        <f>_xlfn.XLOOKUP(Compendio[[#This Row],[Fecha]],Ev_MovistarArena[FECHA],Ev_MovistarArena[cof_tot],0)</f>
        <v>0</v>
      </c>
      <c r="AL161" s="13">
        <f>_xlfn.XLOOKUP(Compendio[[#This Row],[Fecha]],Ev_Vallecas[FECHA],Ev_Vallecas[cof_tot],0)</f>
        <v>0</v>
      </c>
      <c r="AM161" s="13">
        <f>_xlfn.XLOOKUP(Compendio[[#This Row],[Fecha]],Ev_Vistalegre[FECHA],Ev_Vistalegre[cof_tot],0)</f>
        <v>0</v>
      </c>
    </row>
    <row r="162" spans="1:39" x14ac:dyDescent="0.2">
      <c r="A162" s="7">
        <v>45452</v>
      </c>
      <c r="B162">
        <v>9</v>
      </c>
      <c r="C162">
        <v>6</v>
      </c>
      <c r="D162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23</v>
      </c>
      <c r="Y162" s="12">
        <v>1.675</v>
      </c>
      <c r="Z162" s="12">
        <v>1.496</v>
      </c>
      <c r="AA162" s="14">
        <v>24.4</v>
      </c>
      <c r="AB162" s="14">
        <v>20</v>
      </c>
      <c r="AC162" s="14">
        <v>15.7</v>
      </c>
      <c r="AD162" s="14">
        <v>3.5</v>
      </c>
      <c r="AE162">
        <v>2</v>
      </c>
      <c r="AF162" s="13">
        <v>0.67</v>
      </c>
      <c r="AG162" s="13">
        <f>_xlfn.XLOOKUP(Compendio[[#This Row],[Fecha]],Ev_Bernabeu[FECHA],Ev_Bernabeu[cof_tot],0)</f>
        <v>0</v>
      </c>
      <c r="AH162" s="13">
        <f>_xlfn.XLOOKUP(Compendio[[#This Row],[Fecha]],Ev_IFEMA[FECHA],Ev_IFEMA[cof_tot],0)</f>
        <v>0</v>
      </c>
      <c r="AI162" s="13">
        <f>_xlfn.XLOOKUP(Compendio[[#This Row],[Fecha]],Ev_Ventas[FECHA],Ev_Ventas[cof_tot],0)</f>
        <v>0.95079254485281306</v>
      </c>
      <c r="AJ162" s="13">
        <f>_xlfn.XLOOKUP(Compendio[[#This Row],[Fecha]],Ev_Metropolitano[FECHA],Ev_Metropolitano[cof_tot],0)</f>
        <v>0</v>
      </c>
      <c r="AK162" s="13">
        <f>_xlfn.XLOOKUP(Compendio[[#This Row],[Fecha]],Ev_MovistarArena[FECHA],Ev_MovistarArena[cof_tot],0)</f>
        <v>0</v>
      </c>
      <c r="AL162" s="13">
        <f>_xlfn.XLOOKUP(Compendio[[#This Row],[Fecha]],Ev_Vallecas[FECHA],Ev_Vallecas[cof_tot],0)</f>
        <v>0</v>
      </c>
      <c r="AM162" s="13">
        <f>_xlfn.XLOOKUP(Compendio[[#This Row],[Fecha]],Ev_Vistalegre[FECHA],Ev_Vistalegre[cof_tot],0)</f>
        <v>0</v>
      </c>
    </row>
    <row r="163" spans="1:39" x14ac:dyDescent="0.2">
      <c r="A163" s="7">
        <v>45453</v>
      </c>
      <c r="B163">
        <v>10</v>
      </c>
      <c r="C163">
        <v>6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24</v>
      </c>
      <c r="Y163" s="12">
        <v>1.6739999999999999</v>
      </c>
      <c r="Z163" s="12">
        <v>1.496</v>
      </c>
      <c r="AA163" s="14">
        <v>19.399999999999999</v>
      </c>
      <c r="AB163" s="14">
        <v>16.399999999999999</v>
      </c>
      <c r="AC163" s="14">
        <v>13.5</v>
      </c>
      <c r="AD163" s="14">
        <v>9</v>
      </c>
      <c r="AE163">
        <v>3</v>
      </c>
      <c r="AF163" s="13">
        <v>0.83</v>
      </c>
      <c r="AG163" s="13">
        <f>_xlfn.XLOOKUP(Compendio[[#This Row],[Fecha]],Ev_Bernabeu[FECHA],Ev_Bernabeu[cof_tot],0)</f>
        <v>0</v>
      </c>
      <c r="AH163" s="13">
        <f>_xlfn.XLOOKUP(Compendio[[#This Row],[Fecha]],Ev_IFEMA[FECHA],Ev_IFEMA[cof_tot],0)</f>
        <v>0</v>
      </c>
      <c r="AI163" s="13">
        <f>_xlfn.XLOOKUP(Compendio[[#This Row],[Fecha]],Ev_Ventas[FECHA],Ev_Ventas[cof_tot],0)</f>
        <v>0</v>
      </c>
      <c r="AJ163" s="13">
        <f>_xlfn.XLOOKUP(Compendio[[#This Row],[Fecha]],Ev_Metropolitano[FECHA],Ev_Metropolitano[cof_tot],0)</f>
        <v>0</v>
      </c>
      <c r="AK163" s="13">
        <f>_xlfn.XLOOKUP(Compendio[[#This Row],[Fecha]],Ev_MovistarArena[FECHA],Ev_MovistarArena[cof_tot],0)</f>
        <v>0</v>
      </c>
      <c r="AL163" s="13">
        <f>_xlfn.XLOOKUP(Compendio[[#This Row],[Fecha]],Ev_Vallecas[FECHA],Ev_Vallecas[cof_tot],0)</f>
        <v>0</v>
      </c>
      <c r="AM163" s="13">
        <f>_xlfn.XLOOKUP(Compendio[[#This Row],[Fecha]],Ev_Vistalegre[FECHA],Ev_Vistalegre[cof_tot],0)</f>
        <v>0</v>
      </c>
    </row>
    <row r="164" spans="1:39" x14ac:dyDescent="0.2">
      <c r="A164" s="7">
        <v>45454</v>
      </c>
      <c r="B164">
        <v>11</v>
      </c>
      <c r="C164">
        <v>6</v>
      </c>
      <c r="D164">
        <v>2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24</v>
      </c>
      <c r="Y164" s="12">
        <v>1.675</v>
      </c>
      <c r="Z164" s="12">
        <v>1.496</v>
      </c>
      <c r="AA164" s="14">
        <v>25.6</v>
      </c>
      <c r="AB164" s="14">
        <v>18.8</v>
      </c>
      <c r="AC164" s="14">
        <v>12.1</v>
      </c>
      <c r="AD164" s="14">
        <v>0</v>
      </c>
      <c r="AE164">
        <v>2</v>
      </c>
      <c r="AF164" s="13">
        <v>0.47</v>
      </c>
      <c r="AG164" s="13">
        <f>_xlfn.XLOOKUP(Compendio[[#This Row],[Fecha]],Ev_Bernabeu[FECHA],Ev_Bernabeu[cof_tot],0)</f>
        <v>0</v>
      </c>
      <c r="AH164" s="13">
        <f>_xlfn.XLOOKUP(Compendio[[#This Row],[Fecha]],Ev_IFEMA[FECHA],Ev_IFEMA[cof_tot],0)</f>
        <v>0</v>
      </c>
      <c r="AI164" s="13">
        <f>_xlfn.XLOOKUP(Compendio[[#This Row],[Fecha]],Ev_Ventas[FECHA],Ev_Ventas[cof_tot],0)</f>
        <v>0</v>
      </c>
      <c r="AJ164" s="13">
        <f>_xlfn.XLOOKUP(Compendio[[#This Row],[Fecha]],Ev_Metropolitano[FECHA],Ev_Metropolitano[cof_tot],0)</f>
        <v>0</v>
      </c>
      <c r="AK164" s="13">
        <f>_xlfn.XLOOKUP(Compendio[[#This Row],[Fecha]],Ev_MovistarArena[FECHA],Ev_MovistarArena[cof_tot],0)</f>
        <v>0</v>
      </c>
      <c r="AL164" s="13">
        <f>_xlfn.XLOOKUP(Compendio[[#This Row],[Fecha]],Ev_Vallecas[FECHA],Ev_Vallecas[cof_tot],0)</f>
        <v>0</v>
      </c>
      <c r="AM164" s="13">
        <f>_xlfn.XLOOKUP(Compendio[[#This Row],[Fecha]],Ev_Vistalegre[FECHA],Ev_Vistalegre[cof_tot],0)</f>
        <v>0</v>
      </c>
    </row>
    <row r="165" spans="1:39" x14ac:dyDescent="0.2">
      <c r="A165" s="7">
        <v>45455</v>
      </c>
      <c r="B165">
        <v>12</v>
      </c>
      <c r="C165">
        <v>6</v>
      </c>
      <c r="D165">
        <v>3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24</v>
      </c>
      <c r="Y165" s="12">
        <v>1.6739999999999999</v>
      </c>
      <c r="Z165" s="12">
        <v>1.4950000000000001</v>
      </c>
      <c r="AA165" s="14">
        <v>25.3</v>
      </c>
      <c r="AB165" s="14">
        <v>19.2</v>
      </c>
      <c r="AC165" s="14">
        <v>13.2</v>
      </c>
      <c r="AD165" s="14">
        <v>0.8</v>
      </c>
      <c r="AE165">
        <v>3</v>
      </c>
      <c r="AF165" s="13">
        <v>0.44</v>
      </c>
      <c r="AG165" s="13">
        <f>_xlfn.XLOOKUP(Compendio[[#This Row],[Fecha]],Ev_Bernabeu[FECHA],Ev_Bernabeu[cof_tot],0)</f>
        <v>0</v>
      </c>
      <c r="AH165" s="13">
        <f>_xlfn.XLOOKUP(Compendio[[#This Row],[Fecha]],Ev_IFEMA[FECHA],Ev_IFEMA[cof_tot],0)</f>
        <v>0</v>
      </c>
      <c r="AI165" s="13">
        <f>_xlfn.XLOOKUP(Compendio[[#This Row],[Fecha]],Ev_Ventas[FECHA],Ev_Ventas[cof_tot],0)</f>
        <v>0</v>
      </c>
      <c r="AJ165" s="13">
        <f>_xlfn.XLOOKUP(Compendio[[#This Row],[Fecha]],Ev_Metropolitano[FECHA],Ev_Metropolitano[cof_tot],0)</f>
        <v>0.7857142857142857</v>
      </c>
      <c r="AK165" s="13">
        <f>_xlfn.XLOOKUP(Compendio[[#This Row],[Fecha]],Ev_MovistarArena[FECHA],Ev_MovistarArena[cof_tot],0)</f>
        <v>0</v>
      </c>
      <c r="AL165" s="13">
        <f>_xlfn.XLOOKUP(Compendio[[#This Row],[Fecha]],Ev_Vallecas[FECHA],Ev_Vallecas[cof_tot],0)</f>
        <v>0</v>
      </c>
      <c r="AM165" s="13">
        <f>_xlfn.XLOOKUP(Compendio[[#This Row],[Fecha]],Ev_Vistalegre[FECHA],Ev_Vistalegre[cof_tot],0)</f>
        <v>0</v>
      </c>
    </row>
    <row r="166" spans="1:39" x14ac:dyDescent="0.2">
      <c r="A166" s="7">
        <v>45456</v>
      </c>
      <c r="B166">
        <v>13</v>
      </c>
      <c r="C166">
        <v>6</v>
      </c>
      <c r="D166">
        <v>4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24</v>
      </c>
      <c r="Y166" s="12">
        <v>1.673</v>
      </c>
      <c r="Z166" s="12">
        <v>1.4970000000000001</v>
      </c>
      <c r="AA166" s="14">
        <v>28.5</v>
      </c>
      <c r="AB166" s="14">
        <v>20.6</v>
      </c>
      <c r="AC166" s="14">
        <v>12.6</v>
      </c>
      <c r="AD166" s="14">
        <v>0</v>
      </c>
      <c r="AE166">
        <v>3</v>
      </c>
      <c r="AF166" s="13">
        <v>0.37</v>
      </c>
      <c r="AG166" s="13">
        <f>_xlfn.XLOOKUP(Compendio[[#This Row],[Fecha]],Ev_Bernabeu[FECHA],Ev_Bernabeu[cof_tot],0)</f>
        <v>0</v>
      </c>
      <c r="AH166" s="13">
        <f>_xlfn.XLOOKUP(Compendio[[#This Row],[Fecha]],Ev_IFEMA[FECHA],Ev_IFEMA[cof_tot],0)</f>
        <v>0</v>
      </c>
      <c r="AI166" s="13">
        <f>_xlfn.XLOOKUP(Compendio[[#This Row],[Fecha]],Ev_Ventas[FECHA],Ev_Ventas[cof_tot],0)</f>
        <v>0</v>
      </c>
      <c r="AJ166" s="13">
        <f>_xlfn.XLOOKUP(Compendio[[#This Row],[Fecha]],Ev_Metropolitano[FECHA],Ev_Metropolitano[cof_tot],0)</f>
        <v>0</v>
      </c>
      <c r="AK166" s="13">
        <f>_xlfn.XLOOKUP(Compendio[[#This Row],[Fecha]],Ev_MovistarArena[FECHA],Ev_MovistarArena[cof_tot],0)</f>
        <v>0</v>
      </c>
      <c r="AL166" s="13">
        <f>_xlfn.XLOOKUP(Compendio[[#This Row],[Fecha]],Ev_Vallecas[FECHA],Ev_Vallecas[cof_tot],0)</f>
        <v>0</v>
      </c>
      <c r="AM166" s="13">
        <f>_xlfn.XLOOKUP(Compendio[[#This Row],[Fecha]],Ev_Vistalegre[FECHA],Ev_Vistalegre[cof_tot],0)</f>
        <v>0</v>
      </c>
    </row>
    <row r="167" spans="1:39" x14ac:dyDescent="0.2">
      <c r="A167" s="7">
        <v>45457</v>
      </c>
      <c r="B167">
        <v>14</v>
      </c>
      <c r="C167">
        <v>6</v>
      </c>
      <c r="D167">
        <v>5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24</v>
      </c>
      <c r="Y167" s="12">
        <v>1.673</v>
      </c>
      <c r="Z167" s="12">
        <v>1.498</v>
      </c>
      <c r="AA167" s="14">
        <v>30.7</v>
      </c>
      <c r="AB167" s="14">
        <v>23</v>
      </c>
      <c r="AC167" s="14">
        <v>15.3</v>
      </c>
      <c r="AD167" s="14">
        <v>0</v>
      </c>
      <c r="AE167">
        <v>3</v>
      </c>
      <c r="AF167" s="13">
        <v>0.32</v>
      </c>
      <c r="AG167" s="13">
        <f>_xlfn.XLOOKUP(Compendio[[#This Row],[Fecha]],Ev_Bernabeu[FECHA],Ev_Bernabeu[cof_tot],0)</f>
        <v>0</v>
      </c>
      <c r="AH167" s="13">
        <f>_xlfn.XLOOKUP(Compendio[[#This Row],[Fecha]],Ev_IFEMA[FECHA],Ev_IFEMA[cof_tot],0)</f>
        <v>0</v>
      </c>
      <c r="AI167" s="13">
        <f>_xlfn.XLOOKUP(Compendio[[#This Row],[Fecha]],Ev_Ventas[FECHA],Ev_Ventas[cof_tot],0)</f>
        <v>0</v>
      </c>
      <c r="AJ167" s="13">
        <f>_xlfn.XLOOKUP(Compendio[[#This Row],[Fecha]],Ev_Metropolitano[FECHA],Ev_Metropolitano[cof_tot],0)</f>
        <v>0.7857142857142857</v>
      </c>
      <c r="AK167" s="13">
        <f>_xlfn.XLOOKUP(Compendio[[#This Row],[Fecha]],Ev_MovistarArena[FECHA],Ev_MovistarArena[cof_tot],0)</f>
        <v>0</v>
      </c>
      <c r="AL167" s="13">
        <f>_xlfn.XLOOKUP(Compendio[[#This Row],[Fecha]],Ev_Vallecas[FECHA],Ev_Vallecas[cof_tot],0)</f>
        <v>0</v>
      </c>
      <c r="AM167" s="13">
        <f>_xlfn.XLOOKUP(Compendio[[#This Row],[Fecha]],Ev_Vistalegre[FECHA],Ev_Vistalegre[cof_tot],0)</f>
        <v>0</v>
      </c>
    </row>
    <row r="168" spans="1:39" x14ac:dyDescent="0.2">
      <c r="A168" s="7">
        <v>45458</v>
      </c>
      <c r="B168">
        <v>15</v>
      </c>
      <c r="C168">
        <v>6</v>
      </c>
      <c r="D168">
        <v>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24</v>
      </c>
      <c r="Y168" s="12">
        <v>1.67</v>
      </c>
      <c r="Z168" s="12">
        <v>1.502</v>
      </c>
      <c r="AA168" s="14">
        <v>29.5</v>
      </c>
      <c r="AB168" s="14">
        <v>23</v>
      </c>
      <c r="AC168" s="14">
        <v>16.399999999999999</v>
      </c>
      <c r="AD168" s="14">
        <v>0</v>
      </c>
      <c r="AE168">
        <v>3</v>
      </c>
      <c r="AF168" s="13">
        <v>0.32</v>
      </c>
      <c r="AG168" s="13">
        <f>_xlfn.XLOOKUP(Compendio[[#This Row],[Fecha]],Ev_Bernabeu[FECHA],Ev_Bernabeu[cof_tot],0)</f>
        <v>0</v>
      </c>
      <c r="AH168" s="13">
        <f>_xlfn.XLOOKUP(Compendio[[#This Row],[Fecha]],Ev_IFEMA[FECHA],Ev_IFEMA[cof_tot],0)</f>
        <v>0</v>
      </c>
      <c r="AI168" s="13">
        <f>_xlfn.XLOOKUP(Compendio[[#This Row],[Fecha]],Ev_Ventas[FECHA],Ev_Ventas[cof_tot],0)</f>
        <v>0</v>
      </c>
      <c r="AJ168" s="13">
        <f>_xlfn.XLOOKUP(Compendio[[#This Row],[Fecha]],Ev_Metropolitano[FECHA],Ev_Metropolitano[cof_tot],0)</f>
        <v>0</v>
      </c>
      <c r="AK168" s="13">
        <f>_xlfn.XLOOKUP(Compendio[[#This Row],[Fecha]],Ev_MovistarArena[FECHA],Ev_MovistarArena[cof_tot],0)</f>
        <v>0</v>
      </c>
      <c r="AL168" s="13">
        <f>_xlfn.XLOOKUP(Compendio[[#This Row],[Fecha]],Ev_Vallecas[FECHA],Ev_Vallecas[cof_tot],0)</f>
        <v>0</v>
      </c>
      <c r="AM168" s="13">
        <f>_xlfn.XLOOKUP(Compendio[[#This Row],[Fecha]],Ev_Vistalegre[FECHA],Ev_Vistalegre[cof_tot],0)</f>
        <v>0</v>
      </c>
    </row>
    <row r="169" spans="1:39" x14ac:dyDescent="0.2">
      <c r="A169" s="7">
        <v>45459</v>
      </c>
      <c r="B169">
        <v>16</v>
      </c>
      <c r="C169">
        <v>6</v>
      </c>
      <c r="D169">
        <v>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24</v>
      </c>
      <c r="Y169" s="12">
        <v>1.6719999999999999</v>
      </c>
      <c r="Z169" s="12">
        <v>1.5049999999999999</v>
      </c>
      <c r="AA169" s="14">
        <v>30.5</v>
      </c>
      <c r="AB169" s="14">
        <v>23</v>
      </c>
      <c r="AC169" s="14">
        <v>15.5</v>
      </c>
      <c r="AD169" s="14">
        <v>0</v>
      </c>
      <c r="AE169">
        <v>2</v>
      </c>
      <c r="AF169" s="13">
        <v>0.3</v>
      </c>
      <c r="AG169" s="13">
        <f>_xlfn.XLOOKUP(Compendio[[#This Row],[Fecha]],Ev_Bernabeu[FECHA],Ev_Bernabeu[cof_tot],0)</f>
        <v>0</v>
      </c>
      <c r="AH169" s="13">
        <f>_xlfn.XLOOKUP(Compendio[[#This Row],[Fecha]],Ev_IFEMA[FECHA],Ev_IFEMA[cof_tot],0)</f>
        <v>0</v>
      </c>
      <c r="AI169" s="13">
        <f>_xlfn.XLOOKUP(Compendio[[#This Row],[Fecha]],Ev_Ventas[FECHA],Ev_Ventas[cof_tot],0)</f>
        <v>1</v>
      </c>
      <c r="AJ169" s="13">
        <f>_xlfn.XLOOKUP(Compendio[[#This Row],[Fecha]],Ev_Metropolitano[FECHA],Ev_Metropolitano[cof_tot],0)</f>
        <v>0</v>
      </c>
      <c r="AK169" s="13">
        <f>_xlfn.XLOOKUP(Compendio[[#This Row],[Fecha]],Ev_MovistarArena[FECHA],Ev_MovistarArena[cof_tot],0)</f>
        <v>0</v>
      </c>
      <c r="AL169" s="13">
        <f>_xlfn.XLOOKUP(Compendio[[#This Row],[Fecha]],Ev_Vallecas[FECHA],Ev_Vallecas[cof_tot],0)</f>
        <v>0</v>
      </c>
      <c r="AM169" s="13">
        <f>_xlfn.XLOOKUP(Compendio[[#This Row],[Fecha]],Ev_Vistalegre[FECHA],Ev_Vistalegre[cof_tot],0)</f>
        <v>0</v>
      </c>
    </row>
    <row r="170" spans="1:39" x14ac:dyDescent="0.2">
      <c r="A170" s="7">
        <v>45460</v>
      </c>
      <c r="B170">
        <v>17</v>
      </c>
      <c r="C170">
        <v>6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25</v>
      </c>
      <c r="Y170" s="12">
        <v>1.671</v>
      </c>
      <c r="Z170" s="12">
        <v>1.506</v>
      </c>
      <c r="AA170" s="14">
        <v>30.7</v>
      </c>
      <c r="AB170" s="14">
        <v>23.2</v>
      </c>
      <c r="AC170" s="14">
        <v>15.8</v>
      </c>
      <c r="AD170" s="14">
        <v>0</v>
      </c>
      <c r="AE170">
        <v>3</v>
      </c>
      <c r="AF170" s="13">
        <v>0.36</v>
      </c>
      <c r="AG170" s="13">
        <f>_xlfn.XLOOKUP(Compendio[[#This Row],[Fecha]],Ev_Bernabeu[FECHA],Ev_Bernabeu[cof_tot],0)</f>
        <v>0</v>
      </c>
      <c r="AH170" s="13">
        <f>_xlfn.XLOOKUP(Compendio[[#This Row],[Fecha]],Ev_IFEMA[FECHA],Ev_IFEMA[cof_tot],0)</f>
        <v>0</v>
      </c>
      <c r="AI170" s="13">
        <f>_xlfn.XLOOKUP(Compendio[[#This Row],[Fecha]],Ev_Ventas[FECHA],Ev_Ventas[cof_tot],0)</f>
        <v>0</v>
      </c>
      <c r="AJ170" s="13">
        <f>_xlfn.XLOOKUP(Compendio[[#This Row],[Fecha]],Ev_Metropolitano[FECHA],Ev_Metropolitano[cof_tot],0)</f>
        <v>0.7857142857142857</v>
      </c>
      <c r="AK170" s="13">
        <f>_xlfn.XLOOKUP(Compendio[[#This Row],[Fecha]],Ev_MovistarArena[FECHA],Ev_MovistarArena[cof_tot],0)</f>
        <v>0</v>
      </c>
      <c r="AL170" s="13">
        <f>_xlfn.XLOOKUP(Compendio[[#This Row],[Fecha]],Ev_Vallecas[FECHA],Ev_Vallecas[cof_tot],0)</f>
        <v>0</v>
      </c>
      <c r="AM170" s="13">
        <f>_xlfn.XLOOKUP(Compendio[[#This Row],[Fecha]],Ev_Vistalegre[FECHA],Ev_Vistalegre[cof_tot],0)</f>
        <v>0</v>
      </c>
    </row>
    <row r="171" spans="1:39" x14ac:dyDescent="0.2">
      <c r="A171" s="7">
        <v>45461</v>
      </c>
      <c r="B171">
        <v>18</v>
      </c>
      <c r="C171">
        <v>6</v>
      </c>
      <c r="D171">
        <v>2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25</v>
      </c>
      <c r="Y171" s="12">
        <v>1.6719999999999999</v>
      </c>
      <c r="Z171" s="12">
        <v>1.5069999999999999</v>
      </c>
      <c r="AA171" s="14">
        <v>26.2</v>
      </c>
      <c r="AB171" s="14">
        <v>20.6</v>
      </c>
      <c r="AC171" s="14">
        <v>15</v>
      </c>
      <c r="AD171" s="14">
        <v>0.6</v>
      </c>
      <c r="AE171">
        <v>3</v>
      </c>
      <c r="AF171" s="13">
        <v>0.54</v>
      </c>
      <c r="AG171" s="13">
        <f>_xlfn.XLOOKUP(Compendio[[#This Row],[Fecha]],Ev_Bernabeu[FECHA],Ev_Bernabeu[cof_tot],0)</f>
        <v>0</v>
      </c>
      <c r="AH171" s="13">
        <f>_xlfn.XLOOKUP(Compendio[[#This Row],[Fecha]],Ev_IFEMA[FECHA],Ev_IFEMA[cof_tot],0)</f>
        <v>0</v>
      </c>
      <c r="AI171" s="13">
        <f>_xlfn.XLOOKUP(Compendio[[#This Row],[Fecha]],Ev_Ventas[FECHA],Ev_Ventas[cof_tot],0)</f>
        <v>0</v>
      </c>
      <c r="AJ171" s="13">
        <f>_xlfn.XLOOKUP(Compendio[[#This Row],[Fecha]],Ev_Metropolitano[FECHA],Ev_Metropolitano[cof_tot],0)</f>
        <v>0</v>
      </c>
      <c r="AK171" s="13">
        <f>_xlfn.XLOOKUP(Compendio[[#This Row],[Fecha]],Ev_MovistarArena[FECHA],Ev_MovistarArena[cof_tot],0)</f>
        <v>0</v>
      </c>
      <c r="AL171" s="13">
        <f>_xlfn.XLOOKUP(Compendio[[#This Row],[Fecha]],Ev_Vallecas[FECHA],Ev_Vallecas[cof_tot],0)</f>
        <v>0</v>
      </c>
      <c r="AM171" s="13">
        <f>_xlfn.XLOOKUP(Compendio[[#This Row],[Fecha]],Ev_Vistalegre[FECHA],Ev_Vistalegre[cof_tot],0)</f>
        <v>0</v>
      </c>
    </row>
    <row r="172" spans="1:39" x14ac:dyDescent="0.2">
      <c r="A172" s="7">
        <v>45462</v>
      </c>
      <c r="B172">
        <v>19</v>
      </c>
      <c r="C172">
        <v>6</v>
      </c>
      <c r="D172">
        <v>3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25</v>
      </c>
      <c r="Y172" s="12">
        <v>1.6719999999999999</v>
      </c>
      <c r="Z172" s="12">
        <v>1.51</v>
      </c>
      <c r="AA172" s="14">
        <v>24.5</v>
      </c>
      <c r="AB172" s="14">
        <v>19.2</v>
      </c>
      <c r="AC172" s="14">
        <v>14</v>
      </c>
      <c r="AD172" s="14">
        <v>1.7</v>
      </c>
      <c r="AE172">
        <v>1</v>
      </c>
      <c r="AF172" s="13">
        <v>0.51</v>
      </c>
      <c r="AG172" s="13">
        <f>_xlfn.XLOOKUP(Compendio[[#This Row],[Fecha]],Ev_Bernabeu[FECHA],Ev_Bernabeu[cof_tot],0)</f>
        <v>0</v>
      </c>
      <c r="AH172" s="13">
        <f>_xlfn.XLOOKUP(Compendio[[#This Row],[Fecha]],Ev_IFEMA[FECHA],Ev_IFEMA[cof_tot],0)</f>
        <v>0</v>
      </c>
      <c r="AI172" s="13">
        <f>_xlfn.XLOOKUP(Compendio[[#This Row],[Fecha]],Ev_Ventas[FECHA],Ev_Ventas[cof_tot],0)</f>
        <v>0</v>
      </c>
      <c r="AJ172" s="13">
        <f>_xlfn.XLOOKUP(Compendio[[#This Row],[Fecha]],Ev_Metropolitano[FECHA],Ev_Metropolitano[cof_tot],0)</f>
        <v>0</v>
      </c>
      <c r="AK172" s="13">
        <f>_xlfn.XLOOKUP(Compendio[[#This Row],[Fecha]],Ev_MovistarArena[FECHA],Ev_MovistarArena[cof_tot],0)</f>
        <v>0</v>
      </c>
      <c r="AL172" s="13">
        <f>_xlfn.XLOOKUP(Compendio[[#This Row],[Fecha]],Ev_Vallecas[FECHA],Ev_Vallecas[cof_tot],0)</f>
        <v>0</v>
      </c>
      <c r="AM172" s="13">
        <f>_xlfn.XLOOKUP(Compendio[[#This Row],[Fecha]],Ev_Vistalegre[FECHA],Ev_Vistalegre[cof_tot],0)</f>
        <v>0</v>
      </c>
    </row>
    <row r="173" spans="1:39" x14ac:dyDescent="0.2">
      <c r="A173" s="7">
        <v>45463</v>
      </c>
      <c r="B173">
        <v>20</v>
      </c>
      <c r="C173">
        <v>6</v>
      </c>
      <c r="D173">
        <v>4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25</v>
      </c>
      <c r="Y173" s="12">
        <v>1.6719999999999999</v>
      </c>
      <c r="Z173" s="12">
        <v>1.516</v>
      </c>
      <c r="AA173" s="14">
        <v>21.7</v>
      </c>
      <c r="AB173" s="14">
        <v>17.399999999999999</v>
      </c>
      <c r="AC173" s="14">
        <v>13.1</v>
      </c>
      <c r="AD173" s="14">
        <v>7.2</v>
      </c>
      <c r="AE173">
        <v>2</v>
      </c>
      <c r="AF173" s="13">
        <v>0.8</v>
      </c>
      <c r="AG173" s="13">
        <f>_xlfn.XLOOKUP(Compendio[[#This Row],[Fecha]],Ev_Bernabeu[FECHA],Ev_Bernabeu[cof_tot],0)</f>
        <v>0</v>
      </c>
      <c r="AH173" s="13">
        <f>_xlfn.XLOOKUP(Compendio[[#This Row],[Fecha]],Ev_IFEMA[FECHA],Ev_IFEMA[cof_tot],0)</f>
        <v>0</v>
      </c>
      <c r="AI173" s="13">
        <f>_xlfn.XLOOKUP(Compendio[[#This Row],[Fecha]],Ev_Ventas[FECHA],Ev_Ventas[cof_tot],0)</f>
        <v>0</v>
      </c>
      <c r="AJ173" s="13">
        <f>_xlfn.XLOOKUP(Compendio[[#This Row],[Fecha]],Ev_Metropolitano[FECHA],Ev_Metropolitano[cof_tot],0)</f>
        <v>0</v>
      </c>
      <c r="AK173" s="13">
        <f>_xlfn.XLOOKUP(Compendio[[#This Row],[Fecha]],Ev_MovistarArena[FECHA],Ev_MovistarArena[cof_tot],0)</f>
        <v>1</v>
      </c>
      <c r="AL173" s="13">
        <f>_xlfn.XLOOKUP(Compendio[[#This Row],[Fecha]],Ev_Vallecas[FECHA],Ev_Vallecas[cof_tot],0)</f>
        <v>0</v>
      </c>
      <c r="AM173" s="13">
        <f>_xlfn.XLOOKUP(Compendio[[#This Row],[Fecha]],Ev_Vistalegre[FECHA],Ev_Vistalegre[cof_tot],0)</f>
        <v>0</v>
      </c>
    </row>
    <row r="174" spans="1:39" x14ac:dyDescent="0.2">
      <c r="A174" s="7">
        <v>45464</v>
      </c>
      <c r="B174">
        <v>21</v>
      </c>
      <c r="C174">
        <v>6</v>
      </c>
      <c r="D174">
        <v>5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25</v>
      </c>
      <c r="Y174" s="12">
        <v>1.667</v>
      </c>
      <c r="Z174" s="12">
        <v>1.5189999999999999</v>
      </c>
      <c r="AA174" s="14">
        <v>27.8</v>
      </c>
      <c r="AB174" s="14">
        <v>20.399999999999999</v>
      </c>
      <c r="AC174" s="14">
        <v>13</v>
      </c>
      <c r="AD174" s="14">
        <v>0</v>
      </c>
      <c r="AE174">
        <v>2</v>
      </c>
      <c r="AF174" s="13">
        <v>0.45</v>
      </c>
      <c r="AG174" s="13">
        <f>_xlfn.XLOOKUP(Compendio[[#This Row],[Fecha]],Ev_Bernabeu[FECHA],Ev_Bernabeu[cof_tot],0)</f>
        <v>0</v>
      </c>
      <c r="AH174" s="13">
        <f>_xlfn.XLOOKUP(Compendio[[#This Row],[Fecha]],Ev_IFEMA[FECHA],Ev_IFEMA[cof_tot],0)</f>
        <v>0</v>
      </c>
      <c r="AI174" s="13">
        <f>_xlfn.XLOOKUP(Compendio[[#This Row],[Fecha]],Ev_Ventas[FECHA],Ev_Ventas[cof_tot],0)</f>
        <v>0</v>
      </c>
      <c r="AJ174" s="13">
        <f>_xlfn.XLOOKUP(Compendio[[#This Row],[Fecha]],Ev_Metropolitano[FECHA],Ev_Metropolitano[cof_tot],0)</f>
        <v>0.7857142857142857</v>
      </c>
      <c r="AK174" s="13">
        <f>_xlfn.XLOOKUP(Compendio[[#This Row],[Fecha]],Ev_MovistarArena[FECHA],Ev_MovistarArena[cof_tot],0)</f>
        <v>0</v>
      </c>
      <c r="AL174" s="13">
        <f>_xlfn.XLOOKUP(Compendio[[#This Row],[Fecha]],Ev_Vallecas[FECHA],Ev_Vallecas[cof_tot],0)</f>
        <v>0</v>
      </c>
      <c r="AM174" s="13">
        <f>_xlfn.XLOOKUP(Compendio[[#This Row],[Fecha]],Ev_Vistalegre[FECHA],Ev_Vistalegre[cof_tot],0)</f>
        <v>0</v>
      </c>
    </row>
    <row r="175" spans="1:39" x14ac:dyDescent="0.2">
      <c r="A175" s="7">
        <v>45465</v>
      </c>
      <c r="B175">
        <v>22</v>
      </c>
      <c r="C175">
        <v>6</v>
      </c>
      <c r="D175">
        <v>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25</v>
      </c>
      <c r="Y175" s="12">
        <v>1.6719999999999999</v>
      </c>
      <c r="Z175" s="12">
        <v>1.522</v>
      </c>
      <c r="AA175" s="14">
        <v>31.2</v>
      </c>
      <c r="AB175" s="14">
        <v>23.8</v>
      </c>
      <c r="AC175" s="14">
        <v>16.3</v>
      </c>
      <c r="AD175" s="14">
        <v>0</v>
      </c>
      <c r="AE175">
        <v>2</v>
      </c>
      <c r="AF175" s="13">
        <v>0.36</v>
      </c>
      <c r="AG175" s="13">
        <f>_xlfn.XLOOKUP(Compendio[[#This Row],[Fecha]],Ev_Bernabeu[FECHA],Ev_Bernabeu[cof_tot],0)</f>
        <v>0</v>
      </c>
      <c r="AH175" s="13">
        <f>_xlfn.XLOOKUP(Compendio[[#This Row],[Fecha]],Ev_IFEMA[FECHA],Ev_IFEMA[cof_tot],0)</f>
        <v>0</v>
      </c>
      <c r="AI175" s="13">
        <f>_xlfn.XLOOKUP(Compendio[[#This Row],[Fecha]],Ev_Ventas[FECHA],Ev_Ventas[cof_tot],0)</f>
        <v>0</v>
      </c>
      <c r="AJ175" s="13">
        <f>_xlfn.XLOOKUP(Compendio[[#This Row],[Fecha]],Ev_Metropolitano[FECHA],Ev_Metropolitano[cof_tot],0)</f>
        <v>0.7857142857142857</v>
      </c>
      <c r="AK175" s="13">
        <f>_xlfn.XLOOKUP(Compendio[[#This Row],[Fecha]],Ev_MovistarArena[FECHA],Ev_MovistarArena[cof_tot],0)</f>
        <v>0</v>
      </c>
      <c r="AL175" s="13">
        <f>_xlfn.XLOOKUP(Compendio[[#This Row],[Fecha]],Ev_Vallecas[FECHA],Ev_Vallecas[cof_tot],0)</f>
        <v>0</v>
      </c>
      <c r="AM175" s="13">
        <f>_xlfn.XLOOKUP(Compendio[[#This Row],[Fecha]],Ev_Vistalegre[FECHA],Ev_Vistalegre[cof_tot],0)</f>
        <v>0</v>
      </c>
    </row>
    <row r="176" spans="1:39" x14ac:dyDescent="0.2">
      <c r="A176" s="7">
        <v>45466</v>
      </c>
      <c r="B176">
        <v>23</v>
      </c>
      <c r="C176">
        <v>6</v>
      </c>
      <c r="D176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25</v>
      </c>
      <c r="Y176" s="12">
        <v>1.67</v>
      </c>
      <c r="Z176" s="12">
        <v>1.5249999999999999</v>
      </c>
      <c r="AA176" s="14">
        <v>30.8</v>
      </c>
      <c r="AB176" s="14">
        <v>24.1</v>
      </c>
      <c r="AC176" s="14">
        <v>17.399999999999999</v>
      </c>
      <c r="AD176" s="14">
        <v>0</v>
      </c>
      <c r="AE176">
        <v>2</v>
      </c>
      <c r="AF176" s="13">
        <v>0.45</v>
      </c>
      <c r="AG176" s="13">
        <f>_xlfn.XLOOKUP(Compendio[[#This Row],[Fecha]],Ev_Bernabeu[FECHA],Ev_Bernabeu[cof_tot],0)</f>
        <v>0</v>
      </c>
      <c r="AH176" s="13">
        <f>_xlfn.XLOOKUP(Compendio[[#This Row],[Fecha]],Ev_IFEMA[FECHA],Ev_IFEMA[cof_tot],0)</f>
        <v>0</v>
      </c>
      <c r="AI176" s="13">
        <f>_xlfn.XLOOKUP(Compendio[[#This Row],[Fecha]],Ev_Ventas[FECHA],Ev_Ventas[cof_tot],0)</f>
        <v>0.32420310050513845</v>
      </c>
      <c r="AJ176" s="13">
        <f>_xlfn.XLOOKUP(Compendio[[#This Row],[Fecha]],Ev_Metropolitano[FECHA],Ev_Metropolitano[cof_tot],0)</f>
        <v>0</v>
      </c>
      <c r="AK176" s="13">
        <f>_xlfn.XLOOKUP(Compendio[[#This Row],[Fecha]],Ev_MovistarArena[FECHA],Ev_MovistarArena[cof_tot],0)</f>
        <v>0</v>
      </c>
      <c r="AL176" s="13">
        <f>_xlfn.XLOOKUP(Compendio[[#This Row],[Fecha]],Ev_Vallecas[FECHA],Ev_Vallecas[cof_tot],0)</f>
        <v>0</v>
      </c>
      <c r="AM176" s="13">
        <f>_xlfn.XLOOKUP(Compendio[[#This Row],[Fecha]],Ev_Vistalegre[FECHA],Ev_Vistalegre[cof_tot],0)</f>
        <v>0</v>
      </c>
    </row>
    <row r="177" spans="1:39" x14ac:dyDescent="0.2">
      <c r="A177" s="7">
        <v>45467</v>
      </c>
      <c r="B177">
        <v>24</v>
      </c>
      <c r="C177">
        <v>6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26</v>
      </c>
      <c r="Y177" s="12">
        <v>1.67</v>
      </c>
      <c r="Z177" s="12">
        <v>1.528</v>
      </c>
      <c r="AA177" s="14">
        <v>31.6</v>
      </c>
      <c r="AB177" s="14">
        <v>25</v>
      </c>
      <c r="AC177" s="14">
        <v>18.3</v>
      </c>
      <c r="AD177" s="14">
        <v>0</v>
      </c>
      <c r="AE177">
        <v>2</v>
      </c>
      <c r="AF177" s="13">
        <v>0.45</v>
      </c>
      <c r="AG177" s="13">
        <f>_xlfn.XLOOKUP(Compendio[[#This Row],[Fecha]],Ev_Bernabeu[FECHA],Ev_Bernabeu[cof_tot],0)</f>
        <v>0</v>
      </c>
      <c r="AH177" s="13">
        <f>_xlfn.XLOOKUP(Compendio[[#This Row],[Fecha]],Ev_IFEMA[FECHA],Ev_IFEMA[cof_tot],0)</f>
        <v>0</v>
      </c>
      <c r="AI177" s="13">
        <f>_xlfn.XLOOKUP(Compendio[[#This Row],[Fecha]],Ev_Ventas[FECHA],Ev_Ventas[cof_tot],0)</f>
        <v>0</v>
      </c>
      <c r="AJ177" s="13">
        <f>_xlfn.XLOOKUP(Compendio[[#This Row],[Fecha]],Ev_Metropolitano[FECHA],Ev_Metropolitano[cof_tot],0)</f>
        <v>0</v>
      </c>
      <c r="AK177" s="13">
        <f>_xlfn.XLOOKUP(Compendio[[#This Row],[Fecha]],Ev_MovistarArena[FECHA],Ev_MovistarArena[cof_tot],0)</f>
        <v>0</v>
      </c>
      <c r="AL177" s="13">
        <f>_xlfn.XLOOKUP(Compendio[[#This Row],[Fecha]],Ev_Vallecas[FECHA],Ev_Vallecas[cof_tot],0)</f>
        <v>0</v>
      </c>
      <c r="AM177" s="13">
        <f>_xlfn.XLOOKUP(Compendio[[#This Row],[Fecha]],Ev_Vistalegre[FECHA],Ev_Vistalegre[cof_tot],0)</f>
        <v>0</v>
      </c>
    </row>
    <row r="178" spans="1:39" x14ac:dyDescent="0.2">
      <c r="A178" s="7">
        <v>45468</v>
      </c>
      <c r="B178">
        <v>25</v>
      </c>
      <c r="C178">
        <v>6</v>
      </c>
      <c r="D178">
        <v>2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26</v>
      </c>
      <c r="Y178" s="12">
        <v>1.67</v>
      </c>
      <c r="Z178" s="12">
        <v>1.5289999999999999</v>
      </c>
      <c r="AA178" s="14">
        <v>34.4</v>
      </c>
      <c r="AB178" s="14">
        <v>27.4</v>
      </c>
      <c r="AC178" s="14">
        <v>20.3</v>
      </c>
      <c r="AD178" s="14">
        <v>0</v>
      </c>
      <c r="AE178">
        <v>3</v>
      </c>
      <c r="AF178" s="13">
        <v>0.45</v>
      </c>
      <c r="AG178" s="13">
        <f>_xlfn.XLOOKUP(Compendio[[#This Row],[Fecha]],Ev_Bernabeu[FECHA],Ev_Bernabeu[cof_tot],0)</f>
        <v>0</v>
      </c>
      <c r="AH178" s="13">
        <f>_xlfn.XLOOKUP(Compendio[[#This Row],[Fecha]],Ev_IFEMA[FECHA],Ev_IFEMA[cof_tot],0)</f>
        <v>0</v>
      </c>
      <c r="AI178" s="13">
        <f>_xlfn.XLOOKUP(Compendio[[#This Row],[Fecha]],Ev_Ventas[FECHA],Ev_Ventas[cof_tot],0)</f>
        <v>0</v>
      </c>
      <c r="AJ178" s="13">
        <f>_xlfn.XLOOKUP(Compendio[[#This Row],[Fecha]],Ev_Metropolitano[FECHA],Ev_Metropolitano[cof_tot],0)</f>
        <v>0</v>
      </c>
      <c r="AK178" s="13">
        <f>_xlfn.XLOOKUP(Compendio[[#This Row],[Fecha]],Ev_MovistarArena[FECHA],Ev_MovistarArena[cof_tot],0)</f>
        <v>0</v>
      </c>
      <c r="AL178" s="13">
        <f>_xlfn.XLOOKUP(Compendio[[#This Row],[Fecha]],Ev_Vallecas[FECHA],Ev_Vallecas[cof_tot],0)</f>
        <v>0</v>
      </c>
      <c r="AM178" s="13">
        <f>_xlfn.XLOOKUP(Compendio[[#This Row],[Fecha]],Ev_Vistalegre[FECHA],Ev_Vistalegre[cof_tot],0)</f>
        <v>0</v>
      </c>
    </row>
    <row r="179" spans="1:39" x14ac:dyDescent="0.2">
      <c r="A179" s="7">
        <v>45469</v>
      </c>
      <c r="B179">
        <v>26</v>
      </c>
      <c r="C179">
        <v>6</v>
      </c>
      <c r="D179">
        <v>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26</v>
      </c>
      <c r="Y179" s="12">
        <v>1.6739999999999999</v>
      </c>
      <c r="Z179" s="12">
        <v>1.5309999999999999</v>
      </c>
      <c r="AA179" s="14">
        <v>30.4</v>
      </c>
      <c r="AB179" s="14">
        <v>26.2</v>
      </c>
      <c r="AC179" s="14">
        <v>21.9</v>
      </c>
      <c r="AD179" s="14">
        <v>0.3</v>
      </c>
      <c r="AE179">
        <v>3</v>
      </c>
      <c r="AF179" s="13">
        <v>0.51</v>
      </c>
      <c r="AG179" s="13">
        <f>_xlfn.XLOOKUP(Compendio[[#This Row],[Fecha]],Ev_Bernabeu[FECHA],Ev_Bernabeu[cof_tot],0)</f>
        <v>0</v>
      </c>
      <c r="AH179" s="13">
        <f>_xlfn.XLOOKUP(Compendio[[#This Row],[Fecha]],Ev_IFEMA[FECHA],Ev_IFEMA[cof_tot],0)</f>
        <v>0</v>
      </c>
      <c r="AI179" s="13">
        <f>_xlfn.XLOOKUP(Compendio[[#This Row],[Fecha]],Ev_Ventas[FECHA],Ev_Ventas[cof_tot],0)</f>
        <v>0</v>
      </c>
      <c r="AJ179" s="13">
        <f>_xlfn.XLOOKUP(Compendio[[#This Row],[Fecha]],Ev_Metropolitano[FECHA],Ev_Metropolitano[cof_tot],0)</f>
        <v>0</v>
      </c>
      <c r="AK179" s="13">
        <f>_xlfn.XLOOKUP(Compendio[[#This Row],[Fecha]],Ev_MovistarArena[FECHA],Ev_MovistarArena[cof_tot],0)</f>
        <v>0</v>
      </c>
      <c r="AL179" s="13">
        <f>_xlfn.XLOOKUP(Compendio[[#This Row],[Fecha]],Ev_Vallecas[FECHA],Ev_Vallecas[cof_tot],0)</f>
        <v>0</v>
      </c>
      <c r="AM179" s="13">
        <f>_xlfn.XLOOKUP(Compendio[[#This Row],[Fecha]],Ev_Vistalegre[FECHA],Ev_Vistalegre[cof_tot],0)</f>
        <v>0</v>
      </c>
    </row>
    <row r="180" spans="1:39" x14ac:dyDescent="0.2">
      <c r="A180" s="7">
        <v>45470</v>
      </c>
      <c r="B180">
        <v>27</v>
      </c>
      <c r="C180">
        <v>6</v>
      </c>
      <c r="D180">
        <v>4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26</v>
      </c>
      <c r="Y180" s="12">
        <v>1.671</v>
      </c>
      <c r="Z180" s="12">
        <v>1.534</v>
      </c>
      <c r="AA180" s="14">
        <v>33.1</v>
      </c>
      <c r="AB180" s="14">
        <v>26.9</v>
      </c>
      <c r="AC180" s="14">
        <v>20.7</v>
      </c>
      <c r="AD180" s="14">
        <v>0</v>
      </c>
      <c r="AE180">
        <v>3</v>
      </c>
      <c r="AF180" s="13">
        <v>0.38</v>
      </c>
      <c r="AG180" s="13">
        <f>_xlfn.XLOOKUP(Compendio[[#This Row],[Fecha]],Ev_Bernabeu[FECHA],Ev_Bernabeu[cof_tot],0)</f>
        <v>0</v>
      </c>
      <c r="AH180" s="13">
        <f>_xlfn.XLOOKUP(Compendio[[#This Row],[Fecha]],Ev_IFEMA[FECHA],Ev_IFEMA[cof_tot],0)</f>
        <v>0</v>
      </c>
      <c r="AI180" s="13">
        <f>_xlfn.XLOOKUP(Compendio[[#This Row],[Fecha]],Ev_Ventas[FECHA],Ev_Ventas[cof_tot],0)</f>
        <v>0.35590489461766245</v>
      </c>
      <c r="AJ180" s="13">
        <f>_xlfn.XLOOKUP(Compendio[[#This Row],[Fecha]],Ev_Metropolitano[FECHA],Ev_Metropolitano[cof_tot],0)</f>
        <v>0</v>
      </c>
      <c r="AK180" s="13">
        <f>_xlfn.XLOOKUP(Compendio[[#This Row],[Fecha]],Ev_MovistarArena[FECHA],Ev_MovistarArena[cof_tot],0)</f>
        <v>0</v>
      </c>
      <c r="AL180" s="13">
        <f>_xlfn.XLOOKUP(Compendio[[#This Row],[Fecha]],Ev_Vallecas[FECHA],Ev_Vallecas[cof_tot],0)</f>
        <v>0</v>
      </c>
      <c r="AM180" s="13">
        <f>_xlfn.XLOOKUP(Compendio[[#This Row],[Fecha]],Ev_Vistalegre[FECHA],Ev_Vistalegre[cof_tot],0)</f>
        <v>0</v>
      </c>
    </row>
    <row r="181" spans="1:39" x14ac:dyDescent="0.2">
      <c r="A181" s="7">
        <v>45471</v>
      </c>
      <c r="B181">
        <v>28</v>
      </c>
      <c r="C181">
        <v>6</v>
      </c>
      <c r="D181">
        <v>5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26</v>
      </c>
      <c r="Y181" s="12">
        <v>1.677</v>
      </c>
      <c r="Z181" s="12">
        <v>1.534</v>
      </c>
      <c r="AA181" s="14">
        <v>27.9</v>
      </c>
      <c r="AB181" s="14">
        <v>22.6</v>
      </c>
      <c r="AC181" s="14">
        <v>17.2</v>
      </c>
      <c r="AD181" s="14">
        <v>0.5</v>
      </c>
      <c r="AE181">
        <v>2</v>
      </c>
      <c r="AF181" s="13">
        <v>0.54</v>
      </c>
      <c r="AG181" s="13">
        <f>_xlfn.XLOOKUP(Compendio[[#This Row],[Fecha]],Ev_Bernabeu[FECHA],Ev_Bernabeu[cof_tot],0)</f>
        <v>0</v>
      </c>
      <c r="AH181" s="13">
        <f>_xlfn.XLOOKUP(Compendio[[#This Row],[Fecha]],Ev_IFEMA[FECHA],Ev_IFEMA[cof_tot],0)</f>
        <v>0</v>
      </c>
      <c r="AI181" s="13">
        <f>_xlfn.XLOOKUP(Compendio[[#This Row],[Fecha]],Ev_Ventas[FECHA],Ev_Ventas[cof_tot],0)</f>
        <v>0</v>
      </c>
      <c r="AJ181" s="13">
        <f>_xlfn.XLOOKUP(Compendio[[#This Row],[Fecha]],Ev_Metropolitano[FECHA],Ev_Metropolitano[cof_tot],0)</f>
        <v>0</v>
      </c>
      <c r="AK181" s="13">
        <f>_xlfn.XLOOKUP(Compendio[[#This Row],[Fecha]],Ev_MovistarArena[FECHA],Ev_MovistarArena[cof_tot],0)</f>
        <v>0</v>
      </c>
      <c r="AL181" s="13">
        <f>_xlfn.XLOOKUP(Compendio[[#This Row],[Fecha]],Ev_Vallecas[FECHA],Ev_Vallecas[cof_tot],0)</f>
        <v>0</v>
      </c>
      <c r="AM181" s="13">
        <f>_xlfn.XLOOKUP(Compendio[[#This Row],[Fecha]],Ev_Vistalegre[FECHA],Ev_Vistalegre[cof_tot],0)</f>
        <v>0</v>
      </c>
    </row>
    <row r="182" spans="1:39" x14ac:dyDescent="0.2">
      <c r="A182" s="7">
        <v>45472</v>
      </c>
      <c r="B182">
        <v>29</v>
      </c>
      <c r="C182">
        <v>6</v>
      </c>
      <c r="D182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26</v>
      </c>
      <c r="Y182" s="12">
        <v>1.679</v>
      </c>
      <c r="Z182" s="12">
        <v>1.5369999999999999</v>
      </c>
      <c r="AA182" s="14">
        <v>24.5</v>
      </c>
      <c r="AB182" s="14">
        <v>20.399999999999999</v>
      </c>
      <c r="AC182" s="14">
        <v>16.3</v>
      </c>
      <c r="AD182" s="14">
        <v>0</v>
      </c>
      <c r="AE182">
        <v>4</v>
      </c>
      <c r="AF182" s="13">
        <v>0.68</v>
      </c>
      <c r="AG182" s="13">
        <f>_xlfn.XLOOKUP(Compendio[[#This Row],[Fecha]],Ev_Bernabeu[FECHA],Ev_Bernabeu[cof_tot],0)</f>
        <v>0.76470588235294112</v>
      </c>
      <c r="AH182" s="13">
        <f>_xlfn.XLOOKUP(Compendio[[#This Row],[Fecha]],Ev_IFEMA[FECHA],Ev_IFEMA[cof_tot],0)</f>
        <v>0</v>
      </c>
      <c r="AI182" s="13">
        <f>_xlfn.XLOOKUP(Compendio[[#This Row],[Fecha]],Ev_Ventas[FECHA],Ev_Ventas[cof_tot],0)</f>
        <v>0</v>
      </c>
      <c r="AJ182" s="13">
        <f>_xlfn.XLOOKUP(Compendio[[#This Row],[Fecha]],Ev_Metropolitano[FECHA],Ev_Metropolitano[cof_tot],0)</f>
        <v>0</v>
      </c>
      <c r="AK182" s="13">
        <f>_xlfn.XLOOKUP(Compendio[[#This Row],[Fecha]],Ev_MovistarArena[FECHA],Ev_MovistarArena[cof_tot],0)</f>
        <v>0</v>
      </c>
      <c r="AL182" s="13">
        <f>_xlfn.XLOOKUP(Compendio[[#This Row],[Fecha]],Ev_Vallecas[FECHA],Ev_Vallecas[cof_tot],0)</f>
        <v>0</v>
      </c>
      <c r="AM182" s="13">
        <f>_xlfn.XLOOKUP(Compendio[[#This Row],[Fecha]],Ev_Vistalegre[FECHA],Ev_Vistalegre[cof_tot],0)</f>
        <v>0</v>
      </c>
    </row>
    <row r="183" spans="1:39" x14ac:dyDescent="0.2">
      <c r="A183" s="7">
        <v>45473</v>
      </c>
      <c r="B183">
        <v>30</v>
      </c>
      <c r="C183">
        <v>6</v>
      </c>
      <c r="D183">
        <v>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26</v>
      </c>
      <c r="Y183" s="12">
        <v>1.679</v>
      </c>
      <c r="Z183" s="12">
        <v>1.5369999999999999</v>
      </c>
      <c r="AA183" s="14">
        <v>26</v>
      </c>
      <c r="AB183" s="14">
        <v>21.8</v>
      </c>
      <c r="AC183" s="14">
        <v>17.7</v>
      </c>
      <c r="AD183" s="14">
        <v>0</v>
      </c>
      <c r="AE183">
        <v>1</v>
      </c>
      <c r="AF183" s="13">
        <v>0.56999999999999995</v>
      </c>
      <c r="AG183" s="13">
        <f>_xlfn.XLOOKUP(Compendio[[#This Row],[Fecha]],Ev_Bernabeu[FECHA],Ev_Bernabeu[cof_tot],0)</f>
        <v>0</v>
      </c>
      <c r="AH183" s="13">
        <f>_xlfn.XLOOKUP(Compendio[[#This Row],[Fecha]],Ev_IFEMA[FECHA],Ev_IFEMA[cof_tot],0)</f>
        <v>0</v>
      </c>
      <c r="AI183" s="13">
        <f>_xlfn.XLOOKUP(Compendio[[#This Row],[Fecha]],Ev_Ventas[FECHA],Ev_Ventas[cof_tot],0)</f>
        <v>0</v>
      </c>
      <c r="AJ183" s="13">
        <f>_xlfn.XLOOKUP(Compendio[[#This Row],[Fecha]],Ev_Metropolitano[FECHA],Ev_Metropolitano[cof_tot],0)</f>
        <v>0</v>
      </c>
      <c r="AK183" s="13">
        <f>_xlfn.XLOOKUP(Compendio[[#This Row],[Fecha]],Ev_MovistarArena[FECHA],Ev_MovistarArena[cof_tot],0)</f>
        <v>0</v>
      </c>
      <c r="AL183" s="13">
        <f>_xlfn.XLOOKUP(Compendio[[#This Row],[Fecha]],Ev_Vallecas[FECHA],Ev_Vallecas[cof_tot],0)</f>
        <v>0</v>
      </c>
      <c r="AM183" s="13">
        <f>_xlfn.XLOOKUP(Compendio[[#This Row],[Fecha]],Ev_Vistalegre[FECHA],Ev_Vistalegre[cof_tot],0)</f>
        <v>0</v>
      </c>
    </row>
    <row r="184" spans="1:39" x14ac:dyDescent="0.2">
      <c r="A184" s="7">
        <v>45474</v>
      </c>
      <c r="B184">
        <v>1</v>
      </c>
      <c r="C184">
        <v>7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27</v>
      </c>
      <c r="Y184" s="12">
        <v>1.68</v>
      </c>
      <c r="Z184" s="12">
        <v>1.5389999999999999</v>
      </c>
      <c r="AA184" s="14">
        <v>30</v>
      </c>
      <c r="AB184" s="14">
        <v>24.1</v>
      </c>
      <c r="AC184" s="14">
        <v>18.2</v>
      </c>
      <c r="AD184" s="14">
        <v>0</v>
      </c>
      <c r="AE184">
        <v>2</v>
      </c>
      <c r="AF184" s="13">
        <v>0.4</v>
      </c>
      <c r="AG184" s="13">
        <f>_xlfn.XLOOKUP(Compendio[[#This Row],[Fecha]],Ev_Bernabeu[FECHA],Ev_Bernabeu[cof_tot],0)</f>
        <v>0</v>
      </c>
      <c r="AH184" s="13">
        <f>_xlfn.XLOOKUP(Compendio[[#This Row],[Fecha]],Ev_IFEMA[FECHA],Ev_IFEMA[cof_tot],0)</f>
        <v>0</v>
      </c>
      <c r="AI184" s="13">
        <f>_xlfn.XLOOKUP(Compendio[[#This Row],[Fecha]],Ev_Ventas[FECHA],Ev_Ventas[cof_tot],0)</f>
        <v>0</v>
      </c>
      <c r="AJ184" s="13">
        <f>_xlfn.XLOOKUP(Compendio[[#This Row],[Fecha]],Ev_Metropolitano[FECHA],Ev_Metropolitano[cof_tot],0)</f>
        <v>0</v>
      </c>
      <c r="AK184" s="13">
        <f>_xlfn.XLOOKUP(Compendio[[#This Row],[Fecha]],Ev_MovistarArena[FECHA],Ev_MovistarArena[cof_tot],0)</f>
        <v>0</v>
      </c>
      <c r="AL184" s="13">
        <f>_xlfn.XLOOKUP(Compendio[[#This Row],[Fecha]],Ev_Vallecas[FECHA],Ev_Vallecas[cof_tot],0)</f>
        <v>0</v>
      </c>
      <c r="AM184" s="13">
        <f>_xlfn.XLOOKUP(Compendio[[#This Row],[Fecha]],Ev_Vistalegre[FECHA],Ev_Vistalegre[cof_tot],0)</f>
        <v>0</v>
      </c>
    </row>
    <row r="185" spans="1:39" x14ac:dyDescent="0.2">
      <c r="A185" s="7">
        <v>45475</v>
      </c>
      <c r="B185">
        <v>2</v>
      </c>
      <c r="C185">
        <v>7</v>
      </c>
      <c r="D185">
        <v>2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27</v>
      </c>
      <c r="Y185" s="12">
        <v>1.677</v>
      </c>
      <c r="Z185" s="12">
        <v>1.5389999999999999</v>
      </c>
      <c r="AA185" s="14">
        <v>31.6</v>
      </c>
      <c r="AB185" s="14">
        <v>23.8</v>
      </c>
      <c r="AC185" s="14">
        <v>16</v>
      </c>
      <c r="AD185" s="14">
        <v>0</v>
      </c>
      <c r="AE185">
        <v>2</v>
      </c>
      <c r="AF185" s="13">
        <v>0.39</v>
      </c>
      <c r="AG185" s="13">
        <f>_xlfn.XLOOKUP(Compendio[[#This Row],[Fecha]],Ev_Bernabeu[FECHA],Ev_Bernabeu[cof_tot],0)</f>
        <v>0</v>
      </c>
      <c r="AH185" s="13">
        <f>_xlfn.XLOOKUP(Compendio[[#This Row],[Fecha]],Ev_IFEMA[FECHA],Ev_IFEMA[cof_tot],0)</f>
        <v>0</v>
      </c>
      <c r="AI185" s="13">
        <f>_xlfn.XLOOKUP(Compendio[[#This Row],[Fecha]],Ev_Ventas[FECHA],Ev_Ventas[cof_tot],0)</f>
        <v>0</v>
      </c>
      <c r="AJ185" s="13">
        <f>_xlfn.XLOOKUP(Compendio[[#This Row],[Fecha]],Ev_Metropolitano[FECHA],Ev_Metropolitano[cof_tot],0)</f>
        <v>0</v>
      </c>
      <c r="AK185" s="13">
        <f>_xlfn.XLOOKUP(Compendio[[#This Row],[Fecha]],Ev_MovistarArena[FECHA],Ev_MovistarArena[cof_tot],0)</f>
        <v>0</v>
      </c>
      <c r="AL185" s="13">
        <f>_xlfn.XLOOKUP(Compendio[[#This Row],[Fecha]],Ev_Vallecas[FECHA],Ev_Vallecas[cof_tot],0)</f>
        <v>0</v>
      </c>
      <c r="AM185" s="13">
        <f>_xlfn.XLOOKUP(Compendio[[#This Row],[Fecha]],Ev_Vistalegre[FECHA],Ev_Vistalegre[cof_tot],0)</f>
        <v>0</v>
      </c>
    </row>
    <row r="186" spans="1:39" x14ac:dyDescent="0.2">
      <c r="A186" s="7">
        <v>45476</v>
      </c>
      <c r="B186">
        <v>3</v>
      </c>
      <c r="C186">
        <v>7</v>
      </c>
      <c r="D186">
        <v>3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27</v>
      </c>
      <c r="Y186" s="12">
        <v>1.681</v>
      </c>
      <c r="Z186" s="12">
        <v>1.542</v>
      </c>
      <c r="AA186" s="14">
        <v>33.799999999999997</v>
      </c>
      <c r="AB186" s="14">
        <v>25.5</v>
      </c>
      <c r="AC186" s="14">
        <v>17.2</v>
      </c>
      <c r="AD186" s="14">
        <v>0</v>
      </c>
      <c r="AE186">
        <v>1</v>
      </c>
      <c r="AF186" s="13">
        <v>0.28000000000000003</v>
      </c>
      <c r="AG186" s="13">
        <f>_xlfn.XLOOKUP(Compendio[[#This Row],[Fecha]],Ev_Bernabeu[FECHA],Ev_Bernabeu[cof_tot],0)</f>
        <v>0</v>
      </c>
      <c r="AH186" s="13">
        <f>_xlfn.XLOOKUP(Compendio[[#This Row],[Fecha]],Ev_IFEMA[FECHA],Ev_IFEMA[cof_tot],0)</f>
        <v>0</v>
      </c>
      <c r="AI186" s="13">
        <f>_xlfn.XLOOKUP(Compendio[[#This Row],[Fecha]],Ev_Ventas[FECHA],Ev_Ventas[cof_tot],0)</f>
        <v>0</v>
      </c>
      <c r="AJ186" s="13">
        <f>_xlfn.XLOOKUP(Compendio[[#This Row],[Fecha]],Ev_Metropolitano[FECHA],Ev_Metropolitano[cof_tot],0)</f>
        <v>0</v>
      </c>
      <c r="AK186" s="13">
        <f>_xlfn.XLOOKUP(Compendio[[#This Row],[Fecha]],Ev_MovistarArena[FECHA],Ev_MovistarArena[cof_tot],0)</f>
        <v>0</v>
      </c>
      <c r="AL186" s="13">
        <f>_xlfn.XLOOKUP(Compendio[[#This Row],[Fecha]],Ev_Vallecas[FECHA],Ev_Vallecas[cof_tot],0)</f>
        <v>0</v>
      </c>
      <c r="AM186" s="13">
        <f>_xlfn.XLOOKUP(Compendio[[#This Row],[Fecha]],Ev_Vistalegre[FECHA],Ev_Vistalegre[cof_tot],0)</f>
        <v>0</v>
      </c>
    </row>
    <row r="187" spans="1:39" x14ac:dyDescent="0.2">
      <c r="A187" s="7">
        <v>45477</v>
      </c>
      <c r="B187">
        <v>4</v>
      </c>
      <c r="C187">
        <v>7</v>
      </c>
      <c r="D187">
        <v>4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27</v>
      </c>
      <c r="Y187" s="12">
        <v>1.6839999999999999</v>
      </c>
      <c r="Z187" s="12">
        <v>1.546</v>
      </c>
      <c r="AA187" s="14">
        <v>36.9</v>
      </c>
      <c r="AB187" s="14">
        <v>29</v>
      </c>
      <c r="AC187" s="14">
        <v>21.2</v>
      </c>
      <c r="AD187" s="14">
        <v>0</v>
      </c>
      <c r="AE187">
        <v>1</v>
      </c>
      <c r="AF187" s="13">
        <v>0.26</v>
      </c>
      <c r="AG187" s="13">
        <f>_xlfn.XLOOKUP(Compendio[[#This Row],[Fecha]],Ev_Bernabeu[FECHA],Ev_Bernabeu[cof_tot],0)</f>
        <v>0</v>
      </c>
      <c r="AH187" s="13">
        <f>_xlfn.XLOOKUP(Compendio[[#This Row],[Fecha]],Ev_IFEMA[FECHA],Ev_IFEMA[cof_tot],0)</f>
        <v>0</v>
      </c>
      <c r="AI187" s="13">
        <f>_xlfn.XLOOKUP(Compendio[[#This Row],[Fecha]],Ev_Ventas[FECHA],Ev_Ventas[cof_tot],0)</f>
        <v>0.39461766242814839</v>
      </c>
      <c r="AJ187" s="13">
        <f>_xlfn.XLOOKUP(Compendio[[#This Row],[Fecha]],Ev_Metropolitano[FECHA],Ev_Metropolitano[cof_tot],0)</f>
        <v>0</v>
      </c>
      <c r="AK187" s="13">
        <f>_xlfn.XLOOKUP(Compendio[[#This Row],[Fecha]],Ev_MovistarArena[FECHA],Ev_MovistarArena[cof_tot],0)</f>
        <v>0</v>
      </c>
      <c r="AL187" s="13">
        <f>_xlfn.XLOOKUP(Compendio[[#This Row],[Fecha]],Ev_Vallecas[FECHA],Ev_Vallecas[cof_tot],0)</f>
        <v>0</v>
      </c>
      <c r="AM187" s="13">
        <f>_xlfn.XLOOKUP(Compendio[[#This Row],[Fecha]],Ev_Vistalegre[FECHA],Ev_Vistalegre[cof_tot],0)</f>
        <v>0</v>
      </c>
    </row>
    <row r="188" spans="1:39" x14ac:dyDescent="0.2">
      <c r="A188" s="7">
        <v>45478</v>
      </c>
      <c r="B188">
        <v>5</v>
      </c>
      <c r="C188">
        <v>7</v>
      </c>
      <c r="D188">
        <v>5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27</v>
      </c>
      <c r="Y188" s="12">
        <v>1.6859999999999999</v>
      </c>
      <c r="Z188" s="12">
        <v>1.5489999999999999</v>
      </c>
      <c r="AA188" s="14">
        <v>37.299999999999997</v>
      </c>
      <c r="AB188" s="14">
        <v>29.8</v>
      </c>
      <c r="AC188" s="14">
        <v>22.3</v>
      </c>
      <c r="AD188" s="14">
        <v>0</v>
      </c>
      <c r="AE188">
        <v>2</v>
      </c>
      <c r="AF188" s="13">
        <v>0.31</v>
      </c>
      <c r="AG188" s="13">
        <f>_xlfn.XLOOKUP(Compendio[[#This Row],[Fecha]],Ev_Bernabeu[FECHA],Ev_Bernabeu[cof_tot],0)</f>
        <v>0</v>
      </c>
      <c r="AH188" s="13">
        <f>_xlfn.XLOOKUP(Compendio[[#This Row],[Fecha]],Ev_IFEMA[FECHA],Ev_IFEMA[cof_tot],0)</f>
        <v>0</v>
      </c>
      <c r="AI188" s="13">
        <f>_xlfn.XLOOKUP(Compendio[[#This Row],[Fecha]],Ev_Ventas[FECHA],Ev_Ventas[cof_tot],0)</f>
        <v>0</v>
      </c>
      <c r="AJ188" s="13">
        <f>_xlfn.XLOOKUP(Compendio[[#This Row],[Fecha]],Ev_Metropolitano[FECHA],Ev_Metropolitano[cof_tot],0)</f>
        <v>0</v>
      </c>
      <c r="AK188" s="13">
        <f>_xlfn.XLOOKUP(Compendio[[#This Row],[Fecha]],Ev_MovistarArena[FECHA],Ev_MovistarArena[cof_tot],0)</f>
        <v>0</v>
      </c>
      <c r="AL188" s="13">
        <f>_xlfn.XLOOKUP(Compendio[[#This Row],[Fecha]],Ev_Vallecas[FECHA],Ev_Vallecas[cof_tot],0)</f>
        <v>0</v>
      </c>
      <c r="AM188" s="13">
        <f>_xlfn.XLOOKUP(Compendio[[#This Row],[Fecha]],Ev_Vistalegre[FECHA],Ev_Vistalegre[cof_tot],0)</f>
        <v>0</v>
      </c>
    </row>
    <row r="189" spans="1:39" x14ac:dyDescent="0.2">
      <c r="A189" s="7">
        <v>45479</v>
      </c>
      <c r="B189">
        <v>6</v>
      </c>
      <c r="C189">
        <v>7</v>
      </c>
      <c r="D189">
        <v>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27</v>
      </c>
      <c r="Y189" s="12">
        <v>1.6839999999999999</v>
      </c>
      <c r="Z189" s="12">
        <v>1.548</v>
      </c>
      <c r="AA189" s="14">
        <v>33.5</v>
      </c>
      <c r="AB189" s="14">
        <v>26.9</v>
      </c>
      <c r="AC189" s="14">
        <v>20.3</v>
      </c>
      <c r="AD189" s="14">
        <v>0</v>
      </c>
      <c r="AE189">
        <v>2</v>
      </c>
      <c r="AF189" s="13">
        <v>0.34</v>
      </c>
      <c r="AG189" s="13">
        <f>_xlfn.XLOOKUP(Compendio[[#This Row],[Fecha]],Ev_Bernabeu[FECHA],Ev_Bernabeu[cof_tot],0)</f>
        <v>0.58823529411764708</v>
      </c>
      <c r="AH189" s="13">
        <f>_xlfn.XLOOKUP(Compendio[[#This Row],[Fecha]],Ev_IFEMA[FECHA],Ev_IFEMA[cof_tot],0)</f>
        <v>0</v>
      </c>
      <c r="AI189" s="13">
        <f>_xlfn.XLOOKUP(Compendio[[#This Row],[Fecha]],Ev_Ventas[FECHA],Ev_Ventas[cof_tot],0)</f>
        <v>0</v>
      </c>
      <c r="AJ189" s="13">
        <f>_xlfn.XLOOKUP(Compendio[[#This Row],[Fecha]],Ev_Metropolitano[FECHA],Ev_Metropolitano[cof_tot],0)</f>
        <v>0</v>
      </c>
      <c r="AK189" s="13">
        <f>_xlfn.XLOOKUP(Compendio[[#This Row],[Fecha]],Ev_MovistarArena[FECHA],Ev_MovistarArena[cof_tot],0)</f>
        <v>0</v>
      </c>
      <c r="AL189" s="13">
        <f>_xlfn.XLOOKUP(Compendio[[#This Row],[Fecha]],Ev_Vallecas[FECHA],Ev_Vallecas[cof_tot],0)</f>
        <v>0</v>
      </c>
      <c r="AM189" s="13">
        <f>_xlfn.XLOOKUP(Compendio[[#This Row],[Fecha]],Ev_Vistalegre[FECHA],Ev_Vistalegre[cof_tot],0)</f>
        <v>0</v>
      </c>
    </row>
    <row r="190" spans="1:39" x14ac:dyDescent="0.2">
      <c r="A190" s="7">
        <v>45480</v>
      </c>
      <c r="B190">
        <v>7</v>
      </c>
      <c r="C190">
        <v>7</v>
      </c>
      <c r="D190">
        <v>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27</v>
      </c>
      <c r="Y190" s="12">
        <v>1.6850000000000001</v>
      </c>
      <c r="Z190" s="12">
        <v>1.5489999999999999</v>
      </c>
      <c r="AA190" s="14">
        <v>31.8</v>
      </c>
      <c r="AB190" s="14">
        <v>24.7</v>
      </c>
      <c r="AC190" s="14">
        <v>17.600000000000001</v>
      </c>
      <c r="AD190" s="14">
        <v>0</v>
      </c>
      <c r="AE190">
        <v>3</v>
      </c>
      <c r="AF190" s="13">
        <v>0.4</v>
      </c>
      <c r="AG190" s="13">
        <f>_xlfn.XLOOKUP(Compendio[[#This Row],[Fecha]],Ev_Bernabeu[FECHA],Ev_Bernabeu[cof_tot],0)</f>
        <v>0.58823529411764708</v>
      </c>
      <c r="AH190" s="13">
        <f>_xlfn.XLOOKUP(Compendio[[#This Row],[Fecha]],Ev_IFEMA[FECHA],Ev_IFEMA[cof_tot],0)</f>
        <v>0</v>
      </c>
      <c r="AI190" s="13">
        <f>_xlfn.XLOOKUP(Compendio[[#This Row],[Fecha]],Ev_Ventas[FECHA],Ev_Ventas[cof_tot],0)</f>
        <v>0</v>
      </c>
      <c r="AJ190" s="13">
        <f>_xlfn.XLOOKUP(Compendio[[#This Row],[Fecha]],Ev_Metropolitano[FECHA],Ev_Metropolitano[cof_tot],0)</f>
        <v>0</v>
      </c>
      <c r="AK190" s="13">
        <f>_xlfn.XLOOKUP(Compendio[[#This Row],[Fecha]],Ev_MovistarArena[FECHA],Ev_MovistarArena[cof_tot],0)</f>
        <v>0</v>
      </c>
      <c r="AL190" s="13">
        <f>_xlfn.XLOOKUP(Compendio[[#This Row],[Fecha]],Ev_Vallecas[FECHA],Ev_Vallecas[cof_tot],0)</f>
        <v>0</v>
      </c>
      <c r="AM190" s="13">
        <f>_xlfn.XLOOKUP(Compendio[[#This Row],[Fecha]],Ev_Vistalegre[FECHA],Ev_Vistalegre[cof_tot],0)</f>
        <v>0</v>
      </c>
    </row>
    <row r="191" spans="1:39" x14ac:dyDescent="0.2">
      <c r="A191" s="7">
        <v>45481</v>
      </c>
      <c r="B191">
        <v>8</v>
      </c>
      <c r="C191">
        <v>7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28</v>
      </c>
      <c r="Y191" s="12">
        <v>1.6859999999999999</v>
      </c>
      <c r="Z191" s="12">
        <v>1.55</v>
      </c>
      <c r="AA191" s="14">
        <v>33</v>
      </c>
      <c r="AB191" s="14">
        <v>25.5</v>
      </c>
      <c r="AC191" s="14">
        <v>18</v>
      </c>
      <c r="AD191" s="14">
        <v>0</v>
      </c>
      <c r="AE191">
        <v>3</v>
      </c>
      <c r="AF191" s="13">
        <v>0.31</v>
      </c>
      <c r="AG191" s="13">
        <f>_xlfn.XLOOKUP(Compendio[[#This Row],[Fecha]],Ev_Bernabeu[FECHA],Ev_Bernabeu[cof_tot],0)</f>
        <v>0</v>
      </c>
      <c r="AH191" s="13">
        <f>_xlfn.XLOOKUP(Compendio[[#This Row],[Fecha]],Ev_IFEMA[FECHA],Ev_IFEMA[cof_tot],0)</f>
        <v>0</v>
      </c>
      <c r="AI191" s="13">
        <f>_xlfn.XLOOKUP(Compendio[[#This Row],[Fecha]],Ev_Ventas[FECHA],Ev_Ventas[cof_tot],0)</f>
        <v>0</v>
      </c>
      <c r="AJ191" s="13">
        <f>_xlfn.XLOOKUP(Compendio[[#This Row],[Fecha]],Ev_Metropolitano[FECHA],Ev_Metropolitano[cof_tot],0)</f>
        <v>0</v>
      </c>
      <c r="AK191" s="13">
        <f>_xlfn.XLOOKUP(Compendio[[#This Row],[Fecha]],Ev_MovistarArena[FECHA],Ev_MovistarArena[cof_tot],0)</f>
        <v>0</v>
      </c>
      <c r="AL191" s="13">
        <f>_xlfn.XLOOKUP(Compendio[[#This Row],[Fecha]],Ev_Vallecas[FECHA],Ev_Vallecas[cof_tot],0)</f>
        <v>0</v>
      </c>
      <c r="AM191" s="13">
        <f>_xlfn.XLOOKUP(Compendio[[#This Row],[Fecha]],Ev_Vistalegre[FECHA],Ev_Vistalegre[cof_tot],0)</f>
        <v>0</v>
      </c>
    </row>
    <row r="192" spans="1:39" x14ac:dyDescent="0.2">
      <c r="A192" s="7">
        <v>45482</v>
      </c>
      <c r="B192">
        <v>9</v>
      </c>
      <c r="C192">
        <v>7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28</v>
      </c>
      <c r="Y192" s="12">
        <v>1.6859999999999999</v>
      </c>
      <c r="Z192" s="12">
        <v>1.5509999999999999</v>
      </c>
      <c r="AA192" s="14">
        <v>32.700000000000003</v>
      </c>
      <c r="AB192" s="14">
        <v>26.2</v>
      </c>
      <c r="AC192" s="14">
        <v>19.7</v>
      </c>
      <c r="AD192" s="14">
        <v>0</v>
      </c>
      <c r="AE192">
        <v>3</v>
      </c>
      <c r="AF192" s="13">
        <v>0.31</v>
      </c>
      <c r="AG192" s="13">
        <f>_xlfn.XLOOKUP(Compendio[[#This Row],[Fecha]],Ev_Bernabeu[FECHA],Ev_Bernabeu[cof_tot],0)</f>
        <v>0</v>
      </c>
      <c r="AH192" s="13">
        <f>_xlfn.XLOOKUP(Compendio[[#This Row],[Fecha]],Ev_IFEMA[FECHA],Ev_IFEMA[cof_tot],0)</f>
        <v>0</v>
      </c>
      <c r="AI192" s="13">
        <f>_xlfn.XLOOKUP(Compendio[[#This Row],[Fecha]],Ev_Ventas[FECHA],Ev_Ventas[cof_tot],0)</f>
        <v>0</v>
      </c>
      <c r="AJ192" s="13">
        <f>_xlfn.XLOOKUP(Compendio[[#This Row],[Fecha]],Ev_Metropolitano[FECHA],Ev_Metropolitano[cof_tot],0)</f>
        <v>0</v>
      </c>
      <c r="AK192" s="13">
        <f>_xlfn.XLOOKUP(Compendio[[#This Row],[Fecha]],Ev_MovistarArena[FECHA],Ev_MovistarArena[cof_tot],0)</f>
        <v>0</v>
      </c>
      <c r="AL192" s="13">
        <f>_xlfn.XLOOKUP(Compendio[[#This Row],[Fecha]],Ev_Vallecas[FECHA],Ev_Vallecas[cof_tot],0)</f>
        <v>0</v>
      </c>
      <c r="AM192" s="13">
        <f>_xlfn.XLOOKUP(Compendio[[#This Row],[Fecha]],Ev_Vistalegre[FECHA],Ev_Vistalegre[cof_tot],0)</f>
        <v>0</v>
      </c>
    </row>
    <row r="193" spans="1:39" x14ac:dyDescent="0.2">
      <c r="A193" s="7">
        <v>45483</v>
      </c>
      <c r="B193">
        <v>10</v>
      </c>
      <c r="C193">
        <v>7</v>
      </c>
      <c r="D193">
        <v>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</v>
      </c>
      <c r="Y193" s="12">
        <v>1.6850000000000001</v>
      </c>
      <c r="Z193" s="12">
        <v>1.55</v>
      </c>
      <c r="AA193" s="14">
        <v>33.9</v>
      </c>
      <c r="AB193" s="14">
        <v>26.9</v>
      </c>
      <c r="AC193" s="14">
        <v>19.899999999999999</v>
      </c>
      <c r="AD193" s="14">
        <v>0</v>
      </c>
      <c r="AE193">
        <v>2</v>
      </c>
      <c r="AF193" s="13">
        <v>0.42</v>
      </c>
      <c r="AG193" s="13">
        <f>_xlfn.XLOOKUP(Compendio[[#This Row],[Fecha]],Ev_Bernabeu[FECHA],Ev_Bernabeu[cof_tot],0)</f>
        <v>0</v>
      </c>
      <c r="AH193" s="13">
        <f>_xlfn.XLOOKUP(Compendio[[#This Row],[Fecha]],Ev_IFEMA[FECHA],Ev_IFEMA[cof_tot],0)</f>
        <v>0</v>
      </c>
      <c r="AI193" s="13">
        <f>_xlfn.XLOOKUP(Compendio[[#This Row],[Fecha]],Ev_Ventas[FECHA],Ev_Ventas[cof_tot],0)</f>
        <v>0</v>
      </c>
      <c r="AJ193" s="13">
        <f>_xlfn.XLOOKUP(Compendio[[#This Row],[Fecha]],Ev_Metropolitano[FECHA],Ev_Metropolitano[cof_tot],0)</f>
        <v>0</v>
      </c>
      <c r="AK193" s="13">
        <f>_xlfn.XLOOKUP(Compendio[[#This Row],[Fecha]],Ev_MovistarArena[FECHA],Ev_MovistarArena[cof_tot],0)</f>
        <v>0</v>
      </c>
      <c r="AL193" s="13">
        <f>_xlfn.XLOOKUP(Compendio[[#This Row],[Fecha]],Ev_Vallecas[FECHA],Ev_Vallecas[cof_tot],0)</f>
        <v>0</v>
      </c>
      <c r="AM193" s="13">
        <f>_xlfn.XLOOKUP(Compendio[[#This Row],[Fecha]],Ev_Vistalegre[FECHA],Ev_Vistalegre[cof_tot],0)</f>
        <v>0</v>
      </c>
    </row>
    <row r="194" spans="1:39" x14ac:dyDescent="0.2">
      <c r="A194" s="7">
        <v>45484</v>
      </c>
      <c r="B194">
        <v>11</v>
      </c>
      <c r="C194">
        <v>7</v>
      </c>
      <c r="D194">
        <v>4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</v>
      </c>
      <c r="Y194" s="12">
        <v>1.681</v>
      </c>
      <c r="Z194" s="12">
        <v>1.546</v>
      </c>
      <c r="AA194" s="14">
        <v>36.700000000000003</v>
      </c>
      <c r="AB194" s="14">
        <v>28.8</v>
      </c>
      <c r="AC194" s="14">
        <v>21</v>
      </c>
      <c r="AD194" s="14">
        <v>0</v>
      </c>
      <c r="AE194">
        <v>4</v>
      </c>
      <c r="AF194" s="13">
        <v>0.37</v>
      </c>
      <c r="AG194" s="13">
        <f>_xlfn.XLOOKUP(Compendio[[#This Row],[Fecha]],Ev_Bernabeu[FECHA],Ev_Bernabeu[cof_tot],0)</f>
        <v>0</v>
      </c>
      <c r="AH194" s="13">
        <f>_xlfn.XLOOKUP(Compendio[[#This Row],[Fecha]],Ev_IFEMA[FECHA],Ev_IFEMA[cof_tot],0)</f>
        <v>0</v>
      </c>
      <c r="AI194" s="13">
        <f>_xlfn.XLOOKUP(Compendio[[#This Row],[Fecha]],Ev_Ventas[FECHA],Ev_Ventas[cof_tot],0)</f>
        <v>0.38795506009406028</v>
      </c>
      <c r="AJ194" s="13">
        <f>_xlfn.XLOOKUP(Compendio[[#This Row],[Fecha]],Ev_Metropolitano[FECHA],Ev_Metropolitano[cof_tot],0)</f>
        <v>0</v>
      </c>
      <c r="AK194" s="13">
        <f>_xlfn.XLOOKUP(Compendio[[#This Row],[Fecha]],Ev_MovistarArena[FECHA],Ev_MovistarArena[cof_tot],0)</f>
        <v>0</v>
      </c>
      <c r="AL194" s="13">
        <f>_xlfn.XLOOKUP(Compendio[[#This Row],[Fecha]],Ev_Vallecas[FECHA],Ev_Vallecas[cof_tot],0)</f>
        <v>0</v>
      </c>
      <c r="AM194" s="13">
        <f>_xlfn.XLOOKUP(Compendio[[#This Row],[Fecha]],Ev_Vistalegre[FECHA],Ev_Vistalegre[cof_tot],0)</f>
        <v>0</v>
      </c>
    </row>
    <row r="195" spans="1:39" x14ac:dyDescent="0.2">
      <c r="A195" s="7">
        <v>45485</v>
      </c>
      <c r="B195">
        <v>12</v>
      </c>
      <c r="C195">
        <v>7</v>
      </c>
      <c r="D195">
        <v>5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28</v>
      </c>
      <c r="Y195" s="12">
        <v>1.679</v>
      </c>
      <c r="Z195" s="12">
        <v>1.544</v>
      </c>
      <c r="AA195" s="14">
        <v>33.200000000000003</v>
      </c>
      <c r="AB195" s="14">
        <v>26.4</v>
      </c>
      <c r="AC195" s="14">
        <v>19.600000000000001</v>
      </c>
      <c r="AD195" s="14">
        <v>0</v>
      </c>
      <c r="AE195">
        <v>2</v>
      </c>
      <c r="AF195" s="13">
        <v>0.27</v>
      </c>
      <c r="AG195" s="13">
        <f>_xlfn.XLOOKUP(Compendio[[#This Row],[Fecha]],Ev_Bernabeu[FECHA],Ev_Bernabeu[cof_tot],0)</f>
        <v>0</v>
      </c>
      <c r="AH195" s="13">
        <f>_xlfn.XLOOKUP(Compendio[[#This Row],[Fecha]],Ev_IFEMA[FECHA],Ev_IFEMA[cof_tot],0)</f>
        <v>0</v>
      </c>
      <c r="AI195" s="13">
        <f>_xlfn.XLOOKUP(Compendio[[#This Row],[Fecha]],Ev_Ventas[FECHA],Ev_Ventas[cof_tot],0)</f>
        <v>0</v>
      </c>
      <c r="AJ195" s="13">
        <f>_xlfn.XLOOKUP(Compendio[[#This Row],[Fecha]],Ev_Metropolitano[FECHA],Ev_Metropolitano[cof_tot],0)</f>
        <v>0.7857142857142857</v>
      </c>
      <c r="AK195" s="13">
        <f>_xlfn.XLOOKUP(Compendio[[#This Row],[Fecha]],Ev_MovistarArena[FECHA],Ev_MovistarArena[cof_tot],0)</f>
        <v>0</v>
      </c>
      <c r="AL195" s="13">
        <f>_xlfn.XLOOKUP(Compendio[[#This Row],[Fecha]],Ev_Vallecas[FECHA],Ev_Vallecas[cof_tot],0)</f>
        <v>0</v>
      </c>
      <c r="AM195" s="13">
        <f>_xlfn.XLOOKUP(Compendio[[#This Row],[Fecha]],Ev_Vistalegre[FECHA],Ev_Vistalegre[cof_tot],0)</f>
        <v>0</v>
      </c>
    </row>
    <row r="196" spans="1:39" x14ac:dyDescent="0.2">
      <c r="A196" s="7">
        <v>45486</v>
      </c>
      <c r="B196">
        <v>13</v>
      </c>
      <c r="C196">
        <v>7</v>
      </c>
      <c r="D196">
        <v>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28</v>
      </c>
      <c r="Y196" s="12">
        <v>1.677</v>
      </c>
      <c r="Z196" s="12">
        <v>1.542</v>
      </c>
      <c r="AA196" s="14">
        <v>34.1</v>
      </c>
      <c r="AB196" s="14">
        <v>26.6</v>
      </c>
      <c r="AC196" s="14">
        <v>19.100000000000001</v>
      </c>
      <c r="AD196" s="14">
        <v>0</v>
      </c>
      <c r="AE196">
        <v>3</v>
      </c>
      <c r="AF196" s="13">
        <v>0.32</v>
      </c>
      <c r="AG196" s="13">
        <f>_xlfn.XLOOKUP(Compendio[[#This Row],[Fecha]],Ev_Bernabeu[FECHA],Ev_Bernabeu[cof_tot],0)</f>
        <v>0.92114117647058824</v>
      </c>
      <c r="AH196" s="13">
        <f>_xlfn.XLOOKUP(Compendio[[#This Row],[Fecha]],Ev_IFEMA[FECHA],Ev_IFEMA[cof_tot],0)</f>
        <v>0</v>
      </c>
      <c r="AI196" s="13">
        <f>_xlfn.XLOOKUP(Compendio[[#This Row],[Fecha]],Ev_Ventas[FECHA],Ev_Ventas[cof_tot],0)</f>
        <v>0</v>
      </c>
      <c r="AJ196" s="13">
        <f>_xlfn.XLOOKUP(Compendio[[#This Row],[Fecha]],Ev_Metropolitano[FECHA],Ev_Metropolitano[cof_tot],0)</f>
        <v>0</v>
      </c>
      <c r="AK196" s="13">
        <f>_xlfn.XLOOKUP(Compendio[[#This Row],[Fecha]],Ev_MovistarArena[FECHA],Ev_MovistarArena[cof_tot],0)</f>
        <v>0</v>
      </c>
      <c r="AL196" s="13">
        <f>_xlfn.XLOOKUP(Compendio[[#This Row],[Fecha]],Ev_Vallecas[FECHA],Ev_Vallecas[cof_tot],0)</f>
        <v>0</v>
      </c>
      <c r="AM196" s="13">
        <f>_xlfn.XLOOKUP(Compendio[[#This Row],[Fecha]],Ev_Vistalegre[FECHA],Ev_Vistalegre[cof_tot],0)</f>
        <v>0</v>
      </c>
    </row>
    <row r="197" spans="1:39" x14ac:dyDescent="0.2">
      <c r="A197" s="7">
        <v>45487</v>
      </c>
      <c r="B197">
        <v>14</v>
      </c>
      <c r="C197">
        <v>7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28</v>
      </c>
      <c r="Y197" s="12">
        <v>1.677</v>
      </c>
      <c r="Z197" s="12">
        <v>1.542</v>
      </c>
      <c r="AA197" s="14">
        <v>33.299999999999997</v>
      </c>
      <c r="AB197" s="14">
        <v>26.2</v>
      </c>
      <c r="AC197" s="14">
        <v>19.2</v>
      </c>
      <c r="AD197" s="14">
        <v>0</v>
      </c>
      <c r="AE197">
        <v>3</v>
      </c>
      <c r="AF197" s="13">
        <v>0.21</v>
      </c>
      <c r="AG197" s="13">
        <f>_xlfn.XLOOKUP(Compendio[[#This Row],[Fecha]],Ev_Bernabeu[FECHA],Ev_Bernabeu[cof_tot],0)</f>
        <v>0</v>
      </c>
      <c r="AH197" s="13">
        <f>_xlfn.XLOOKUP(Compendio[[#This Row],[Fecha]],Ev_IFEMA[FECHA],Ev_IFEMA[cof_tot],0)</f>
        <v>0</v>
      </c>
      <c r="AI197" s="13">
        <f>_xlfn.XLOOKUP(Compendio[[#This Row],[Fecha]],Ev_Ventas[FECHA],Ev_Ventas[cof_tot],0)</f>
        <v>0</v>
      </c>
      <c r="AJ197" s="13">
        <f>_xlfn.XLOOKUP(Compendio[[#This Row],[Fecha]],Ev_Metropolitano[FECHA],Ev_Metropolitano[cof_tot],0)</f>
        <v>0.7857142857142857</v>
      </c>
      <c r="AK197" s="13">
        <f>_xlfn.XLOOKUP(Compendio[[#This Row],[Fecha]],Ev_MovistarArena[FECHA],Ev_MovistarArena[cof_tot],0)</f>
        <v>0</v>
      </c>
      <c r="AL197" s="13">
        <f>_xlfn.XLOOKUP(Compendio[[#This Row],[Fecha]],Ev_Vallecas[FECHA],Ev_Vallecas[cof_tot],0)</f>
        <v>0</v>
      </c>
      <c r="AM197" s="13">
        <f>_xlfn.XLOOKUP(Compendio[[#This Row],[Fecha]],Ev_Vistalegre[FECHA],Ev_Vistalegre[cof_tot],0)</f>
        <v>0</v>
      </c>
    </row>
    <row r="198" spans="1:39" x14ac:dyDescent="0.2">
      <c r="A198" s="7">
        <v>45488</v>
      </c>
      <c r="B198">
        <v>15</v>
      </c>
      <c r="C198">
        <v>7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29</v>
      </c>
      <c r="Y198" s="12">
        <v>1.677</v>
      </c>
      <c r="Z198" s="12">
        <v>1.5409999999999999</v>
      </c>
      <c r="AA198" s="14">
        <v>31</v>
      </c>
      <c r="AB198" s="14">
        <v>25.9</v>
      </c>
      <c r="AC198" s="14">
        <v>20.8</v>
      </c>
      <c r="AD198" s="14">
        <v>0</v>
      </c>
      <c r="AE198">
        <v>4</v>
      </c>
      <c r="AF198" s="13">
        <v>0.45</v>
      </c>
      <c r="AG198" s="13">
        <f>_xlfn.XLOOKUP(Compendio[[#This Row],[Fecha]],Ev_Bernabeu[FECHA],Ev_Bernabeu[cof_tot],0)</f>
        <v>0</v>
      </c>
      <c r="AH198" s="13">
        <f>_xlfn.XLOOKUP(Compendio[[#This Row],[Fecha]],Ev_IFEMA[FECHA],Ev_IFEMA[cof_tot],0)</f>
        <v>0</v>
      </c>
      <c r="AI198" s="13">
        <f>_xlfn.XLOOKUP(Compendio[[#This Row],[Fecha]],Ev_Ventas[FECHA],Ev_Ventas[cof_tot],0)</f>
        <v>0</v>
      </c>
      <c r="AJ198" s="13">
        <f>_xlfn.XLOOKUP(Compendio[[#This Row],[Fecha]],Ev_Metropolitano[FECHA],Ev_Metropolitano[cof_tot],0)</f>
        <v>0</v>
      </c>
      <c r="AK198" s="13">
        <f>_xlfn.XLOOKUP(Compendio[[#This Row],[Fecha]],Ev_MovistarArena[FECHA],Ev_MovistarArena[cof_tot],0)</f>
        <v>0</v>
      </c>
      <c r="AL198" s="13">
        <f>_xlfn.XLOOKUP(Compendio[[#This Row],[Fecha]],Ev_Vallecas[FECHA],Ev_Vallecas[cof_tot],0)</f>
        <v>0</v>
      </c>
      <c r="AM198" s="13">
        <f>_xlfn.XLOOKUP(Compendio[[#This Row],[Fecha]],Ev_Vistalegre[FECHA],Ev_Vistalegre[cof_tot],0)</f>
        <v>0</v>
      </c>
    </row>
    <row r="199" spans="1:39" x14ac:dyDescent="0.2">
      <c r="A199" s="7">
        <v>45489</v>
      </c>
      <c r="B199">
        <v>16</v>
      </c>
      <c r="C199">
        <v>7</v>
      </c>
      <c r="D199">
        <v>2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29</v>
      </c>
      <c r="Y199" s="12">
        <v>1.6719999999999999</v>
      </c>
      <c r="Z199" s="12">
        <v>1.542</v>
      </c>
      <c r="AA199" s="14">
        <v>32.4</v>
      </c>
      <c r="AB199" s="14">
        <v>25.3</v>
      </c>
      <c r="AC199" s="14">
        <v>18.2</v>
      </c>
      <c r="AD199" s="14">
        <v>0</v>
      </c>
      <c r="AE199">
        <v>1</v>
      </c>
      <c r="AF199" s="13">
        <v>0.27</v>
      </c>
      <c r="AG199" s="13">
        <f>_xlfn.XLOOKUP(Compendio[[#This Row],[Fecha]],Ev_Bernabeu[FECHA],Ev_Bernabeu[cof_tot],0)</f>
        <v>0</v>
      </c>
      <c r="AH199" s="13">
        <f>_xlfn.XLOOKUP(Compendio[[#This Row],[Fecha]],Ev_IFEMA[FECHA],Ev_IFEMA[cof_tot],0)</f>
        <v>0</v>
      </c>
      <c r="AI199" s="13">
        <f>_xlfn.XLOOKUP(Compendio[[#This Row],[Fecha]],Ev_Ventas[FECHA],Ev_Ventas[cof_tot],0)</f>
        <v>0</v>
      </c>
      <c r="AJ199" s="13">
        <f>_xlfn.XLOOKUP(Compendio[[#This Row],[Fecha]],Ev_Metropolitano[FECHA],Ev_Metropolitano[cof_tot],0)</f>
        <v>0</v>
      </c>
      <c r="AK199" s="13">
        <f>_xlfn.XLOOKUP(Compendio[[#This Row],[Fecha]],Ev_MovistarArena[FECHA],Ev_MovistarArena[cof_tot],0)</f>
        <v>0</v>
      </c>
      <c r="AL199" s="13">
        <f>_xlfn.XLOOKUP(Compendio[[#This Row],[Fecha]],Ev_Vallecas[FECHA],Ev_Vallecas[cof_tot],0)</f>
        <v>0</v>
      </c>
      <c r="AM199" s="13">
        <f>_xlfn.XLOOKUP(Compendio[[#This Row],[Fecha]],Ev_Vistalegre[FECHA],Ev_Vistalegre[cof_tot],0)</f>
        <v>0</v>
      </c>
    </row>
    <row r="200" spans="1:39" x14ac:dyDescent="0.2">
      <c r="A200" s="7">
        <v>45490</v>
      </c>
      <c r="B200">
        <v>17</v>
      </c>
      <c r="C200">
        <v>7</v>
      </c>
      <c r="D200">
        <v>3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29</v>
      </c>
      <c r="Y200" s="12">
        <v>1.6719999999999999</v>
      </c>
      <c r="Z200" s="12">
        <v>1.5389999999999999</v>
      </c>
      <c r="AA200" s="14">
        <v>36.6</v>
      </c>
      <c r="AB200" s="14">
        <v>28.4</v>
      </c>
      <c r="AC200" s="14">
        <v>20.2</v>
      </c>
      <c r="AD200" s="14">
        <v>0</v>
      </c>
      <c r="AE200">
        <v>2</v>
      </c>
      <c r="AF200" s="13">
        <v>0.28999999999999998</v>
      </c>
      <c r="AG200" s="13">
        <f>_xlfn.XLOOKUP(Compendio[[#This Row],[Fecha]],Ev_Bernabeu[FECHA],Ev_Bernabeu[cof_tot],0)</f>
        <v>0</v>
      </c>
      <c r="AH200" s="13">
        <f>_xlfn.XLOOKUP(Compendio[[#This Row],[Fecha]],Ev_IFEMA[FECHA],Ev_IFEMA[cof_tot],0)</f>
        <v>0</v>
      </c>
      <c r="AI200" s="13">
        <f>_xlfn.XLOOKUP(Compendio[[#This Row],[Fecha]],Ev_Ventas[FECHA],Ev_Ventas[cof_tot],0)</f>
        <v>0</v>
      </c>
      <c r="AJ200" s="13">
        <f>_xlfn.XLOOKUP(Compendio[[#This Row],[Fecha]],Ev_Metropolitano[FECHA],Ev_Metropolitano[cof_tot],0)</f>
        <v>0</v>
      </c>
      <c r="AK200" s="13">
        <f>_xlfn.XLOOKUP(Compendio[[#This Row],[Fecha]],Ev_MovistarArena[FECHA],Ev_MovistarArena[cof_tot],0)</f>
        <v>1</v>
      </c>
      <c r="AL200" s="13">
        <f>_xlfn.XLOOKUP(Compendio[[#This Row],[Fecha]],Ev_Vallecas[FECHA],Ev_Vallecas[cof_tot],0)</f>
        <v>0</v>
      </c>
      <c r="AM200" s="13">
        <f>_xlfn.XLOOKUP(Compendio[[#This Row],[Fecha]],Ev_Vistalegre[FECHA],Ev_Vistalegre[cof_tot],0)</f>
        <v>0</v>
      </c>
    </row>
    <row r="201" spans="1:39" x14ac:dyDescent="0.2">
      <c r="A201" s="7">
        <v>45491</v>
      </c>
      <c r="B201">
        <v>18</v>
      </c>
      <c r="C201">
        <v>7</v>
      </c>
      <c r="D201">
        <v>4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29</v>
      </c>
      <c r="Y201" s="12">
        <v>1.671</v>
      </c>
      <c r="Z201" s="12">
        <v>1.5349999999999999</v>
      </c>
      <c r="AA201" s="14">
        <v>35.700000000000003</v>
      </c>
      <c r="AB201" s="14">
        <v>28.7</v>
      </c>
      <c r="AC201" s="14">
        <v>21.7</v>
      </c>
      <c r="AD201" s="14">
        <v>0</v>
      </c>
      <c r="AE201">
        <v>2</v>
      </c>
      <c r="AF201" s="13">
        <v>0.33</v>
      </c>
      <c r="AG201" s="13">
        <f>_xlfn.XLOOKUP(Compendio[[#This Row],[Fecha]],Ev_Bernabeu[FECHA],Ev_Bernabeu[cof_tot],0)</f>
        <v>0</v>
      </c>
      <c r="AH201" s="13">
        <f>_xlfn.XLOOKUP(Compendio[[#This Row],[Fecha]],Ev_IFEMA[FECHA],Ev_IFEMA[cof_tot],0)</f>
        <v>0</v>
      </c>
      <c r="AI201" s="13">
        <f>_xlfn.XLOOKUP(Compendio[[#This Row],[Fecha]],Ev_Ventas[FECHA],Ev_Ventas[cof_tot],0)</f>
        <v>0.39705626197526561</v>
      </c>
      <c r="AJ201" s="13">
        <f>_xlfn.XLOOKUP(Compendio[[#This Row],[Fecha]],Ev_Metropolitano[FECHA],Ev_Metropolitano[cof_tot],0)</f>
        <v>0</v>
      </c>
      <c r="AK201" s="13">
        <f>_xlfn.XLOOKUP(Compendio[[#This Row],[Fecha]],Ev_MovistarArena[FECHA],Ev_MovistarArena[cof_tot],0)</f>
        <v>0</v>
      </c>
      <c r="AL201" s="13">
        <f>_xlfn.XLOOKUP(Compendio[[#This Row],[Fecha]],Ev_Vallecas[FECHA],Ev_Vallecas[cof_tot],0)</f>
        <v>0</v>
      </c>
      <c r="AM201" s="13">
        <f>_xlfn.XLOOKUP(Compendio[[#This Row],[Fecha]],Ev_Vistalegre[FECHA],Ev_Vistalegre[cof_tot],0)</f>
        <v>0</v>
      </c>
    </row>
    <row r="202" spans="1:39" x14ac:dyDescent="0.2">
      <c r="A202" s="7">
        <v>45492</v>
      </c>
      <c r="B202">
        <v>19</v>
      </c>
      <c r="C202">
        <v>7</v>
      </c>
      <c r="D202">
        <v>5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29</v>
      </c>
      <c r="Y202" s="12">
        <v>1.671</v>
      </c>
      <c r="Z202" s="12">
        <v>1.534</v>
      </c>
      <c r="AA202" s="14">
        <v>38</v>
      </c>
      <c r="AB202" s="14">
        <v>29.7</v>
      </c>
      <c r="AC202" s="14">
        <v>21.4</v>
      </c>
      <c r="AD202" s="14">
        <v>0</v>
      </c>
      <c r="AE202">
        <v>2</v>
      </c>
      <c r="AF202" s="13">
        <v>0.24</v>
      </c>
      <c r="AG202" s="13">
        <f>_xlfn.XLOOKUP(Compendio[[#This Row],[Fecha]],Ev_Bernabeu[FECHA],Ev_Bernabeu[cof_tot],0)</f>
        <v>0</v>
      </c>
      <c r="AH202" s="13">
        <f>_xlfn.XLOOKUP(Compendio[[#This Row],[Fecha]],Ev_IFEMA[FECHA],Ev_IFEMA[cof_tot],0)</f>
        <v>0</v>
      </c>
      <c r="AI202" s="13">
        <f>_xlfn.XLOOKUP(Compendio[[#This Row],[Fecha]],Ev_Ventas[FECHA],Ev_Ventas[cof_tot],0)</f>
        <v>0</v>
      </c>
      <c r="AJ202" s="13">
        <f>_xlfn.XLOOKUP(Compendio[[#This Row],[Fecha]],Ev_Metropolitano[FECHA],Ev_Metropolitano[cof_tot],0)</f>
        <v>0</v>
      </c>
      <c r="AK202" s="13">
        <f>_xlfn.XLOOKUP(Compendio[[#This Row],[Fecha]],Ev_MovistarArena[FECHA],Ev_MovistarArena[cof_tot],0)</f>
        <v>0</v>
      </c>
      <c r="AL202" s="13">
        <f>_xlfn.XLOOKUP(Compendio[[#This Row],[Fecha]],Ev_Vallecas[FECHA],Ev_Vallecas[cof_tot],0)</f>
        <v>0</v>
      </c>
      <c r="AM202" s="13">
        <f>_xlfn.XLOOKUP(Compendio[[#This Row],[Fecha]],Ev_Vistalegre[FECHA],Ev_Vistalegre[cof_tot],0)</f>
        <v>0</v>
      </c>
    </row>
    <row r="203" spans="1:39" x14ac:dyDescent="0.2">
      <c r="A203" s="7">
        <v>45493</v>
      </c>
      <c r="B203">
        <v>20</v>
      </c>
      <c r="C203">
        <v>7</v>
      </c>
      <c r="D203">
        <v>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29</v>
      </c>
      <c r="Y203" s="12">
        <v>1.6719999999999999</v>
      </c>
      <c r="Z203" s="12">
        <v>1.5329999999999999</v>
      </c>
      <c r="AA203" s="14">
        <v>36.9</v>
      </c>
      <c r="AB203" s="14">
        <v>29</v>
      </c>
      <c r="AC203" s="14">
        <v>21</v>
      </c>
      <c r="AD203" s="14">
        <v>0</v>
      </c>
      <c r="AE203">
        <v>3</v>
      </c>
      <c r="AF203" s="13">
        <v>0.28999999999999998</v>
      </c>
      <c r="AG203" s="13">
        <f>_xlfn.XLOOKUP(Compendio[[#This Row],[Fecha]],Ev_Bernabeu[FECHA],Ev_Bernabeu[cof_tot],0)</f>
        <v>0.82352941176470584</v>
      </c>
      <c r="AH203" s="13">
        <f>_xlfn.XLOOKUP(Compendio[[#This Row],[Fecha]],Ev_IFEMA[FECHA],Ev_IFEMA[cof_tot],0)</f>
        <v>0</v>
      </c>
      <c r="AI203" s="13">
        <f>_xlfn.XLOOKUP(Compendio[[#This Row],[Fecha]],Ev_Ventas[FECHA],Ev_Ventas[cof_tot],0)</f>
        <v>0</v>
      </c>
      <c r="AJ203" s="13">
        <f>_xlfn.XLOOKUP(Compendio[[#This Row],[Fecha]],Ev_Metropolitano[FECHA],Ev_Metropolitano[cof_tot],0)</f>
        <v>0</v>
      </c>
      <c r="AK203" s="13">
        <f>_xlfn.XLOOKUP(Compendio[[#This Row],[Fecha]],Ev_MovistarArena[FECHA],Ev_MovistarArena[cof_tot],0)</f>
        <v>0</v>
      </c>
      <c r="AL203" s="13">
        <f>_xlfn.XLOOKUP(Compendio[[#This Row],[Fecha]],Ev_Vallecas[FECHA],Ev_Vallecas[cof_tot],0)</f>
        <v>0</v>
      </c>
      <c r="AM203" s="13">
        <f>_xlfn.XLOOKUP(Compendio[[#This Row],[Fecha]],Ev_Vistalegre[FECHA],Ev_Vistalegre[cof_tot],0)</f>
        <v>0</v>
      </c>
    </row>
    <row r="204" spans="1:39" x14ac:dyDescent="0.2">
      <c r="A204" s="7">
        <v>45494</v>
      </c>
      <c r="B204">
        <v>21</v>
      </c>
      <c r="C204">
        <v>7</v>
      </c>
      <c r="D204">
        <v>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29</v>
      </c>
      <c r="Y204" s="12">
        <v>1.671</v>
      </c>
      <c r="Z204" s="12">
        <v>1.534</v>
      </c>
      <c r="AA204" s="14">
        <v>32.5</v>
      </c>
      <c r="AB204" s="14">
        <v>26.1</v>
      </c>
      <c r="AC204" s="14">
        <v>19.7</v>
      </c>
      <c r="AD204" s="14">
        <v>0</v>
      </c>
      <c r="AE204">
        <v>1</v>
      </c>
      <c r="AF204" s="13">
        <v>0.32</v>
      </c>
      <c r="AG204" s="13">
        <f>_xlfn.XLOOKUP(Compendio[[#This Row],[Fecha]],Ev_Bernabeu[FECHA],Ev_Bernabeu[cof_tot],0)</f>
        <v>0.70588235294117652</v>
      </c>
      <c r="AH204" s="13">
        <f>_xlfn.XLOOKUP(Compendio[[#This Row],[Fecha]],Ev_IFEMA[FECHA],Ev_IFEMA[cof_tot],0)</f>
        <v>0</v>
      </c>
      <c r="AI204" s="13">
        <f>_xlfn.XLOOKUP(Compendio[[#This Row],[Fecha]],Ev_Ventas[FECHA],Ev_Ventas[cof_tot],0)</f>
        <v>0</v>
      </c>
      <c r="AJ204" s="13">
        <f>_xlfn.XLOOKUP(Compendio[[#This Row],[Fecha]],Ev_Metropolitano[FECHA],Ev_Metropolitano[cof_tot],0)</f>
        <v>0</v>
      </c>
      <c r="AK204" s="13">
        <f>_xlfn.XLOOKUP(Compendio[[#This Row],[Fecha]],Ev_MovistarArena[FECHA],Ev_MovistarArena[cof_tot],0)</f>
        <v>0</v>
      </c>
      <c r="AL204" s="13">
        <f>_xlfn.XLOOKUP(Compendio[[#This Row],[Fecha]],Ev_Vallecas[FECHA],Ev_Vallecas[cof_tot],0)</f>
        <v>0</v>
      </c>
      <c r="AM204" s="13">
        <f>_xlfn.XLOOKUP(Compendio[[#This Row],[Fecha]],Ev_Vistalegre[FECHA],Ev_Vistalegre[cof_tot],0)</f>
        <v>0</v>
      </c>
    </row>
    <row r="205" spans="1:39" x14ac:dyDescent="0.2">
      <c r="A205" s="7">
        <v>45495</v>
      </c>
      <c r="B205">
        <v>22</v>
      </c>
      <c r="C205">
        <v>7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30</v>
      </c>
      <c r="Y205" s="12">
        <v>1.671</v>
      </c>
      <c r="Z205" s="12">
        <v>1.5329999999999999</v>
      </c>
      <c r="AA205" s="14">
        <v>34.9</v>
      </c>
      <c r="AB205" s="14">
        <v>26.7</v>
      </c>
      <c r="AC205" s="14">
        <v>18.5</v>
      </c>
      <c r="AD205" s="14">
        <v>0</v>
      </c>
      <c r="AE205">
        <v>2</v>
      </c>
      <c r="AF205" s="13">
        <v>0.245</v>
      </c>
      <c r="AG205" s="13">
        <f>_xlfn.XLOOKUP(Compendio[[#This Row],[Fecha]],Ev_Bernabeu[FECHA],Ev_Bernabeu[cof_tot],0)</f>
        <v>0.70588235294117652</v>
      </c>
      <c r="AH205" s="13">
        <f>_xlfn.XLOOKUP(Compendio[[#This Row],[Fecha]],Ev_IFEMA[FECHA],Ev_IFEMA[cof_tot],0)</f>
        <v>0</v>
      </c>
      <c r="AI205" s="13">
        <f>_xlfn.XLOOKUP(Compendio[[#This Row],[Fecha]],Ev_Ventas[FECHA],Ev_Ventas[cof_tot],0)</f>
        <v>0</v>
      </c>
      <c r="AJ205" s="13">
        <f>_xlfn.XLOOKUP(Compendio[[#This Row],[Fecha]],Ev_Metropolitano[FECHA],Ev_Metropolitano[cof_tot],0)</f>
        <v>0</v>
      </c>
      <c r="AK205" s="13">
        <f>_xlfn.XLOOKUP(Compendio[[#This Row],[Fecha]],Ev_MovistarArena[FECHA],Ev_MovistarArena[cof_tot],0)</f>
        <v>0</v>
      </c>
      <c r="AL205" s="13">
        <f>_xlfn.XLOOKUP(Compendio[[#This Row],[Fecha]],Ev_Vallecas[FECHA],Ev_Vallecas[cof_tot],0)</f>
        <v>0</v>
      </c>
      <c r="AM205" s="13">
        <f>_xlfn.XLOOKUP(Compendio[[#This Row],[Fecha]],Ev_Vistalegre[FECHA],Ev_Vistalegre[cof_tot],0)</f>
        <v>0</v>
      </c>
    </row>
    <row r="206" spans="1:39" x14ac:dyDescent="0.2">
      <c r="A206" s="7">
        <v>45496</v>
      </c>
      <c r="B206">
        <v>23</v>
      </c>
      <c r="C206">
        <v>7</v>
      </c>
      <c r="D206">
        <v>2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30</v>
      </c>
      <c r="Y206" s="12">
        <v>1.671</v>
      </c>
      <c r="Z206" s="12">
        <v>1.5309999999999999</v>
      </c>
      <c r="AA206" s="14">
        <v>38.299999999999997</v>
      </c>
      <c r="AB206" s="14">
        <v>30.2</v>
      </c>
      <c r="AC206" s="14">
        <v>22.1</v>
      </c>
      <c r="AD206" s="14">
        <v>0</v>
      </c>
      <c r="AE206">
        <v>2</v>
      </c>
      <c r="AF206" s="13">
        <v>0.24</v>
      </c>
      <c r="AG206" s="13">
        <f>_xlfn.XLOOKUP(Compendio[[#This Row],[Fecha]],Ev_Bernabeu[FECHA],Ev_Bernabeu[cof_tot],0)</f>
        <v>0.70588235294117652</v>
      </c>
      <c r="AH206" s="13">
        <f>_xlfn.XLOOKUP(Compendio[[#This Row],[Fecha]],Ev_IFEMA[FECHA],Ev_IFEMA[cof_tot],0)</f>
        <v>0</v>
      </c>
      <c r="AI206" s="13">
        <f>_xlfn.XLOOKUP(Compendio[[#This Row],[Fecha]],Ev_Ventas[FECHA],Ev_Ventas[cof_tot],0)</f>
        <v>0</v>
      </c>
      <c r="AJ206" s="13">
        <f>_xlfn.XLOOKUP(Compendio[[#This Row],[Fecha]],Ev_Metropolitano[FECHA],Ev_Metropolitano[cof_tot],0)</f>
        <v>0</v>
      </c>
      <c r="AK206" s="13">
        <f>_xlfn.XLOOKUP(Compendio[[#This Row],[Fecha]],Ev_MovistarArena[FECHA],Ev_MovistarArena[cof_tot],0)</f>
        <v>0</v>
      </c>
      <c r="AL206" s="13">
        <f>_xlfn.XLOOKUP(Compendio[[#This Row],[Fecha]],Ev_Vallecas[FECHA],Ev_Vallecas[cof_tot],0)</f>
        <v>0</v>
      </c>
      <c r="AM206" s="13">
        <f>_xlfn.XLOOKUP(Compendio[[#This Row],[Fecha]],Ev_Vistalegre[FECHA],Ev_Vistalegre[cof_tot],0)</f>
        <v>0</v>
      </c>
    </row>
    <row r="207" spans="1:39" x14ac:dyDescent="0.2">
      <c r="A207" s="7">
        <v>45497</v>
      </c>
      <c r="B207">
        <v>24</v>
      </c>
      <c r="C207">
        <v>7</v>
      </c>
      <c r="D207">
        <v>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30</v>
      </c>
      <c r="Y207" s="12">
        <v>1.6679999999999999</v>
      </c>
      <c r="Z207" s="12">
        <v>1.528</v>
      </c>
      <c r="AA207" s="14">
        <v>39.9</v>
      </c>
      <c r="AB207" s="14">
        <v>32.700000000000003</v>
      </c>
      <c r="AC207" s="14">
        <v>25.5</v>
      </c>
      <c r="AD207" s="14">
        <v>0</v>
      </c>
      <c r="AE207">
        <v>1</v>
      </c>
      <c r="AF207" s="13">
        <v>0.24</v>
      </c>
      <c r="AG207" s="13">
        <f>_xlfn.XLOOKUP(Compendio[[#This Row],[Fecha]],Ev_Bernabeu[FECHA],Ev_Bernabeu[cof_tot],0)</f>
        <v>0</v>
      </c>
      <c r="AH207" s="13">
        <f>_xlfn.XLOOKUP(Compendio[[#This Row],[Fecha]],Ev_IFEMA[FECHA],Ev_IFEMA[cof_tot],0)</f>
        <v>0</v>
      </c>
      <c r="AI207" s="13">
        <f>_xlfn.XLOOKUP(Compendio[[#This Row],[Fecha]],Ev_Ventas[FECHA],Ev_Ventas[cof_tot],0)</f>
        <v>0</v>
      </c>
      <c r="AJ207" s="13">
        <f>_xlfn.XLOOKUP(Compendio[[#This Row],[Fecha]],Ev_Metropolitano[FECHA],Ev_Metropolitano[cof_tot],0)</f>
        <v>0</v>
      </c>
      <c r="AK207" s="13">
        <f>_xlfn.XLOOKUP(Compendio[[#This Row],[Fecha]],Ev_MovistarArena[FECHA],Ev_MovistarArena[cof_tot],0)</f>
        <v>0</v>
      </c>
      <c r="AL207" s="13">
        <f>_xlfn.XLOOKUP(Compendio[[#This Row],[Fecha]],Ev_Vallecas[FECHA],Ev_Vallecas[cof_tot],0)</f>
        <v>0</v>
      </c>
      <c r="AM207" s="13">
        <f>_xlfn.XLOOKUP(Compendio[[#This Row],[Fecha]],Ev_Vistalegre[FECHA],Ev_Vistalegre[cof_tot],0)</f>
        <v>0</v>
      </c>
    </row>
    <row r="208" spans="1:39" x14ac:dyDescent="0.2">
      <c r="A208" s="7">
        <v>45498</v>
      </c>
      <c r="B208">
        <v>25</v>
      </c>
      <c r="C208">
        <v>7</v>
      </c>
      <c r="D208">
        <v>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30</v>
      </c>
      <c r="Y208" s="12">
        <v>1.667</v>
      </c>
      <c r="Z208" s="12">
        <v>1.5249999999999999</v>
      </c>
      <c r="AA208" s="14">
        <v>39.700000000000003</v>
      </c>
      <c r="AB208" s="14">
        <v>32.6</v>
      </c>
      <c r="AC208" s="14">
        <v>25.6</v>
      </c>
      <c r="AD208" s="14">
        <v>0</v>
      </c>
      <c r="AE208">
        <v>1</v>
      </c>
      <c r="AF208" s="13">
        <v>0.25</v>
      </c>
      <c r="AG208" s="13">
        <f>_xlfn.XLOOKUP(Compendio[[#This Row],[Fecha]],Ev_Bernabeu[FECHA],Ev_Bernabeu[cof_tot],0)</f>
        <v>0</v>
      </c>
      <c r="AH208" s="13">
        <f>_xlfn.XLOOKUP(Compendio[[#This Row],[Fecha]],Ev_IFEMA[FECHA],Ev_IFEMA[cof_tot],0)</f>
        <v>0</v>
      </c>
      <c r="AI208" s="13">
        <f>_xlfn.XLOOKUP(Compendio[[#This Row],[Fecha]],Ev_Ventas[FECHA],Ev_Ventas[cof_tot],0)</f>
        <v>0.41930848284271033</v>
      </c>
      <c r="AJ208" s="13">
        <f>_xlfn.XLOOKUP(Compendio[[#This Row],[Fecha]],Ev_Metropolitano[FECHA],Ev_Metropolitano[cof_tot],0)</f>
        <v>0</v>
      </c>
      <c r="AK208" s="13">
        <f>_xlfn.XLOOKUP(Compendio[[#This Row],[Fecha]],Ev_MovistarArena[FECHA],Ev_MovistarArena[cof_tot],0)</f>
        <v>0</v>
      </c>
      <c r="AL208" s="13">
        <f>_xlfn.XLOOKUP(Compendio[[#This Row],[Fecha]],Ev_Vallecas[FECHA],Ev_Vallecas[cof_tot],0)</f>
        <v>0</v>
      </c>
      <c r="AM208" s="13">
        <f>_xlfn.XLOOKUP(Compendio[[#This Row],[Fecha]],Ev_Vistalegre[FECHA],Ev_Vistalegre[cof_tot],0)</f>
        <v>0</v>
      </c>
    </row>
    <row r="209" spans="1:39" x14ac:dyDescent="0.2">
      <c r="A209" s="7">
        <v>45499</v>
      </c>
      <c r="B209">
        <v>26</v>
      </c>
      <c r="C209">
        <v>7</v>
      </c>
      <c r="D209">
        <v>5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30</v>
      </c>
      <c r="Y209" s="12">
        <v>1.661</v>
      </c>
      <c r="Z209" s="12">
        <v>1.526</v>
      </c>
      <c r="AA209" s="14">
        <v>37</v>
      </c>
      <c r="AB209" s="14">
        <v>31</v>
      </c>
      <c r="AC209" s="14">
        <v>25</v>
      </c>
      <c r="AD209" s="14">
        <v>0</v>
      </c>
      <c r="AE209">
        <v>1</v>
      </c>
      <c r="AF209" s="13">
        <v>0.31</v>
      </c>
      <c r="AG209" s="13">
        <f>_xlfn.XLOOKUP(Compendio[[#This Row],[Fecha]],Ev_Bernabeu[FECHA],Ev_Bernabeu[cof_tot],0)</f>
        <v>0</v>
      </c>
      <c r="AH209" s="13">
        <f>_xlfn.XLOOKUP(Compendio[[#This Row],[Fecha]],Ev_IFEMA[FECHA],Ev_IFEMA[cof_tot],0)</f>
        <v>0</v>
      </c>
      <c r="AI209" s="13">
        <f>_xlfn.XLOOKUP(Compendio[[#This Row],[Fecha]],Ev_Ventas[FECHA],Ev_Ventas[cof_tot],0)</f>
        <v>0</v>
      </c>
      <c r="AJ209" s="13">
        <f>_xlfn.XLOOKUP(Compendio[[#This Row],[Fecha]],Ev_Metropolitano[FECHA],Ev_Metropolitano[cof_tot],0)</f>
        <v>0</v>
      </c>
      <c r="AK209" s="13">
        <f>_xlfn.XLOOKUP(Compendio[[#This Row],[Fecha]],Ev_MovistarArena[FECHA],Ev_MovistarArena[cof_tot],0)</f>
        <v>0</v>
      </c>
      <c r="AL209" s="13">
        <f>_xlfn.XLOOKUP(Compendio[[#This Row],[Fecha]],Ev_Vallecas[FECHA],Ev_Vallecas[cof_tot],0)</f>
        <v>0</v>
      </c>
      <c r="AM209" s="13">
        <f>_xlfn.XLOOKUP(Compendio[[#This Row],[Fecha]],Ev_Vistalegre[FECHA],Ev_Vistalegre[cof_tot],0)</f>
        <v>0</v>
      </c>
    </row>
    <row r="210" spans="1:39" x14ac:dyDescent="0.2">
      <c r="A210" s="7">
        <v>45500</v>
      </c>
      <c r="B210">
        <v>27</v>
      </c>
      <c r="C210">
        <v>7</v>
      </c>
      <c r="D210">
        <v>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30</v>
      </c>
      <c r="Y210" s="12">
        <v>1.665</v>
      </c>
      <c r="Z210" s="12">
        <v>1.522</v>
      </c>
      <c r="AA210" s="14">
        <v>37.799999999999997</v>
      </c>
      <c r="AB210" s="14">
        <v>31.2</v>
      </c>
      <c r="AC210" s="14">
        <v>24.7</v>
      </c>
      <c r="AD210" s="14">
        <v>0</v>
      </c>
      <c r="AE210">
        <v>2</v>
      </c>
      <c r="AF210" s="13">
        <v>0.32</v>
      </c>
      <c r="AG210" s="13">
        <f>_xlfn.XLOOKUP(Compendio[[#This Row],[Fecha]],Ev_Bernabeu[FECHA],Ev_Bernabeu[cof_tot],0)</f>
        <v>0</v>
      </c>
      <c r="AH210" s="13">
        <f>_xlfn.XLOOKUP(Compendio[[#This Row],[Fecha]],Ev_IFEMA[FECHA],Ev_IFEMA[cof_tot],0)</f>
        <v>0</v>
      </c>
      <c r="AI210" s="13">
        <f>_xlfn.XLOOKUP(Compendio[[#This Row],[Fecha]],Ev_Ventas[FECHA],Ev_Ventas[cof_tot],0)</f>
        <v>0</v>
      </c>
      <c r="AJ210" s="13">
        <f>_xlfn.XLOOKUP(Compendio[[#This Row],[Fecha]],Ev_Metropolitano[FECHA],Ev_Metropolitano[cof_tot],0)</f>
        <v>0.7857142857142857</v>
      </c>
      <c r="AK210" s="13">
        <f>_xlfn.XLOOKUP(Compendio[[#This Row],[Fecha]],Ev_MovistarArena[FECHA],Ev_MovistarArena[cof_tot],0)</f>
        <v>0</v>
      </c>
      <c r="AL210" s="13">
        <f>_xlfn.XLOOKUP(Compendio[[#This Row],[Fecha]],Ev_Vallecas[FECHA],Ev_Vallecas[cof_tot],0)</f>
        <v>0</v>
      </c>
      <c r="AM210" s="13">
        <f>_xlfn.XLOOKUP(Compendio[[#This Row],[Fecha]],Ev_Vistalegre[FECHA],Ev_Vistalegre[cof_tot],0)</f>
        <v>0</v>
      </c>
    </row>
    <row r="211" spans="1:39" x14ac:dyDescent="0.2">
      <c r="A211" s="7">
        <v>45501</v>
      </c>
      <c r="B211">
        <v>28</v>
      </c>
      <c r="C211">
        <v>7</v>
      </c>
      <c r="D211">
        <v>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30</v>
      </c>
      <c r="Y211" s="12">
        <v>1.6619999999999999</v>
      </c>
      <c r="Z211" s="12">
        <v>1.5209999999999999</v>
      </c>
      <c r="AA211" s="14">
        <v>38.700000000000003</v>
      </c>
      <c r="AB211" s="14">
        <v>32</v>
      </c>
      <c r="AC211" s="14">
        <v>25.3</v>
      </c>
      <c r="AD211" s="14">
        <v>0</v>
      </c>
      <c r="AE211">
        <v>3</v>
      </c>
      <c r="AF211" s="13">
        <v>0.24</v>
      </c>
      <c r="AG211" s="13">
        <f>_xlfn.XLOOKUP(Compendio[[#This Row],[Fecha]],Ev_Bernabeu[FECHA],Ev_Bernabeu[cof_tot],0)</f>
        <v>0</v>
      </c>
      <c r="AH211" s="13">
        <f>_xlfn.XLOOKUP(Compendio[[#This Row],[Fecha]],Ev_IFEMA[FECHA],Ev_IFEMA[cof_tot],0)</f>
        <v>0</v>
      </c>
      <c r="AI211" s="13">
        <f>_xlfn.XLOOKUP(Compendio[[#This Row],[Fecha]],Ev_Ventas[FECHA],Ev_Ventas[cof_tot],0)</f>
        <v>0</v>
      </c>
      <c r="AJ211" s="13">
        <f>_xlfn.XLOOKUP(Compendio[[#This Row],[Fecha]],Ev_Metropolitano[FECHA],Ev_Metropolitano[cof_tot],0)</f>
        <v>0</v>
      </c>
      <c r="AK211" s="13">
        <f>_xlfn.XLOOKUP(Compendio[[#This Row],[Fecha]],Ev_MovistarArena[FECHA],Ev_MovistarArena[cof_tot],0)</f>
        <v>0</v>
      </c>
      <c r="AL211" s="13">
        <f>_xlfn.XLOOKUP(Compendio[[#This Row],[Fecha]],Ev_Vallecas[FECHA],Ev_Vallecas[cof_tot],0)</f>
        <v>0</v>
      </c>
      <c r="AM211" s="13">
        <f>_xlfn.XLOOKUP(Compendio[[#This Row],[Fecha]],Ev_Vistalegre[FECHA],Ev_Vistalegre[cof_tot],0)</f>
        <v>0</v>
      </c>
    </row>
    <row r="212" spans="1:39" x14ac:dyDescent="0.2">
      <c r="A212" s="7">
        <v>45502</v>
      </c>
      <c r="B212">
        <v>29</v>
      </c>
      <c r="C212">
        <v>7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31</v>
      </c>
      <c r="Y212" s="12">
        <v>1.66</v>
      </c>
      <c r="Z212" s="12">
        <v>1.518</v>
      </c>
      <c r="AA212" s="14">
        <v>35</v>
      </c>
      <c r="AB212" s="14">
        <v>30.2</v>
      </c>
      <c r="AC212" s="14">
        <v>25.5</v>
      </c>
      <c r="AD212" s="14">
        <v>0</v>
      </c>
      <c r="AE212">
        <v>2</v>
      </c>
      <c r="AF212" s="13">
        <v>0.34</v>
      </c>
      <c r="AG212" s="13">
        <f>_xlfn.XLOOKUP(Compendio[[#This Row],[Fecha]],Ev_Bernabeu[FECHA],Ev_Bernabeu[cof_tot],0)</f>
        <v>0</v>
      </c>
      <c r="AH212" s="13">
        <f>_xlfn.XLOOKUP(Compendio[[#This Row],[Fecha]],Ev_IFEMA[FECHA],Ev_IFEMA[cof_tot],0)</f>
        <v>0</v>
      </c>
      <c r="AI212" s="13">
        <f>_xlfn.XLOOKUP(Compendio[[#This Row],[Fecha]],Ev_Ventas[FECHA],Ev_Ventas[cof_tot],0)</f>
        <v>0</v>
      </c>
      <c r="AJ212" s="13">
        <f>_xlfn.XLOOKUP(Compendio[[#This Row],[Fecha]],Ev_Metropolitano[FECHA],Ev_Metropolitano[cof_tot],0)</f>
        <v>0</v>
      </c>
      <c r="AK212" s="13">
        <f>_xlfn.XLOOKUP(Compendio[[#This Row],[Fecha]],Ev_MovistarArena[FECHA],Ev_MovistarArena[cof_tot],0)</f>
        <v>0</v>
      </c>
      <c r="AL212" s="13">
        <f>_xlfn.XLOOKUP(Compendio[[#This Row],[Fecha]],Ev_Vallecas[FECHA],Ev_Vallecas[cof_tot],0)</f>
        <v>0</v>
      </c>
      <c r="AM212" s="13">
        <f>_xlfn.XLOOKUP(Compendio[[#This Row],[Fecha]],Ev_Vistalegre[FECHA],Ev_Vistalegre[cof_tot],0)</f>
        <v>0</v>
      </c>
    </row>
    <row r="213" spans="1:39" x14ac:dyDescent="0.2">
      <c r="A213" s="7">
        <v>45503</v>
      </c>
      <c r="B213">
        <v>30</v>
      </c>
      <c r="C213">
        <v>7</v>
      </c>
      <c r="D213">
        <v>2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31</v>
      </c>
      <c r="Y213" s="12">
        <v>1.659</v>
      </c>
      <c r="Z213" s="12">
        <v>1.514</v>
      </c>
      <c r="AA213" s="14">
        <v>38.799999999999997</v>
      </c>
      <c r="AB213" s="14">
        <v>32</v>
      </c>
      <c r="AC213" s="14">
        <v>25.3</v>
      </c>
      <c r="AD213" s="14">
        <v>0</v>
      </c>
      <c r="AE213">
        <v>3</v>
      </c>
      <c r="AF213" s="13">
        <v>0.27</v>
      </c>
      <c r="AG213" s="13">
        <f>_xlfn.XLOOKUP(Compendio[[#This Row],[Fecha]],Ev_Bernabeu[FECHA],Ev_Bernabeu[cof_tot],0)</f>
        <v>0</v>
      </c>
      <c r="AH213" s="13">
        <f>_xlfn.XLOOKUP(Compendio[[#This Row],[Fecha]],Ev_IFEMA[FECHA],Ev_IFEMA[cof_tot],0)</f>
        <v>0</v>
      </c>
      <c r="AI213" s="13">
        <f>_xlfn.XLOOKUP(Compendio[[#This Row],[Fecha]],Ev_Ventas[FECHA],Ev_Ventas[cof_tot],0)</f>
        <v>0</v>
      </c>
      <c r="AJ213" s="13">
        <f>_xlfn.XLOOKUP(Compendio[[#This Row],[Fecha]],Ev_Metropolitano[FECHA],Ev_Metropolitano[cof_tot],0)</f>
        <v>0</v>
      </c>
      <c r="AK213" s="13">
        <f>_xlfn.XLOOKUP(Compendio[[#This Row],[Fecha]],Ev_MovistarArena[FECHA],Ev_MovistarArena[cof_tot],0)</f>
        <v>1</v>
      </c>
      <c r="AL213" s="13">
        <f>_xlfn.XLOOKUP(Compendio[[#This Row],[Fecha]],Ev_Vallecas[FECHA],Ev_Vallecas[cof_tot],0)</f>
        <v>0</v>
      </c>
      <c r="AM213" s="13">
        <f>_xlfn.XLOOKUP(Compendio[[#This Row],[Fecha]],Ev_Vistalegre[FECHA],Ev_Vistalegre[cof_tot],0)</f>
        <v>0</v>
      </c>
    </row>
    <row r="214" spans="1:39" x14ac:dyDescent="0.2">
      <c r="A214" s="7">
        <v>45504</v>
      </c>
      <c r="B214">
        <v>31</v>
      </c>
      <c r="C214">
        <v>7</v>
      </c>
      <c r="D214">
        <v>3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31</v>
      </c>
      <c r="Y214" s="12">
        <v>1.6539999999999999</v>
      </c>
      <c r="Z214" s="12">
        <v>1.508</v>
      </c>
      <c r="AA214" s="14">
        <v>37.299999999999997</v>
      </c>
      <c r="AB214" s="14">
        <v>30.2</v>
      </c>
      <c r="AC214" s="14">
        <v>23.2</v>
      </c>
      <c r="AD214" s="14">
        <v>0</v>
      </c>
      <c r="AE214">
        <v>3</v>
      </c>
      <c r="AF214" s="13">
        <v>0.27</v>
      </c>
      <c r="AG214" s="13">
        <f>_xlfn.XLOOKUP(Compendio[[#This Row],[Fecha]],Ev_Bernabeu[FECHA],Ev_Bernabeu[cof_tot],0)</f>
        <v>0</v>
      </c>
      <c r="AH214" s="13">
        <f>_xlfn.XLOOKUP(Compendio[[#This Row],[Fecha]],Ev_IFEMA[FECHA],Ev_IFEMA[cof_tot],0)</f>
        <v>0</v>
      </c>
      <c r="AI214" s="13">
        <f>_xlfn.XLOOKUP(Compendio[[#This Row],[Fecha]],Ev_Ventas[FECHA],Ev_Ventas[cof_tot],0)</f>
        <v>0</v>
      </c>
      <c r="AJ214" s="13">
        <f>_xlfn.XLOOKUP(Compendio[[#This Row],[Fecha]],Ev_Metropolitano[FECHA],Ev_Metropolitano[cof_tot],0)</f>
        <v>0</v>
      </c>
      <c r="AK214" s="13">
        <f>_xlfn.XLOOKUP(Compendio[[#This Row],[Fecha]],Ev_MovistarArena[FECHA],Ev_MovistarArena[cof_tot],0)</f>
        <v>1</v>
      </c>
      <c r="AL214" s="13">
        <f>_xlfn.XLOOKUP(Compendio[[#This Row],[Fecha]],Ev_Vallecas[FECHA],Ev_Vallecas[cof_tot],0)</f>
        <v>0</v>
      </c>
      <c r="AM214" s="13">
        <f>_xlfn.XLOOKUP(Compendio[[#This Row],[Fecha]],Ev_Vistalegre[FECHA],Ev_Vistalegre[cof_tot],0)</f>
        <v>0</v>
      </c>
    </row>
    <row r="215" spans="1:39" x14ac:dyDescent="0.2">
      <c r="A215" s="7">
        <v>45505</v>
      </c>
      <c r="B215">
        <v>1</v>
      </c>
      <c r="C215">
        <v>8</v>
      </c>
      <c r="D215">
        <v>4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31</v>
      </c>
      <c r="Y215" s="12">
        <v>1.647</v>
      </c>
      <c r="Z215" s="12">
        <v>1.508</v>
      </c>
      <c r="AA215" s="14">
        <v>38.4</v>
      </c>
      <c r="AB215" s="14">
        <v>30.4</v>
      </c>
      <c r="AC215" s="14">
        <v>22.4</v>
      </c>
      <c r="AD215" s="14">
        <v>0</v>
      </c>
      <c r="AE215">
        <v>2</v>
      </c>
      <c r="AF215" s="13">
        <v>0.21</v>
      </c>
      <c r="AG215" s="13">
        <f>_xlfn.XLOOKUP(Compendio[[#This Row],[Fecha]],Ev_Bernabeu[FECHA],Ev_Bernabeu[cof_tot],0)</f>
        <v>0</v>
      </c>
      <c r="AH215" s="13">
        <f>_xlfn.XLOOKUP(Compendio[[#This Row],[Fecha]],Ev_IFEMA[FECHA],Ev_IFEMA[cof_tot],0)</f>
        <v>0</v>
      </c>
      <c r="AI215" s="13">
        <f>_xlfn.XLOOKUP(Compendio[[#This Row],[Fecha]],Ev_Ventas[FECHA],Ev_Ventas[cof_tot],0)</f>
        <v>0</v>
      </c>
      <c r="AJ215" s="13">
        <f>_xlfn.XLOOKUP(Compendio[[#This Row],[Fecha]],Ev_Metropolitano[FECHA],Ev_Metropolitano[cof_tot],0)</f>
        <v>0</v>
      </c>
      <c r="AK215" s="13">
        <f>_xlfn.XLOOKUP(Compendio[[#This Row],[Fecha]],Ev_MovistarArena[FECHA],Ev_MovistarArena[cof_tot],0)</f>
        <v>0</v>
      </c>
      <c r="AL215" s="13">
        <f>_xlfn.XLOOKUP(Compendio[[#This Row],[Fecha]],Ev_Vallecas[FECHA],Ev_Vallecas[cof_tot],0)</f>
        <v>0</v>
      </c>
      <c r="AM215" s="13">
        <f>_xlfn.XLOOKUP(Compendio[[#This Row],[Fecha]],Ev_Vistalegre[FECHA],Ev_Vistalegre[cof_tot],0)</f>
        <v>0</v>
      </c>
    </row>
    <row r="216" spans="1:39" x14ac:dyDescent="0.2">
      <c r="A216" s="7">
        <v>45506</v>
      </c>
      <c r="B216">
        <v>2</v>
      </c>
      <c r="C216">
        <v>8</v>
      </c>
      <c r="D216">
        <v>5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31</v>
      </c>
      <c r="Y216" s="12">
        <v>1.6519999999999999</v>
      </c>
      <c r="Z216" s="12">
        <v>1.5109999999999999</v>
      </c>
      <c r="AA216" s="14">
        <v>33</v>
      </c>
      <c r="AB216" s="14">
        <v>27.4</v>
      </c>
      <c r="AC216" s="14">
        <v>21.9</v>
      </c>
      <c r="AD216" s="14">
        <v>14.7</v>
      </c>
      <c r="AE216">
        <v>1</v>
      </c>
      <c r="AF216" s="13">
        <v>0.56999999999999995</v>
      </c>
      <c r="AG216" s="13">
        <f>_xlfn.XLOOKUP(Compendio[[#This Row],[Fecha]],Ev_Bernabeu[FECHA],Ev_Bernabeu[cof_tot],0)</f>
        <v>0</v>
      </c>
      <c r="AH216" s="13">
        <f>_xlfn.XLOOKUP(Compendio[[#This Row],[Fecha]],Ev_IFEMA[FECHA],Ev_IFEMA[cof_tot],0)</f>
        <v>0</v>
      </c>
      <c r="AI216" s="13">
        <f>_xlfn.XLOOKUP(Compendio[[#This Row],[Fecha]],Ev_Ventas[FECHA],Ev_Ventas[cof_tot],0)</f>
        <v>0</v>
      </c>
      <c r="AJ216" s="13">
        <f>_xlfn.XLOOKUP(Compendio[[#This Row],[Fecha]],Ev_Metropolitano[FECHA],Ev_Metropolitano[cof_tot],0)</f>
        <v>0</v>
      </c>
      <c r="AK216" s="13">
        <f>_xlfn.XLOOKUP(Compendio[[#This Row],[Fecha]],Ev_MovistarArena[FECHA],Ev_MovistarArena[cof_tot],0)</f>
        <v>0</v>
      </c>
      <c r="AL216" s="13">
        <f>_xlfn.XLOOKUP(Compendio[[#This Row],[Fecha]],Ev_Vallecas[FECHA],Ev_Vallecas[cof_tot],0)</f>
        <v>0</v>
      </c>
      <c r="AM216" s="13">
        <f>_xlfn.XLOOKUP(Compendio[[#This Row],[Fecha]],Ev_Vistalegre[FECHA],Ev_Vistalegre[cof_tot],0)</f>
        <v>0</v>
      </c>
    </row>
    <row r="217" spans="1:39" x14ac:dyDescent="0.2">
      <c r="A217" s="7">
        <v>45507</v>
      </c>
      <c r="B217">
        <v>3</v>
      </c>
      <c r="C217">
        <v>8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31</v>
      </c>
      <c r="Y217" s="12">
        <v>1.651</v>
      </c>
      <c r="Z217" s="12">
        <v>1.5069999999999999</v>
      </c>
      <c r="AA217" s="14">
        <v>35.6</v>
      </c>
      <c r="AB217" s="14">
        <v>28.4</v>
      </c>
      <c r="AC217" s="14">
        <v>21.3</v>
      </c>
      <c r="AD217" s="14">
        <v>0</v>
      </c>
      <c r="AE217">
        <v>2</v>
      </c>
      <c r="AF217" s="13">
        <v>0.35</v>
      </c>
      <c r="AG217" s="13">
        <f>_xlfn.XLOOKUP(Compendio[[#This Row],[Fecha]],Ev_Bernabeu[FECHA],Ev_Bernabeu[cof_tot],0)</f>
        <v>0</v>
      </c>
      <c r="AH217" s="13">
        <f>_xlfn.XLOOKUP(Compendio[[#This Row],[Fecha]],Ev_IFEMA[FECHA],Ev_IFEMA[cof_tot],0)</f>
        <v>0</v>
      </c>
      <c r="AI217" s="13">
        <f>_xlfn.XLOOKUP(Compendio[[#This Row],[Fecha]],Ev_Ventas[FECHA],Ev_Ventas[cof_tot],0)</f>
        <v>0</v>
      </c>
      <c r="AJ217" s="13">
        <f>_xlfn.XLOOKUP(Compendio[[#This Row],[Fecha]],Ev_Metropolitano[FECHA],Ev_Metropolitano[cof_tot],0)</f>
        <v>0</v>
      </c>
      <c r="AK217" s="13">
        <f>_xlfn.XLOOKUP(Compendio[[#This Row],[Fecha]],Ev_MovistarArena[FECHA],Ev_MovistarArena[cof_tot],0)</f>
        <v>0</v>
      </c>
      <c r="AL217" s="13">
        <f>_xlfn.XLOOKUP(Compendio[[#This Row],[Fecha]],Ev_Vallecas[FECHA],Ev_Vallecas[cof_tot],0)</f>
        <v>0</v>
      </c>
      <c r="AM217" s="13">
        <f>_xlfn.XLOOKUP(Compendio[[#This Row],[Fecha]],Ev_Vistalegre[FECHA],Ev_Vistalegre[cof_tot],0)</f>
        <v>0</v>
      </c>
    </row>
    <row r="218" spans="1:39" x14ac:dyDescent="0.2">
      <c r="A218" s="7">
        <v>45508</v>
      </c>
      <c r="B218">
        <v>4</v>
      </c>
      <c r="C218">
        <v>8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31</v>
      </c>
      <c r="Y218" s="12">
        <v>1.651</v>
      </c>
      <c r="Z218" s="12">
        <v>1.506</v>
      </c>
      <c r="AA218" s="14">
        <v>36.9</v>
      </c>
      <c r="AB218" s="14">
        <v>30.2</v>
      </c>
      <c r="AC218" s="14">
        <v>23.6</v>
      </c>
      <c r="AD218" s="14">
        <v>0</v>
      </c>
      <c r="AE218">
        <v>2</v>
      </c>
      <c r="AF218" s="13">
        <v>0.28000000000000003</v>
      </c>
      <c r="AG218" s="13">
        <f>_xlfn.XLOOKUP(Compendio[[#This Row],[Fecha]],Ev_Bernabeu[FECHA],Ev_Bernabeu[cof_tot],0)</f>
        <v>0</v>
      </c>
      <c r="AH218" s="13">
        <f>_xlfn.XLOOKUP(Compendio[[#This Row],[Fecha]],Ev_IFEMA[FECHA],Ev_IFEMA[cof_tot],0)</f>
        <v>0</v>
      </c>
      <c r="AI218" s="13">
        <f>_xlfn.XLOOKUP(Compendio[[#This Row],[Fecha]],Ev_Ventas[FECHA],Ev_Ventas[cof_tot],0)</f>
        <v>0.27246995296986587</v>
      </c>
      <c r="AJ218" s="13">
        <f>_xlfn.XLOOKUP(Compendio[[#This Row],[Fecha]],Ev_Metropolitano[FECHA],Ev_Metropolitano[cof_tot],0)</f>
        <v>0</v>
      </c>
      <c r="AK218" s="13">
        <f>_xlfn.XLOOKUP(Compendio[[#This Row],[Fecha]],Ev_MovistarArena[FECHA],Ev_MovistarArena[cof_tot],0)</f>
        <v>0</v>
      </c>
      <c r="AL218" s="13">
        <f>_xlfn.XLOOKUP(Compendio[[#This Row],[Fecha]],Ev_Vallecas[FECHA],Ev_Vallecas[cof_tot],0)</f>
        <v>0</v>
      </c>
      <c r="AM218" s="13">
        <f>_xlfn.XLOOKUP(Compendio[[#This Row],[Fecha]],Ev_Vistalegre[FECHA],Ev_Vistalegre[cof_tot],0)</f>
        <v>0</v>
      </c>
    </row>
    <row r="219" spans="1:39" x14ac:dyDescent="0.2">
      <c r="A219" s="7">
        <v>45509</v>
      </c>
      <c r="B219">
        <v>5</v>
      </c>
      <c r="C219">
        <v>8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32</v>
      </c>
      <c r="Y219" s="12">
        <v>1.649</v>
      </c>
      <c r="Z219" s="12">
        <v>1.5029999999999999</v>
      </c>
      <c r="AA219" s="14">
        <v>38.200000000000003</v>
      </c>
      <c r="AB219" s="14">
        <v>31.4</v>
      </c>
      <c r="AC219" s="14">
        <v>24.5</v>
      </c>
      <c r="AD219" s="14">
        <v>0</v>
      </c>
      <c r="AE219">
        <v>3</v>
      </c>
      <c r="AF219" s="13">
        <v>0.24</v>
      </c>
      <c r="AG219" s="13">
        <f>_xlfn.XLOOKUP(Compendio[[#This Row],[Fecha]],Ev_Bernabeu[FECHA],Ev_Bernabeu[cof_tot],0)</f>
        <v>0</v>
      </c>
      <c r="AH219" s="13">
        <f>_xlfn.XLOOKUP(Compendio[[#This Row],[Fecha]],Ev_IFEMA[FECHA],Ev_IFEMA[cof_tot],0)</f>
        <v>0</v>
      </c>
      <c r="AI219" s="13">
        <f>_xlfn.XLOOKUP(Compendio[[#This Row],[Fecha]],Ev_Ventas[FECHA],Ev_Ventas[cof_tot],0)</f>
        <v>0</v>
      </c>
      <c r="AJ219" s="13">
        <f>_xlfn.XLOOKUP(Compendio[[#This Row],[Fecha]],Ev_Metropolitano[FECHA],Ev_Metropolitano[cof_tot],0)</f>
        <v>0</v>
      </c>
      <c r="AK219" s="13">
        <f>_xlfn.XLOOKUP(Compendio[[#This Row],[Fecha]],Ev_MovistarArena[FECHA],Ev_MovistarArena[cof_tot],0)</f>
        <v>0</v>
      </c>
      <c r="AL219" s="13">
        <f>_xlfn.XLOOKUP(Compendio[[#This Row],[Fecha]],Ev_Vallecas[FECHA],Ev_Vallecas[cof_tot],0)</f>
        <v>0</v>
      </c>
      <c r="AM219" s="13">
        <f>_xlfn.XLOOKUP(Compendio[[#This Row],[Fecha]],Ev_Vistalegre[FECHA],Ev_Vistalegre[cof_tot],0)</f>
        <v>0</v>
      </c>
    </row>
    <row r="220" spans="1:39" x14ac:dyDescent="0.2">
      <c r="A220" s="7">
        <v>45510</v>
      </c>
      <c r="B220">
        <v>6</v>
      </c>
      <c r="C220">
        <v>8</v>
      </c>
      <c r="D220">
        <v>2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32</v>
      </c>
      <c r="Y220" s="12">
        <v>1.6459999999999999</v>
      </c>
      <c r="Z220" s="12">
        <v>1.502</v>
      </c>
      <c r="AA220" s="14">
        <v>38</v>
      </c>
      <c r="AB220" s="14">
        <v>30.4</v>
      </c>
      <c r="AC220" s="14">
        <v>22.8</v>
      </c>
      <c r="AD220" s="14">
        <v>0</v>
      </c>
      <c r="AE220">
        <v>2</v>
      </c>
      <c r="AF220" s="13">
        <v>0.24</v>
      </c>
      <c r="AG220" s="13">
        <f>_xlfn.XLOOKUP(Compendio[[#This Row],[Fecha]],Ev_Bernabeu[FECHA],Ev_Bernabeu[cof_tot],0)</f>
        <v>0</v>
      </c>
      <c r="AH220" s="13">
        <f>_xlfn.XLOOKUP(Compendio[[#This Row],[Fecha]],Ev_IFEMA[FECHA],Ev_IFEMA[cof_tot],0)</f>
        <v>0</v>
      </c>
      <c r="AI220" s="13">
        <f>_xlfn.XLOOKUP(Compendio[[#This Row],[Fecha]],Ev_Ventas[FECHA],Ev_Ventas[cof_tot],0)</f>
        <v>0</v>
      </c>
      <c r="AJ220" s="13">
        <f>_xlfn.XLOOKUP(Compendio[[#This Row],[Fecha]],Ev_Metropolitano[FECHA],Ev_Metropolitano[cof_tot],0)</f>
        <v>0</v>
      </c>
      <c r="AK220" s="13">
        <f>_xlfn.XLOOKUP(Compendio[[#This Row],[Fecha]],Ev_MovistarArena[FECHA],Ev_MovistarArena[cof_tot],0)</f>
        <v>0</v>
      </c>
      <c r="AL220" s="13">
        <f>_xlfn.XLOOKUP(Compendio[[#This Row],[Fecha]],Ev_Vallecas[FECHA],Ev_Vallecas[cof_tot],0)</f>
        <v>0</v>
      </c>
      <c r="AM220" s="13">
        <f>_xlfn.XLOOKUP(Compendio[[#This Row],[Fecha]],Ev_Vistalegre[FECHA],Ev_Vistalegre[cof_tot],0)</f>
        <v>0</v>
      </c>
    </row>
    <row r="221" spans="1:39" x14ac:dyDescent="0.2">
      <c r="A221" s="7">
        <v>45511</v>
      </c>
      <c r="B221">
        <v>7</v>
      </c>
      <c r="C221">
        <v>8</v>
      </c>
      <c r="D221">
        <v>3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32</v>
      </c>
      <c r="Y221" s="12">
        <v>1.643</v>
      </c>
      <c r="Z221" s="12">
        <v>1.496</v>
      </c>
      <c r="AA221" s="14">
        <v>37.5</v>
      </c>
      <c r="AB221" s="14">
        <v>30.8</v>
      </c>
      <c r="AC221" s="14">
        <v>24.2</v>
      </c>
      <c r="AD221" s="14">
        <v>0</v>
      </c>
      <c r="AE221">
        <v>1</v>
      </c>
      <c r="AF221" s="13">
        <v>0.26</v>
      </c>
      <c r="AG221" s="13">
        <f>_xlfn.XLOOKUP(Compendio[[#This Row],[Fecha]],Ev_Bernabeu[FECHA],Ev_Bernabeu[cof_tot],0)</f>
        <v>0</v>
      </c>
      <c r="AH221" s="13">
        <f>_xlfn.XLOOKUP(Compendio[[#This Row],[Fecha]],Ev_IFEMA[FECHA],Ev_IFEMA[cof_tot],0)</f>
        <v>0</v>
      </c>
      <c r="AI221" s="13">
        <f>_xlfn.XLOOKUP(Compendio[[#This Row],[Fecha]],Ev_Ventas[FECHA],Ev_Ventas[cof_tot],0)</f>
        <v>0</v>
      </c>
      <c r="AJ221" s="13">
        <f>_xlfn.XLOOKUP(Compendio[[#This Row],[Fecha]],Ev_Metropolitano[FECHA],Ev_Metropolitano[cof_tot],0)</f>
        <v>0</v>
      </c>
      <c r="AK221" s="13">
        <f>_xlfn.XLOOKUP(Compendio[[#This Row],[Fecha]],Ev_MovistarArena[FECHA],Ev_MovistarArena[cof_tot],0)</f>
        <v>0</v>
      </c>
      <c r="AL221" s="13">
        <f>_xlfn.XLOOKUP(Compendio[[#This Row],[Fecha]],Ev_Vallecas[FECHA],Ev_Vallecas[cof_tot],0)</f>
        <v>0</v>
      </c>
      <c r="AM221" s="13">
        <f>_xlfn.XLOOKUP(Compendio[[#This Row],[Fecha]],Ev_Vistalegre[FECHA],Ev_Vistalegre[cof_tot],0)</f>
        <v>0</v>
      </c>
    </row>
    <row r="222" spans="1:39" x14ac:dyDescent="0.2">
      <c r="A222" s="7">
        <v>45512</v>
      </c>
      <c r="B222">
        <v>8</v>
      </c>
      <c r="C222">
        <v>8</v>
      </c>
      <c r="D222">
        <v>4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32</v>
      </c>
      <c r="Y222" s="12">
        <v>1.639</v>
      </c>
      <c r="Z222" s="12">
        <v>1.494</v>
      </c>
      <c r="AA222" s="14">
        <v>37.9</v>
      </c>
      <c r="AB222" s="14">
        <v>31.2</v>
      </c>
      <c r="AC222" s="14">
        <v>24.5</v>
      </c>
      <c r="AD222" s="14">
        <v>0</v>
      </c>
      <c r="AE222">
        <v>1</v>
      </c>
      <c r="AF222" s="13">
        <v>0.25</v>
      </c>
      <c r="AG222" s="13">
        <f>_xlfn.XLOOKUP(Compendio[[#This Row],[Fecha]],Ev_Bernabeu[FECHA],Ev_Bernabeu[cof_tot],0)</f>
        <v>0</v>
      </c>
      <c r="AH222" s="13">
        <f>_xlfn.XLOOKUP(Compendio[[#This Row],[Fecha]],Ev_IFEMA[FECHA],Ev_IFEMA[cof_tot],0)</f>
        <v>0</v>
      </c>
      <c r="AI222" s="13">
        <f>_xlfn.XLOOKUP(Compendio[[#This Row],[Fecha]],Ev_Ventas[FECHA],Ev_Ventas[cof_tot],0)</f>
        <v>0</v>
      </c>
      <c r="AJ222" s="13">
        <f>_xlfn.XLOOKUP(Compendio[[#This Row],[Fecha]],Ev_Metropolitano[FECHA],Ev_Metropolitano[cof_tot],0)</f>
        <v>0</v>
      </c>
      <c r="AK222" s="13">
        <f>_xlfn.XLOOKUP(Compendio[[#This Row],[Fecha]],Ev_MovistarArena[FECHA],Ev_MovistarArena[cof_tot],0)</f>
        <v>0</v>
      </c>
      <c r="AL222" s="13">
        <f>_xlfn.XLOOKUP(Compendio[[#This Row],[Fecha]],Ev_Vallecas[FECHA],Ev_Vallecas[cof_tot],0)</f>
        <v>0</v>
      </c>
      <c r="AM222" s="13">
        <f>_xlfn.XLOOKUP(Compendio[[#This Row],[Fecha]],Ev_Vistalegre[FECHA],Ev_Vistalegre[cof_tot],0)</f>
        <v>0</v>
      </c>
    </row>
    <row r="223" spans="1:39" x14ac:dyDescent="0.2">
      <c r="A223" s="7">
        <v>45513</v>
      </c>
      <c r="B223">
        <v>9</v>
      </c>
      <c r="C223">
        <v>8</v>
      </c>
      <c r="D223">
        <v>5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32</v>
      </c>
      <c r="Y223" s="12">
        <v>1.6319999999999999</v>
      </c>
      <c r="Z223" s="12">
        <v>1.4930000000000001</v>
      </c>
      <c r="AA223" s="14">
        <v>39.1</v>
      </c>
      <c r="AB223" s="14">
        <v>32.200000000000003</v>
      </c>
      <c r="AC223" s="14">
        <v>25.3</v>
      </c>
      <c r="AD223" s="14">
        <v>0</v>
      </c>
      <c r="AE223">
        <v>2</v>
      </c>
      <c r="AF223" s="13">
        <v>0.26</v>
      </c>
      <c r="AG223" s="13">
        <f>_xlfn.XLOOKUP(Compendio[[#This Row],[Fecha]],Ev_Bernabeu[FECHA],Ev_Bernabeu[cof_tot],0)</f>
        <v>0</v>
      </c>
      <c r="AH223" s="13">
        <f>_xlfn.XLOOKUP(Compendio[[#This Row],[Fecha]],Ev_IFEMA[FECHA],Ev_IFEMA[cof_tot],0)</f>
        <v>0</v>
      </c>
      <c r="AI223" s="13">
        <f>_xlfn.XLOOKUP(Compendio[[#This Row],[Fecha]],Ev_Ventas[FECHA],Ev_Ventas[cof_tot],0)</f>
        <v>0</v>
      </c>
      <c r="AJ223" s="13">
        <f>_xlfn.XLOOKUP(Compendio[[#This Row],[Fecha]],Ev_Metropolitano[FECHA],Ev_Metropolitano[cof_tot],0)</f>
        <v>0</v>
      </c>
      <c r="AK223" s="13">
        <f>_xlfn.XLOOKUP(Compendio[[#This Row],[Fecha]],Ev_MovistarArena[FECHA],Ev_MovistarArena[cof_tot],0)</f>
        <v>0</v>
      </c>
      <c r="AL223" s="13">
        <f>_xlfn.XLOOKUP(Compendio[[#This Row],[Fecha]],Ev_Vallecas[FECHA],Ev_Vallecas[cof_tot],0)</f>
        <v>0</v>
      </c>
      <c r="AM223" s="13">
        <f>_xlfn.XLOOKUP(Compendio[[#This Row],[Fecha]],Ev_Vistalegre[FECHA],Ev_Vistalegre[cof_tot],0)</f>
        <v>0</v>
      </c>
    </row>
    <row r="224" spans="1:39" x14ac:dyDescent="0.2">
      <c r="A224" s="7">
        <v>45514</v>
      </c>
      <c r="B224">
        <v>10</v>
      </c>
      <c r="C224">
        <v>8</v>
      </c>
      <c r="D224">
        <v>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32</v>
      </c>
      <c r="Y224" s="12">
        <v>1.635</v>
      </c>
      <c r="Z224" s="12">
        <v>1.49</v>
      </c>
      <c r="AA224" s="14">
        <v>38.700000000000003</v>
      </c>
      <c r="AB224" s="14">
        <v>32.200000000000003</v>
      </c>
      <c r="AC224" s="14">
        <v>25.7</v>
      </c>
      <c r="AD224" s="14">
        <v>0</v>
      </c>
      <c r="AE224">
        <v>3</v>
      </c>
      <c r="AF224" s="13">
        <v>0.22</v>
      </c>
      <c r="AG224" s="13">
        <f>_xlfn.XLOOKUP(Compendio[[#This Row],[Fecha]],Ev_Bernabeu[FECHA],Ev_Bernabeu[cof_tot],0)</f>
        <v>0</v>
      </c>
      <c r="AH224" s="13">
        <f>_xlfn.XLOOKUP(Compendio[[#This Row],[Fecha]],Ev_IFEMA[FECHA],Ev_IFEMA[cof_tot],0)</f>
        <v>0</v>
      </c>
      <c r="AI224" s="13">
        <f>_xlfn.XLOOKUP(Compendio[[#This Row],[Fecha]],Ev_Ventas[FECHA],Ev_Ventas[cof_tot],0)</f>
        <v>0</v>
      </c>
      <c r="AJ224" s="13">
        <f>_xlfn.XLOOKUP(Compendio[[#This Row],[Fecha]],Ev_Metropolitano[FECHA],Ev_Metropolitano[cof_tot],0)</f>
        <v>0</v>
      </c>
      <c r="AK224" s="13">
        <f>_xlfn.XLOOKUP(Compendio[[#This Row],[Fecha]],Ev_MovistarArena[FECHA],Ev_MovistarArena[cof_tot],0)</f>
        <v>0</v>
      </c>
      <c r="AL224" s="13">
        <f>_xlfn.XLOOKUP(Compendio[[#This Row],[Fecha]],Ev_Vallecas[FECHA],Ev_Vallecas[cof_tot],0)</f>
        <v>0</v>
      </c>
      <c r="AM224" s="13">
        <f>_xlfn.XLOOKUP(Compendio[[#This Row],[Fecha]],Ev_Vistalegre[FECHA],Ev_Vistalegre[cof_tot],0)</f>
        <v>0</v>
      </c>
    </row>
    <row r="225" spans="1:39" x14ac:dyDescent="0.2">
      <c r="A225" s="7">
        <v>45515</v>
      </c>
      <c r="B225">
        <v>11</v>
      </c>
      <c r="C225">
        <v>8</v>
      </c>
      <c r="D225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32</v>
      </c>
      <c r="Y225" s="12">
        <v>1.635</v>
      </c>
      <c r="Z225" s="12">
        <v>1.49</v>
      </c>
      <c r="AA225" s="14">
        <v>37.9</v>
      </c>
      <c r="AB225" s="14">
        <v>31.6</v>
      </c>
      <c r="AC225" s="14">
        <v>25.2</v>
      </c>
      <c r="AD225" s="14">
        <v>0</v>
      </c>
      <c r="AE225">
        <v>2</v>
      </c>
      <c r="AF225" s="13">
        <v>0.24</v>
      </c>
      <c r="AG225" s="13">
        <f>_xlfn.XLOOKUP(Compendio[[#This Row],[Fecha]],Ev_Bernabeu[FECHA],Ev_Bernabeu[cof_tot],0)</f>
        <v>0</v>
      </c>
      <c r="AH225" s="13">
        <f>_xlfn.XLOOKUP(Compendio[[#This Row],[Fecha]],Ev_IFEMA[FECHA],Ev_IFEMA[cof_tot],0)</f>
        <v>0</v>
      </c>
      <c r="AI225" s="13">
        <f>_xlfn.XLOOKUP(Compendio[[#This Row],[Fecha]],Ev_Ventas[FECHA],Ev_Ventas[cof_tot],0)</f>
        <v>0.25792544852813098</v>
      </c>
      <c r="AJ225" s="13">
        <f>_xlfn.XLOOKUP(Compendio[[#This Row],[Fecha]],Ev_Metropolitano[FECHA],Ev_Metropolitano[cof_tot],0)</f>
        <v>0</v>
      </c>
      <c r="AK225" s="13">
        <f>_xlfn.XLOOKUP(Compendio[[#This Row],[Fecha]],Ev_MovistarArena[FECHA],Ev_MovistarArena[cof_tot],0)</f>
        <v>0</v>
      </c>
      <c r="AL225" s="13">
        <f>_xlfn.XLOOKUP(Compendio[[#This Row],[Fecha]],Ev_Vallecas[FECHA],Ev_Vallecas[cof_tot],0)</f>
        <v>0</v>
      </c>
      <c r="AM225" s="13">
        <f>_xlfn.XLOOKUP(Compendio[[#This Row],[Fecha]],Ev_Vistalegre[FECHA],Ev_Vistalegre[cof_tot],0)</f>
        <v>0</v>
      </c>
    </row>
    <row r="226" spans="1:39" x14ac:dyDescent="0.2">
      <c r="A226" s="7">
        <v>45516</v>
      </c>
      <c r="B226">
        <v>12</v>
      </c>
      <c r="C226">
        <v>8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33</v>
      </c>
      <c r="Y226" s="12">
        <v>1.633</v>
      </c>
      <c r="Z226" s="12">
        <v>1.488</v>
      </c>
      <c r="AA226" s="14">
        <v>37.299999999999997</v>
      </c>
      <c r="AB226" s="14">
        <v>30.8</v>
      </c>
      <c r="AC226" s="14">
        <v>24.3</v>
      </c>
      <c r="AD226" s="14">
        <v>0</v>
      </c>
      <c r="AE226">
        <v>2</v>
      </c>
      <c r="AF226" s="13">
        <v>0.28000000000000003</v>
      </c>
      <c r="AG226" s="13">
        <f>_xlfn.XLOOKUP(Compendio[[#This Row],[Fecha]],Ev_Bernabeu[FECHA],Ev_Bernabeu[cof_tot],0)</f>
        <v>0</v>
      </c>
      <c r="AH226" s="13">
        <f>_xlfn.XLOOKUP(Compendio[[#This Row],[Fecha]],Ev_IFEMA[FECHA],Ev_IFEMA[cof_tot],0)</f>
        <v>0</v>
      </c>
      <c r="AI226" s="13">
        <f>_xlfn.XLOOKUP(Compendio[[#This Row],[Fecha]],Ev_Ventas[FECHA],Ev_Ventas[cof_tot],0)</f>
        <v>0</v>
      </c>
      <c r="AJ226" s="13">
        <f>_xlfn.XLOOKUP(Compendio[[#This Row],[Fecha]],Ev_Metropolitano[FECHA],Ev_Metropolitano[cof_tot],0)</f>
        <v>0</v>
      </c>
      <c r="AK226" s="13">
        <f>_xlfn.XLOOKUP(Compendio[[#This Row],[Fecha]],Ev_MovistarArena[FECHA],Ev_MovistarArena[cof_tot],0)</f>
        <v>0</v>
      </c>
      <c r="AL226" s="13">
        <f>_xlfn.XLOOKUP(Compendio[[#This Row],[Fecha]],Ev_Vallecas[FECHA],Ev_Vallecas[cof_tot],0)</f>
        <v>0</v>
      </c>
      <c r="AM226" s="13">
        <f>_xlfn.XLOOKUP(Compendio[[#This Row],[Fecha]],Ev_Vistalegre[FECHA],Ev_Vistalegre[cof_tot],0)</f>
        <v>0</v>
      </c>
    </row>
    <row r="227" spans="1:39" x14ac:dyDescent="0.2">
      <c r="A227" s="7">
        <v>45517</v>
      </c>
      <c r="B227">
        <v>13</v>
      </c>
      <c r="C227">
        <v>8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33</v>
      </c>
      <c r="Y227" s="12">
        <v>1.6319999999999999</v>
      </c>
      <c r="Z227" s="12">
        <v>1.4870000000000001</v>
      </c>
      <c r="AA227" s="14">
        <v>31.6</v>
      </c>
      <c r="AB227" s="14">
        <v>27.2</v>
      </c>
      <c r="AC227" s="14">
        <v>22.9</v>
      </c>
      <c r="AD227" s="14">
        <v>0</v>
      </c>
      <c r="AE227">
        <v>3</v>
      </c>
      <c r="AF227" s="13">
        <v>0.42</v>
      </c>
      <c r="AG227" s="13">
        <f>_xlfn.XLOOKUP(Compendio[[#This Row],[Fecha]],Ev_Bernabeu[FECHA],Ev_Bernabeu[cof_tot],0)</f>
        <v>0</v>
      </c>
      <c r="AH227" s="13">
        <f>_xlfn.XLOOKUP(Compendio[[#This Row],[Fecha]],Ev_IFEMA[FECHA],Ev_IFEMA[cof_tot],0)</f>
        <v>0</v>
      </c>
      <c r="AI227" s="13">
        <f>_xlfn.XLOOKUP(Compendio[[#This Row],[Fecha]],Ev_Ventas[FECHA],Ev_Ventas[cof_tot],0)</f>
        <v>0</v>
      </c>
      <c r="AJ227" s="13">
        <f>_xlfn.XLOOKUP(Compendio[[#This Row],[Fecha]],Ev_Metropolitano[FECHA],Ev_Metropolitano[cof_tot],0)</f>
        <v>0</v>
      </c>
      <c r="AK227" s="13">
        <f>_xlfn.XLOOKUP(Compendio[[#This Row],[Fecha]],Ev_MovistarArena[FECHA],Ev_MovistarArena[cof_tot],0)</f>
        <v>0</v>
      </c>
      <c r="AL227" s="13">
        <f>_xlfn.XLOOKUP(Compendio[[#This Row],[Fecha]],Ev_Vallecas[FECHA],Ev_Vallecas[cof_tot],0)</f>
        <v>0</v>
      </c>
      <c r="AM227" s="13">
        <f>_xlfn.XLOOKUP(Compendio[[#This Row],[Fecha]],Ev_Vistalegre[FECHA],Ev_Vistalegre[cof_tot],0)</f>
        <v>0</v>
      </c>
    </row>
    <row r="228" spans="1:39" x14ac:dyDescent="0.2">
      <c r="A228" s="7">
        <v>45518</v>
      </c>
      <c r="B228">
        <v>14</v>
      </c>
      <c r="C228">
        <v>8</v>
      </c>
      <c r="D228">
        <v>3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33</v>
      </c>
      <c r="Y228" s="12">
        <v>1.631</v>
      </c>
      <c r="Z228" s="12">
        <v>1.4890000000000001</v>
      </c>
      <c r="AA228" s="14">
        <v>30.5</v>
      </c>
      <c r="AB228" s="14">
        <v>25.2</v>
      </c>
      <c r="AC228" s="14">
        <v>20</v>
      </c>
      <c r="AD228" s="14">
        <v>0</v>
      </c>
      <c r="AE228">
        <v>3</v>
      </c>
      <c r="AF228" s="13">
        <v>0.42</v>
      </c>
      <c r="AG228" s="13">
        <f>_xlfn.XLOOKUP(Compendio[[#This Row],[Fecha]],Ev_Bernabeu[FECHA],Ev_Bernabeu[cof_tot],0)</f>
        <v>0</v>
      </c>
      <c r="AH228" s="13">
        <f>_xlfn.XLOOKUP(Compendio[[#This Row],[Fecha]],Ev_IFEMA[FECHA],Ev_IFEMA[cof_tot],0)</f>
        <v>0</v>
      </c>
      <c r="AI228" s="13">
        <f>_xlfn.XLOOKUP(Compendio[[#This Row],[Fecha]],Ev_Ventas[FECHA],Ev_Ventas[cof_tot],0)</f>
        <v>0</v>
      </c>
      <c r="AJ228" s="13">
        <f>_xlfn.XLOOKUP(Compendio[[#This Row],[Fecha]],Ev_Metropolitano[FECHA],Ev_Metropolitano[cof_tot],0)</f>
        <v>0</v>
      </c>
      <c r="AK228" s="13">
        <f>_xlfn.XLOOKUP(Compendio[[#This Row],[Fecha]],Ev_MovistarArena[FECHA],Ev_MovistarArena[cof_tot],0)</f>
        <v>0</v>
      </c>
      <c r="AL228" s="13">
        <f>_xlfn.XLOOKUP(Compendio[[#This Row],[Fecha]],Ev_Vallecas[FECHA],Ev_Vallecas[cof_tot],0)</f>
        <v>0</v>
      </c>
      <c r="AM228" s="13">
        <f>_xlfn.XLOOKUP(Compendio[[#This Row],[Fecha]],Ev_Vistalegre[FECHA],Ev_Vistalegre[cof_tot],0)</f>
        <v>0</v>
      </c>
    </row>
    <row r="229" spans="1:39" x14ac:dyDescent="0.2">
      <c r="A229" s="7">
        <v>45519</v>
      </c>
      <c r="B229">
        <v>15</v>
      </c>
      <c r="C229">
        <v>8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33</v>
      </c>
      <c r="Y229" s="12">
        <v>1.629</v>
      </c>
      <c r="Z229" s="12">
        <v>1.4850000000000001</v>
      </c>
      <c r="AA229" s="14">
        <v>30.5</v>
      </c>
      <c r="AB229" s="14">
        <v>23.2</v>
      </c>
      <c r="AC229" s="14">
        <v>15.8</v>
      </c>
      <c r="AD229" s="14">
        <v>0</v>
      </c>
      <c r="AE229">
        <v>2</v>
      </c>
      <c r="AF229" s="13">
        <v>0.34</v>
      </c>
      <c r="AG229" s="13">
        <f>_xlfn.XLOOKUP(Compendio[[#This Row],[Fecha]],Ev_Bernabeu[FECHA],Ev_Bernabeu[cof_tot],0)</f>
        <v>0</v>
      </c>
      <c r="AH229" s="13">
        <f>_xlfn.XLOOKUP(Compendio[[#This Row],[Fecha]],Ev_IFEMA[FECHA],Ev_IFEMA[cof_tot],0)</f>
        <v>0</v>
      </c>
      <c r="AI229" s="13">
        <f>_xlfn.XLOOKUP(Compendio[[#This Row],[Fecha]],Ev_Ventas[FECHA],Ev_Ventas[cof_tot],0)</f>
        <v>0.27826162689426931</v>
      </c>
      <c r="AJ229" s="13">
        <f>_xlfn.XLOOKUP(Compendio[[#This Row],[Fecha]],Ev_Metropolitano[FECHA],Ev_Metropolitano[cof_tot],0)</f>
        <v>0</v>
      </c>
      <c r="AK229" s="13">
        <f>_xlfn.XLOOKUP(Compendio[[#This Row],[Fecha]],Ev_MovistarArena[FECHA],Ev_MovistarArena[cof_tot],0)</f>
        <v>0</v>
      </c>
      <c r="AL229" s="13">
        <f>_xlfn.XLOOKUP(Compendio[[#This Row],[Fecha]],Ev_Vallecas[FECHA],Ev_Vallecas[cof_tot],0)</f>
        <v>0</v>
      </c>
      <c r="AM229" s="13">
        <f>_xlfn.XLOOKUP(Compendio[[#This Row],[Fecha]],Ev_Vistalegre[FECHA],Ev_Vistalegre[cof_tot],0)</f>
        <v>0</v>
      </c>
    </row>
    <row r="230" spans="1:39" x14ac:dyDescent="0.2">
      <c r="A230" s="7">
        <v>45520</v>
      </c>
      <c r="B230">
        <v>16</v>
      </c>
      <c r="C230">
        <v>8</v>
      </c>
      <c r="D230">
        <v>5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33</v>
      </c>
      <c r="Y230" s="12">
        <v>1.6279999999999999</v>
      </c>
      <c r="Z230" s="12">
        <v>1.4850000000000001</v>
      </c>
      <c r="AA230" s="14">
        <v>33.4</v>
      </c>
      <c r="AB230" s="14">
        <v>26.4</v>
      </c>
      <c r="AC230" s="14">
        <v>19.399999999999999</v>
      </c>
      <c r="AD230" s="14">
        <v>0</v>
      </c>
      <c r="AE230">
        <v>1</v>
      </c>
      <c r="AF230" s="13">
        <v>0.35</v>
      </c>
      <c r="AG230" s="13">
        <f>_xlfn.XLOOKUP(Compendio[[#This Row],[Fecha]],Ev_Bernabeu[FECHA],Ev_Bernabeu[cof_tot],0)</f>
        <v>0</v>
      </c>
      <c r="AH230" s="13">
        <f>_xlfn.XLOOKUP(Compendio[[#This Row],[Fecha]],Ev_IFEMA[FECHA],Ev_IFEMA[cof_tot],0)</f>
        <v>0</v>
      </c>
      <c r="AI230" s="13">
        <f>_xlfn.XLOOKUP(Compendio[[#This Row],[Fecha]],Ev_Ventas[FECHA],Ev_Ventas[cof_tot],0)</f>
        <v>0</v>
      </c>
      <c r="AJ230" s="13">
        <f>_xlfn.XLOOKUP(Compendio[[#This Row],[Fecha]],Ev_Metropolitano[FECHA],Ev_Metropolitano[cof_tot],0)</f>
        <v>0</v>
      </c>
      <c r="AK230" s="13">
        <f>_xlfn.XLOOKUP(Compendio[[#This Row],[Fecha]],Ev_MovistarArena[FECHA],Ev_MovistarArena[cof_tot],0)</f>
        <v>0</v>
      </c>
      <c r="AL230" s="13">
        <f>_xlfn.XLOOKUP(Compendio[[#This Row],[Fecha]],Ev_Vallecas[FECHA],Ev_Vallecas[cof_tot],0)</f>
        <v>0</v>
      </c>
      <c r="AM230" s="13">
        <f>_xlfn.XLOOKUP(Compendio[[#This Row],[Fecha]],Ev_Vistalegre[FECHA],Ev_Vistalegre[cof_tot],0)</f>
        <v>0</v>
      </c>
    </row>
    <row r="231" spans="1:39" x14ac:dyDescent="0.2">
      <c r="A231" s="7">
        <v>45521</v>
      </c>
      <c r="B231">
        <v>17</v>
      </c>
      <c r="C231">
        <v>8</v>
      </c>
      <c r="D231">
        <v>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33</v>
      </c>
      <c r="Y231" s="12">
        <v>1.623</v>
      </c>
      <c r="Z231" s="12">
        <v>1.4810000000000001</v>
      </c>
      <c r="AA231" s="14">
        <v>34.6</v>
      </c>
      <c r="AB231" s="14">
        <v>27.9</v>
      </c>
      <c r="AC231" s="14">
        <v>21.2</v>
      </c>
      <c r="AD231" s="14">
        <v>0</v>
      </c>
      <c r="AE231">
        <v>2</v>
      </c>
      <c r="AF231" s="13">
        <v>0.27</v>
      </c>
      <c r="AG231" s="13">
        <f>_xlfn.XLOOKUP(Compendio[[#This Row],[Fecha]],Ev_Bernabeu[FECHA],Ev_Bernabeu[cof_tot],0)</f>
        <v>0</v>
      </c>
      <c r="AH231" s="13">
        <f>_xlfn.XLOOKUP(Compendio[[#This Row],[Fecha]],Ev_IFEMA[FECHA],Ev_IFEMA[cof_tot],0)</f>
        <v>0</v>
      </c>
      <c r="AI231" s="13">
        <f>_xlfn.XLOOKUP(Compendio[[#This Row],[Fecha]],Ev_Ventas[FECHA],Ev_Ventas[cof_tot],0)</f>
        <v>0</v>
      </c>
      <c r="AJ231" s="13">
        <f>_xlfn.XLOOKUP(Compendio[[#This Row],[Fecha]],Ev_Metropolitano[FECHA],Ev_Metropolitano[cof_tot],0)</f>
        <v>0</v>
      </c>
      <c r="AK231" s="13">
        <f>_xlfn.XLOOKUP(Compendio[[#This Row],[Fecha]],Ev_MovistarArena[FECHA],Ev_MovistarArena[cof_tot],0)</f>
        <v>0</v>
      </c>
      <c r="AL231" s="13">
        <f>_xlfn.XLOOKUP(Compendio[[#This Row],[Fecha]],Ev_Vallecas[FECHA],Ev_Vallecas[cof_tot],0)</f>
        <v>0</v>
      </c>
      <c r="AM231" s="13">
        <f>_xlfn.XLOOKUP(Compendio[[#This Row],[Fecha]],Ev_Vistalegre[FECHA],Ev_Vistalegre[cof_tot],0)</f>
        <v>0</v>
      </c>
    </row>
    <row r="232" spans="1:39" x14ac:dyDescent="0.2">
      <c r="A232" s="7">
        <v>45522</v>
      </c>
      <c r="B232">
        <v>18</v>
      </c>
      <c r="C232">
        <v>8</v>
      </c>
      <c r="D232">
        <v>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33</v>
      </c>
      <c r="Y232" s="12">
        <v>1.6220000000000001</v>
      </c>
      <c r="Z232" s="12">
        <v>1.48</v>
      </c>
      <c r="AA232" s="14">
        <v>34.299999999999997</v>
      </c>
      <c r="AB232" s="14">
        <v>28.4</v>
      </c>
      <c r="AC232" s="14">
        <v>22.6</v>
      </c>
      <c r="AD232" s="14">
        <v>0</v>
      </c>
      <c r="AE232">
        <v>3</v>
      </c>
      <c r="AF232" s="13">
        <v>0.36</v>
      </c>
      <c r="AG232" s="13">
        <f>_xlfn.XLOOKUP(Compendio[[#This Row],[Fecha]],Ev_Bernabeu[FECHA],Ev_Bernabeu[cof_tot],0)</f>
        <v>0</v>
      </c>
      <c r="AH232" s="13">
        <f>_xlfn.XLOOKUP(Compendio[[#This Row],[Fecha]],Ev_IFEMA[FECHA],Ev_IFEMA[cof_tot],0)</f>
        <v>0</v>
      </c>
      <c r="AI232" s="13">
        <f>_xlfn.XLOOKUP(Compendio[[#This Row],[Fecha]],Ev_Ventas[FECHA],Ev_Ventas[cof_tot],0)</f>
        <v>0.24908552516983104</v>
      </c>
      <c r="AJ232" s="13">
        <f>_xlfn.XLOOKUP(Compendio[[#This Row],[Fecha]],Ev_Metropolitano[FECHA],Ev_Metropolitano[cof_tot],0)</f>
        <v>0</v>
      </c>
      <c r="AK232" s="13">
        <f>_xlfn.XLOOKUP(Compendio[[#This Row],[Fecha]],Ev_MovistarArena[FECHA],Ev_MovistarArena[cof_tot],0)</f>
        <v>0</v>
      </c>
      <c r="AL232" s="13">
        <f>_xlfn.XLOOKUP(Compendio[[#This Row],[Fecha]],Ev_Vallecas[FECHA],Ev_Vallecas[cof_tot],0)</f>
        <v>0</v>
      </c>
      <c r="AM232" s="13">
        <f>_xlfn.XLOOKUP(Compendio[[#This Row],[Fecha]],Ev_Vistalegre[FECHA],Ev_Vistalegre[cof_tot],0)</f>
        <v>0</v>
      </c>
    </row>
    <row r="233" spans="1:39" x14ac:dyDescent="0.2">
      <c r="A233" s="7">
        <v>45523</v>
      </c>
      <c r="B233">
        <v>19</v>
      </c>
      <c r="C233">
        <v>8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34</v>
      </c>
      <c r="Y233" s="12">
        <v>1.619</v>
      </c>
      <c r="Z233" s="12">
        <v>1.478</v>
      </c>
      <c r="AA233" s="14">
        <v>34.700000000000003</v>
      </c>
      <c r="AB233" s="14">
        <v>27.4</v>
      </c>
      <c r="AC233" s="14">
        <v>20.100000000000001</v>
      </c>
      <c r="AD233" s="14">
        <v>0</v>
      </c>
      <c r="AE233">
        <v>2</v>
      </c>
      <c r="AF233" s="13">
        <v>0.28000000000000003</v>
      </c>
      <c r="AG233" s="13">
        <f>_xlfn.XLOOKUP(Compendio[[#This Row],[Fecha]],Ev_Bernabeu[FECHA],Ev_Bernabeu[cof_tot],0)</f>
        <v>0</v>
      </c>
      <c r="AH233" s="13">
        <f>_xlfn.XLOOKUP(Compendio[[#This Row],[Fecha]],Ev_IFEMA[FECHA],Ev_IFEMA[cof_tot],0)</f>
        <v>0</v>
      </c>
      <c r="AI233" s="13">
        <f>_xlfn.XLOOKUP(Compendio[[#This Row],[Fecha]],Ev_Ventas[FECHA],Ev_Ventas[cof_tot],0)</f>
        <v>0</v>
      </c>
      <c r="AJ233" s="13">
        <f>_xlfn.XLOOKUP(Compendio[[#This Row],[Fecha]],Ev_Metropolitano[FECHA],Ev_Metropolitano[cof_tot],0)</f>
        <v>0</v>
      </c>
      <c r="AK233" s="13">
        <f>_xlfn.XLOOKUP(Compendio[[#This Row],[Fecha]],Ev_MovistarArena[FECHA],Ev_MovistarArena[cof_tot],0)</f>
        <v>0</v>
      </c>
      <c r="AL233" s="13">
        <f>_xlfn.XLOOKUP(Compendio[[#This Row],[Fecha]],Ev_Vallecas[FECHA],Ev_Vallecas[cof_tot],0)</f>
        <v>0</v>
      </c>
      <c r="AM233" s="13">
        <f>_xlfn.XLOOKUP(Compendio[[#This Row],[Fecha]],Ev_Vistalegre[FECHA],Ev_Vistalegre[cof_tot],0)</f>
        <v>0</v>
      </c>
    </row>
    <row r="234" spans="1:39" x14ac:dyDescent="0.2">
      <c r="A234" s="7">
        <v>45524</v>
      </c>
      <c r="B234">
        <v>20</v>
      </c>
      <c r="C234">
        <v>8</v>
      </c>
      <c r="D234">
        <v>2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34</v>
      </c>
      <c r="Y234" s="12">
        <v>1.615</v>
      </c>
      <c r="Z234" s="12">
        <v>1.474</v>
      </c>
      <c r="AA234" s="14">
        <v>36.4</v>
      </c>
      <c r="AB234" s="14">
        <v>28.6</v>
      </c>
      <c r="AC234" s="14">
        <v>20.8</v>
      </c>
      <c r="AD234" s="14">
        <v>0</v>
      </c>
      <c r="AE234">
        <v>2</v>
      </c>
      <c r="AF234" s="13">
        <v>0.26</v>
      </c>
      <c r="AG234" s="13">
        <f>_xlfn.XLOOKUP(Compendio[[#This Row],[Fecha]],Ev_Bernabeu[FECHA],Ev_Bernabeu[cof_tot],0)</f>
        <v>0</v>
      </c>
      <c r="AH234" s="13">
        <f>_xlfn.XLOOKUP(Compendio[[#This Row],[Fecha]],Ev_IFEMA[FECHA],Ev_IFEMA[cof_tot],0)</f>
        <v>0</v>
      </c>
      <c r="AI234" s="13">
        <f>_xlfn.XLOOKUP(Compendio[[#This Row],[Fecha]],Ev_Ventas[FECHA],Ev_Ventas[cof_tot],0)</f>
        <v>0</v>
      </c>
      <c r="AJ234" s="13">
        <f>_xlfn.XLOOKUP(Compendio[[#This Row],[Fecha]],Ev_Metropolitano[FECHA],Ev_Metropolitano[cof_tot],0)</f>
        <v>0</v>
      </c>
      <c r="AK234" s="13">
        <f>_xlfn.XLOOKUP(Compendio[[#This Row],[Fecha]],Ev_MovistarArena[FECHA],Ev_MovistarArena[cof_tot],0)</f>
        <v>0</v>
      </c>
      <c r="AL234" s="13">
        <f>_xlfn.XLOOKUP(Compendio[[#This Row],[Fecha]],Ev_Vallecas[FECHA],Ev_Vallecas[cof_tot],0)</f>
        <v>0</v>
      </c>
      <c r="AM234" s="13">
        <f>_xlfn.XLOOKUP(Compendio[[#This Row],[Fecha]],Ev_Vistalegre[FECHA],Ev_Vistalegre[cof_tot],0)</f>
        <v>0</v>
      </c>
    </row>
    <row r="235" spans="1:39" x14ac:dyDescent="0.2">
      <c r="A235" s="7">
        <v>45525</v>
      </c>
      <c r="B235">
        <v>21</v>
      </c>
      <c r="C235">
        <v>8</v>
      </c>
      <c r="D235">
        <v>3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34</v>
      </c>
      <c r="Y235" s="12">
        <v>1.611</v>
      </c>
      <c r="Z235" s="12">
        <v>1.472</v>
      </c>
      <c r="AA235" s="14">
        <v>36.4</v>
      </c>
      <c r="AB235" s="14">
        <v>28.8</v>
      </c>
      <c r="AC235" s="14">
        <v>21.1</v>
      </c>
      <c r="AD235" s="14">
        <v>0</v>
      </c>
      <c r="AE235">
        <v>2</v>
      </c>
      <c r="AF235" s="13">
        <v>0.34</v>
      </c>
      <c r="AG235" s="13">
        <f>_xlfn.XLOOKUP(Compendio[[#This Row],[Fecha]],Ev_Bernabeu[FECHA],Ev_Bernabeu[cof_tot],0)</f>
        <v>0</v>
      </c>
      <c r="AH235" s="13">
        <f>_xlfn.XLOOKUP(Compendio[[#This Row],[Fecha]],Ev_IFEMA[FECHA],Ev_IFEMA[cof_tot],0)</f>
        <v>0</v>
      </c>
      <c r="AI235" s="13">
        <f>_xlfn.XLOOKUP(Compendio[[#This Row],[Fecha]],Ev_Ventas[FECHA],Ev_Ventas[cof_tot],0)</f>
        <v>0</v>
      </c>
      <c r="AJ235" s="13">
        <f>_xlfn.XLOOKUP(Compendio[[#This Row],[Fecha]],Ev_Metropolitano[FECHA],Ev_Metropolitano[cof_tot],0)</f>
        <v>0</v>
      </c>
      <c r="AK235" s="13">
        <f>_xlfn.XLOOKUP(Compendio[[#This Row],[Fecha]],Ev_MovistarArena[FECHA],Ev_MovistarArena[cof_tot],0)</f>
        <v>0</v>
      </c>
      <c r="AL235" s="13">
        <f>_xlfn.XLOOKUP(Compendio[[#This Row],[Fecha]],Ev_Vallecas[FECHA],Ev_Vallecas[cof_tot],0)</f>
        <v>0</v>
      </c>
      <c r="AM235" s="13">
        <f>_xlfn.XLOOKUP(Compendio[[#This Row],[Fecha]],Ev_Vistalegre[FECHA],Ev_Vistalegre[cof_tot],0)</f>
        <v>0</v>
      </c>
    </row>
    <row r="236" spans="1:39" x14ac:dyDescent="0.2">
      <c r="A236" s="7">
        <v>45526</v>
      </c>
      <c r="B236">
        <v>22</v>
      </c>
      <c r="C236">
        <v>8</v>
      </c>
      <c r="D236">
        <v>4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34</v>
      </c>
      <c r="Y236" s="12">
        <v>1.605</v>
      </c>
      <c r="Z236" s="12">
        <v>1.4650000000000001</v>
      </c>
      <c r="AA236" s="14">
        <v>36.700000000000003</v>
      </c>
      <c r="AB236" s="14">
        <v>30.2</v>
      </c>
      <c r="AC236" s="14">
        <v>23.6</v>
      </c>
      <c r="AD236" s="14">
        <v>0</v>
      </c>
      <c r="AE236">
        <v>2</v>
      </c>
      <c r="AF236" s="13">
        <v>0.37</v>
      </c>
      <c r="AG236" s="13">
        <f>_xlfn.XLOOKUP(Compendio[[#This Row],[Fecha]],Ev_Bernabeu[FECHA],Ev_Bernabeu[cof_tot],0)</f>
        <v>0</v>
      </c>
      <c r="AH236" s="13">
        <f>_xlfn.XLOOKUP(Compendio[[#This Row],[Fecha]],Ev_IFEMA[FECHA],Ev_IFEMA[cof_tot],0)</f>
        <v>0</v>
      </c>
      <c r="AI236" s="13">
        <f>_xlfn.XLOOKUP(Compendio[[#This Row],[Fecha]],Ev_Ventas[FECHA],Ev_Ventas[cof_tot],0)</f>
        <v>0</v>
      </c>
      <c r="AJ236" s="13">
        <f>_xlfn.XLOOKUP(Compendio[[#This Row],[Fecha]],Ev_Metropolitano[FECHA],Ev_Metropolitano[cof_tot],0)</f>
        <v>0</v>
      </c>
      <c r="AK236" s="13">
        <f>_xlfn.XLOOKUP(Compendio[[#This Row],[Fecha]],Ev_MovistarArena[FECHA],Ev_MovistarArena[cof_tot],0)</f>
        <v>0</v>
      </c>
      <c r="AL236" s="13">
        <f>_xlfn.XLOOKUP(Compendio[[#This Row],[Fecha]],Ev_Vallecas[FECHA],Ev_Vallecas[cof_tot],0)</f>
        <v>0</v>
      </c>
      <c r="AM236" s="13">
        <f>_xlfn.XLOOKUP(Compendio[[#This Row],[Fecha]],Ev_Vistalegre[FECHA],Ev_Vistalegre[cof_tot],0)</f>
        <v>0</v>
      </c>
    </row>
    <row r="237" spans="1:39" x14ac:dyDescent="0.2">
      <c r="A237" s="7">
        <v>45527</v>
      </c>
      <c r="B237">
        <v>23</v>
      </c>
      <c r="C237">
        <v>8</v>
      </c>
      <c r="D237">
        <v>5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34</v>
      </c>
      <c r="Y237" s="12">
        <v>1.601</v>
      </c>
      <c r="Z237" s="12">
        <v>1.4650000000000001</v>
      </c>
      <c r="AA237" s="14">
        <v>37</v>
      </c>
      <c r="AB237" s="14">
        <v>29</v>
      </c>
      <c r="AC237" s="14">
        <v>21</v>
      </c>
      <c r="AD237" s="14">
        <v>0</v>
      </c>
      <c r="AE237">
        <v>3</v>
      </c>
      <c r="AF237" s="13">
        <v>0.33</v>
      </c>
      <c r="AG237" s="13">
        <f>_xlfn.XLOOKUP(Compendio[[#This Row],[Fecha]],Ev_Bernabeu[FECHA],Ev_Bernabeu[cof_tot],0)</f>
        <v>0</v>
      </c>
      <c r="AH237" s="13">
        <f>_xlfn.XLOOKUP(Compendio[[#This Row],[Fecha]],Ev_IFEMA[FECHA],Ev_IFEMA[cof_tot],0)</f>
        <v>0</v>
      </c>
      <c r="AI237" s="13">
        <f>_xlfn.XLOOKUP(Compendio[[#This Row],[Fecha]],Ev_Ventas[FECHA],Ev_Ventas[cof_tot],0)</f>
        <v>0</v>
      </c>
      <c r="AJ237" s="13">
        <f>_xlfn.XLOOKUP(Compendio[[#This Row],[Fecha]],Ev_Metropolitano[FECHA],Ev_Metropolitano[cof_tot],0)</f>
        <v>0</v>
      </c>
      <c r="AK237" s="13">
        <f>_xlfn.XLOOKUP(Compendio[[#This Row],[Fecha]],Ev_MovistarArena[FECHA],Ev_MovistarArena[cof_tot],0)</f>
        <v>0</v>
      </c>
      <c r="AL237" s="13">
        <f>_xlfn.XLOOKUP(Compendio[[#This Row],[Fecha]],Ev_Vallecas[FECHA],Ev_Vallecas[cof_tot],0)</f>
        <v>0</v>
      </c>
      <c r="AM237" s="13">
        <f>_xlfn.XLOOKUP(Compendio[[#This Row],[Fecha]],Ev_Vistalegre[FECHA],Ev_Vistalegre[cof_tot],0)</f>
        <v>0</v>
      </c>
    </row>
    <row r="238" spans="1:39" x14ac:dyDescent="0.2">
      <c r="A238" s="7">
        <v>45528</v>
      </c>
      <c r="B238">
        <v>24</v>
      </c>
      <c r="C238">
        <v>8</v>
      </c>
      <c r="D238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34</v>
      </c>
      <c r="Y238" s="12">
        <v>1.5960000000000001</v>
      </c>
      <c r="Z238" s="12">
        <v>1.456</v>
      </c>
      <c r="AA238" s="14">
        <v>35</v>
      </c>
      <c r="AB238" s="14">
        <v>29.2</v>
      </c>
      <c r="AC238" s="14">
        <v>23.3</v>
      </c>
      <c r="AD238" s="14">
        <v>0</v>
      </c>
      <c r="AE238">
        <v>3</v>
      </c>
      <c r="AF238" s="13">
        <v>0.35</v>
      </c>
      <c r="AG238" s="13">
        <f>_xlfn.XLOOKUP(Compendio[[#This Row],[Fecha]],Ev_Bernabeu[FECHA],Ev_Bernabeu[cof_tot],0)</f>
        <v>0</v>
      </c>
      <c r="AH238" s="13">
        <f>_xlfn.XLOOKUP(Compendio[[#This Row],[Fecha]],Ev_IFEMA[FECHA],Ev_IFEMA[cof_tot],0)</f>
        <v>0</v>
      </c>
      <c r="AI238" s="13">
        <f>_xlfn.XLOOKUP(Compendio[[#This Row],[Fecha]],Ev_Ventas[FECHA],Ev_Ventas[cof_tot],0)</f>
        <v>0</v>
      </c>
      <c r="AJ238" s="13">
        <f>_xlfn.XLOOKUP(Compendio[[#This Row],[Fecha]],Ev_Metropolitano[FECHA],Ev_Metropolitano[cof_tot],0)</f>
        <v>0</v>
      </c>
      <c r="AK238" s="13">
        <f>_xlfn.XLOOKUP(Compendio[[#This Row],[Fecha]],Ev_MovistarArena[FECHA],Ev_MovistarArena[cof_tot],0)</f>
        <v>0</v>
      </c>
      <c r="AL238" s="13">
        <f>_xlfn.XLOOKUP(Compendio[[#This Row],[Fecha]],Ev_Vallecas[FECHA],Ev_Vallecas[cof_tot],0)</f>
        <v>0</v>
      </c>
      <c r="AM238" s="13">
        <f>_xlfn.XLOOKUP(Compendio[[#This Row],[Fecha]],Ev_Vistalegre[FECHA],Ev_Vistalegre[cof_tot],0)</f>
        <v>0</v>
      </c>
    </row>
    <row r="239" spans="1:39" x14ac:dyDescent="0.2">
      <c r="A239" s="7">
        <v>45529</v>
      </c>
      <c r="B239">
        <v>25</v>
      </c>
      <c r="C239">
        <v>8</v>
      </c>
      <c r="D239">
        <v>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34</v>
      </c>
      <c r="Y239" s="12">
        <v>1.595</v>
      </c>
      <c r="Z239" s="12">
        <v>1.456</v>
      </c>
      <c r="AA239" s="14">
        <v>34.5</v>
      </c>
      <c r="AB239" s="14">
        <v>27</v>
      </c>
      <c r="AC239" s="14">
        <v>19.600000000000001</v>
      </c>
      <c r="AD239" s="14">
        <v>0</v>
      </c>
      <c r="AE239">
        <v>3</v>
      </c>
      <c r="AF239" s="13">
        <v>0.41</v>
      </c>
      <c r="AG239" s="13">
        <f>_xlfn.XLOOKUP(Compendio[[#This Row],[Fecha]],Ev_Bernabeu[FECHA],Ev_Bernabeu[cof_tot],0)</f>
        <v>0.82562352941176476</v>
      </c>
      <c r="AH239" s="13">
        <f>_xlfn.XLOOKUP(Compendio[[#This Row],[Fecha]],Ev_IFEMA[FECHA],Ev_IFEMA[cof_tot],0)</f>
        <v>0</v>
      </c>
      <c r="AI239" s="13">
        <f>_xlfn.XLOOKUP(Compendio[[#This Row],[Fecha]],Ev_Ventas[FECHA],Ev_Ventas[cof_tot],0)</f>
        <v>0.24372931545026999</v>
      </c>
      <c r="AJ239" s="13">
        <f>_xlfn.XLOOKUP(Compendio[[#This Row],[Fecha]],Ev_Metropolitano[FECHA],Ev_Metropolitano[cof_tot],0)</f>
        <v>0.86305714285714286</v>
      </c>
      <c r="AK239" s="13">
        <f>_xlfn.XLOOKUP(Compendio[[#This Row],[Fecha]],Ev_MovistarArena[FECHA],Ev_MovistarArena[cof_tot],0)</f>
        <v>0</v>
      </c>
      <c r="AL239" s="13">
        <f>_xlfn.XLOOKUP(Compendio[[#This Row],[Fecha]],Ev_Vallecas[FECHA],Ev_Vallecas[cof_tot],0)</f>
        <v>0</v>
      </c>
      <c r="AM239" s="13">
        <f>_xlfn.XLOOKUP(Compendio[[#This Row],[Fecha]],Ev_Vistalegre[FECHA],Ev_Vistalegre[cof_tot],0)</f>
        <v>0</v>
      </c>
    </row>
    <row r="240" spans="1:39" x14ac:dyDescent="0.2">
      <c r="A240" s="7">
        <v>45530</v>
      </c>
      <c r="B240">
        <v>26</v>
      </c>
      <c r="C240">
        <v>8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35</v>
      </c>
      <c r="Y240" s="12">
        <v>1.5940000000000001</v>
      </c>
      <c r="Z240" s="12">
        <v>1.454</v>
      </c>
      <c r="AA240" s="14">
        <v>33.1</v>
      </c>
      <c r="AB240" s="14">
        <v>27.7</v>
      </c>
      <c r="AC240" s="14">
        <v>22.3</v>
      </c>
      <c r="AD240" s="14">
        <v>0</v>
      </c>
      <c r="AE240">
        <v>1</v>
      </c>
      <c r="AF240" s="13">
        <v>0.42</v>
      </c>
      <c r="AG240" s="13">
        <f>_xlfn.XLOOKUP(Compendio[[#This Row],[Fecha]],Ev_Bernabeu[FECHA],Ev_Bernabeu[cof_tot],0)</f>
        <v>0</v>
      </c>
      <c r="AH240" s="13">
        <f>_xlfn.XLOOKUP(Compendio[[#This Row],[Fecha]],Ev_IFEMA[FECHA],Ev_IFEMA[cof_tot],0)</f>
        <v>0</v>
      </c>
      <c r="AI240" s="13">
        <f>_xlfn.XLOOKUP(Compendio[[#This Row],[Fecha]],Ev_Ventas[FECHA],Ev_Ventas[cof_tot],0)</f>
        <v>0</v>
      </c>
      <c r="AJ240" s="13">
        <f>_xlfn.XLOOKUP(Compendio[[#This Row],[Fecha]],Ev_Metropolitano[FECHA],Ev_Metropolitano[cof_tot],0)</f>
        <v>0</v>
      </c>
      <c r="AK240" s="13">
        <f>_xlfn.XLOOKUP(Compendio[[#This Row],[Fecha]],Ev_MovistarArena[FECHA],Ev_MovistarArena[cof_tot],0)</f>
        <v>0</v>
      </c>
      <c r="AL240" s="13">
        <f>_xlfn.XLOOKUP(Compendio[[#This Row],[Fecha]],Ev_Vallecas[FECHA],Ev_Vallecas[cof_tot],0)</f>
        <v>0</v>
      </c>
      <c r="AM240" s="13">
        <f>_xlfn.XLOOKUP(Compendio[[#This Row],[Fecha]],Ev_Vistalegre[FECHA],Ev_Vistalegre[cof_tot],0)</f>
        <v>0</v>
      </c>
    </row>
    <row r="241" spans="1:39" x14ac:dyDescent="0.2">
      <c r="A241" s="7">
        <v>45531</v>
      </c>
      <c r="B241">
        <v>27</v>
      </c>
      <c r="C241">
        <v>8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35</v>
      </c>
      <c r="Y241" s="12">
        <v>1.595</v>
      </c>
      <c r="Z241" s="12">
        <v>1.4570000000000001</v>
      </c>
      <c r="AA241" s="14">
        <v>35.5</v>
      </c>
      <c r="AB241" s="14">
        <v>29</v>
      </c>
      <c r="AC241" s="14">
        <v>22.4</v>
      </c>
      <c r="AD241" s="14">
        <v>0</v>
      </c>
      <c r="AE241">
        <v>2</v>
      </c>
      <c r="AF241" s="13">
        <v>0.35</v>
      </c>
      <c r="AG241" s="13">
        <f>_xlfn.XLOOKUP(Compendio[[#This Row],[Fecha]],Ev_Bernabeu[FECHA],Ev_Bernabeu[cof_tot],0)</f>
        <v>0</v>
      </c>
      <c r="AH241" s="13">
        <f>_xlfn.XLOOKUP(Compendio[[#This Row],[Fecha]],Ev_IFEMA[FECHA],Ev_IFEMA[cof_tot],0)</f>
        <v>0</v>
      </c>
      <c r="AI241" s="13">
        <f>_xlfn.XLOOKUP(Compendio[[#This Row],[Fecha]],Ev_Ventas[FECHA],Ev_Ventas[cof_tot],0)</f>
        <v>0</v>
      </c>
      <c r="AJ241" s="13">
        <f>_xlfn.XLOOKUP(Compendio[[#This Row],[Fecha]],Ev_Metropolitano[FECHA],Ev_Metropolitano[cof_tot],0)</f>
        <v>0</v>
      </c>
      <c r="AK241" s="13">
        <f>_xlfn.XLOOKUP(Compendio[[#This Row],[Fecha]],Ev_MovistarArena[FECHA],Ev_MovistarArena[cof_tot],0)</f>
        <v>0</v>
      </c>
      <c r="AL241" s="13">
        <f>_xlfn.XLOOKUP(Compendio[[#This Row],[Fecha]],Ev_Vallecas[FECHA],Ev_Vallecas[cof_tot],0)</f>
        <v>0.95448979591836736</v>
      </c>
      <c r="AM241" s="13">
        <f>_xlfn.XLOOKUP(Compendio[[#This Row],[Fecha]],Ev_Vistalegre[FECHA],Ev_Vistalegre[cof_tot],0)</f>
        <v>0</v>
      </c>
    </row>
    <row r="242" spans="1:39" x14ac:dyDescent="0.2">
      <c r="A242" s="7">
        <v>45532</v>
      </c>
      <c r="B242">
        <v>28</v>
      </c>
      <c r="C242">
        <v>8</v>
      </c>
      <c r="D242">
        <v>3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35</v>
      </c>
      <c r="Y242" s="12">
        <v>1.595</v>
      </c>
      <c r="Z242" s="12">
        <v>1.4570000000000001</v>
      </c>
      <c r="AA242" s="14">
        <v>36.700000000000003</v>
      </c>
      <c r="AB242" s="14">
        <v>29.3</v>
      </c>
      <c r="AC242" s="14">
        <v>21.9</v>
      </c>
      <c r="AD242" s="14">
        <v>3.2</v>
      </c>
      <c r="AE242">
        <v>1</v>
      </c>
      <c r="AF242" s="13">
        <v>0.31</v>
      </c>
      <c r="AG242" s="13">
        <f>_xlfn.XLOOKUP(Compendio[[#This Row],[Fecha]],Ev_Bernabeu[FECHA],Ev_Bernabeu[cof_tot],0)</f>
        <v>0</v>
      </c>
      <c r="AH242" s="13">
        <f>_xlfn.XLOOKUP(Compendio[[#This Row],[Fecha]],Ev_IFEMA[FECHA],Ev_IFEMA[cof_tot],0)</f>
        <v>0</v>
      </c>
      <c r="AI242" s="13">
        <f>_xlfn.XLOOKUP(Compendio[[#This Row],[Fecha]],Ev_Ventas[FECHA],Ev_Ventas[cof_tot],0)</f>
        <v>0</v>
      </c>
      <c r="AJ242" s="13">
        <f>_xlfn.XLOOKUP(Compendio[[#This Row],[Fecha]],Ev_Metropolitano[FECHA],Ev_Metropolitano[cof_tot],0)</f>
        <v>0.80955714285714286</v>
      </c>
      <c r="AK242" s="13">
        <f>_xlfn.XLOOKUP(Compendio[[#This Row],[Fecha]],Ev_MovistarArena[FECHA],Ev_MovistarArena[cof_tot],0)</f>
        <v>0</v>
      </c>
      <c r="AL242" s="13">
        <f>_xlfn.XLOOKUP(Compendio[[#This Row],[Fecha]],Ev_Vallecas[FECHA],Ev_Vallecas[cof_tot],0)</f>
        <v>0</v>
      </c>
      <c r="AM242" s="13">
        <f>_xlfn.XLOOKUP(Compendio[[#This Row],[Fecha]],Ev_Vistalegre[FECHA],Ev_Vistalegre[cof_tot],0)</f>
        <v>0</v>
      </c>
    </row>
    <row r="243" spans="1:39" x14ac:dyDescent="0.2">
      <c r="A243" s="7">
        <v>45533</v>
      </c>
      <c r="B243">
        <v>29</v>
      </c>
      <c r="C243">
        <v>8</v>
      </c>
      <c r="D243">
        <v>4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35</v>
      </c>
      <c r="Y243" s="12">
        <v>1.593</v>
      </c>
      <c r="Z243" s="12">
        <v>1.4530000000000001</v>
      </c>
      <c r="AA243" s="14">
        <v>28.1</v>
      </c>
      <c r="AB243" s="14">
        <v>23.8</v>
      </c>
      <c r="AC243" s="14">
        <v>19.399999999999999</v>
      </c>
      <c r="AD243" s="14">
        <v>1</v>
      </c>
      <c r="AE243">
        <v>2</v>
      </c>
      <c r="AF243" s="13">
        <v>0.68</v>
      </c>
      <c r="AG243" s="13">
        <f>_xlfn.XLOOKUP(Compendio[[#This Row],[Fecha]],Ev_Bernabeu[FECHA],Ev_Bernabeu[cof_tot],0)</f>
        <v>0</v>
      </c>
      <c r="AH243" s="13">
        <f>_xlfn.XLOOKUP(Compendio[[#This Row],[Fecha]],Ev_IFEMA[FECHA],Ev_IFEMA[cof_tot],0)</f>
        <v>0</v>
      </c>
      <c r="AI243" s="13">
        <f>_xlfn.XLOOKUP(Compendio[[#This Row],[Fecha]],Ev_Ventas[FECHA],Ev_Ventas[cof_tot],0)</f>
        <v>0</v>
      </c>
      <c r="AJ243" s="13">
        <f>_xlfn.XLOOKUP(Compendio[[#This Row],[Fecha]],Ev_Metropolitano[FECHA],Ev_Metropolitano[cof_tot],0)</f>
        <v>0</v>
      </c>
      <c r="AK243" s="13">
        <f>_xlfn.XLOOKUP(Compendio[[#This Row],[Fecha]],Ev_MovistarArena[FECHA],Ev_MovistarArena[cof_tot],0)</f>
        <v>0</v>
      </c>
      <c r="AL243" s="13">
        <f>_xlfn.XLOOKUP(Compendio[[#This Row],[Fecha]],Ev_Vallecas[FECHA],Ev_Vallecas[cof_tot],0)</f>
        <v>0</v>
      </c>
      <c r="AM243" s="13">
        <f>_xlfn.XLOOKUP(Compendio[[#This Row],[Fecha]],Ev_Vistalegre[FECHA],Ev_Vistalegre[cof_tot],0)</f>
        <v>0</v>
      </c>
    </row>
    <row r="244" spans="1:39" x14ac:dyDescent="0.2">
      <c r="A244" s="7">
        <v>45534</v>
      </c>
      <c r="B244">
        <v>30</v>
      </c>
      <c r="C244">
        <v>8</v>
      </c>
      <c r="D244">
        <v>5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35</v>
      </c>
      <c r="Y244" s="12">
        <v>1.59</v>
      </c>
      <c r="Z244" s="12">
        <v>1.4510000000000001</v>
      </c>
      <c r="AA244" s="14">
        <v>31.1</v>
      </c>
      <c r="AB244" s="14">
        <v>25.6</v>
      </c>
      <c r="AC244" s="14">
        <v>20.2</v>
      </c>
      <c r="AD244" s="14">
        <v>1.2</v>
      </c>
      <c r="AE244">
        <v>2</v>
      </c>
      <c r="AF244" s="13">
        <v>0.59</v>
      </c>
      <c r="AG244" s="13">
        <f>_xlfn.XLOOKUP(Compendio[[#This Row],[Fecha]],Ev_Bernabeu[FECHA],Ev_Bernabeu[cof_tot],0)</f>
        <v>0</v>
      </c>
      <c r="AH244" s="13">
        <f>_xlfn.XLOOKUP(Compendio[[#This Row],[Fecha]],Ev_IFEMA[FECHA],Ev_IFEMA[cof_tot],0)</f>
        <v>0</v>
      </c>
      <c r="AI244" s="13">
        <f>_xlfn.XLOOKUP(Compendio[[#This Row],[Fecha]],Ev_Ventas[FECHA],Ev_Ventas[cof_tot],0)</f>
        <v>0</v>
      </c>
      <c r="AJ244" s="13">
        <f>_xlfn.XLOOKUP(Compendio[[#This Row],[Fecha]],Ev_Metropolitano[FECHA],Ev_Metropolitano[cof_tot],0)</f>
        <v>0</v>
      </c>
      <c r="AK244" s="13">
        <f>_xlfn.XLOOKUP(Compendio[[#This Row],[Fecha]],Ev_MovistarArena[FECHA],Ev_MovistarArena[cof_tot],0)</f>
        <v>0</v>
      </c>
      <c r="AL244" s="13">
        <f>_xlfn.XLOOKUP(Compendio[[#This Row],[Fecha]],Ev_Vallecas[FECHA],Ev_Vallecas[cof_tot],0)</f>
        <v>0</v>
      </c>
      <c r="AM244" s="13">
        <f>_xlfn.XLOOKUP(Compendio[[#This Row],[Fecha]],Ev_Vistalegre[FECHA],Ev_Vistalegre[cof_tot],0)</f>
        <v>0</v>
      </c>
    </row>
    <row r="245" spans="1:39" x14ac:dyDescent="0.2">
      <c r="A245" s="7">
        <v>45535</v>
      </c>
      <c r="B245">
        <v>31</v>
      </c>
      <c r="C245">
        <v>8</v>
      </c>
      <c r="D245">
        <v>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35</v>
      </c>
      <c r="Y245" s="12">
        <v>1.587</v>
      </c>
      <c r="Z245" s="12">
        <v>1.448</v>
      </c>
      <c r="AA245" s="14">
        <v>27.6</v>
      </c>
      <c r="AB245" s="14">
        <v>23.2</v>
      </c>
      <c r="AC245" s="14">
        <v>18.7</v>
      </c>
      <c r="AD245" s="14">
        <v>1.8</v>
      </c>
      <c r="AE245">
        <v>3</v>
      </c>
      <c r="AF245" s="13">
        <v>0.68</v>
      </c>
      <c r="AG245" s="13">
        <f>_xlfn.XLOOKUP(Compendio[[#This Row],[Fecha]],Ev_Bernabeu[FECHA],Ev_Bernabeu[cof_tot],0)</f>
        <v>0</v>
      </c>
      <c r="AH245" s="13">
        <f>_xlfn.XLOOKUP(Compendio[[#This Row],[Fecha]],Ev_IFEMA[FECHA],Ev_IFEMA[cof_tot],0)</f>
        <v>0</v>
      </c>
      <c r="AI245" s="13">
        <f>_xlfn.XLOOKUP(Compendio[[#This Row],[Fecha]],Ev_Ventas[FECHA],Ev_Ventas[cof_tot],0)</f>
        <v>0</v>
      </c>
      <c r="AJ245" s="13">
        <f>_xlfn.XLOOKUP(Compendio[[#This Row],[Fecha]],Ev_Metropolitano[FECHA],Ev_Metropolitano[cof_tot],0)</f>
        <v>0</v>
      </c>
      <c r="AK245" s="13">
        <f>_xlfn.XLOOKUP(Compendio[[#This Row],[Fecha]],Ev_MovistarArena[FECHA],Ev_MovistarArena[cof_tot],0)</f>
        <v>0</v>
      </c>
      <c r="AL245" s="13">
        <f>_xlfn.XLOOKUP(Compendio[[#This Row],[Fecha]],Ev_Vallecas[FECHA],Ev_Vallecas[cof_tot],0)</f>
        <v>0</v>
      </c>
      <c r="AM245" s="13">
        <f>_xlfn.XLOOKUP(Compendio[[#This Row],[Fecha]],Ev_Vistalegre[FECHA],Ev_Vistalegre[cof_tot],0)</f>
        <v>0</v>
      </c>
    </row>
    <row r="246" spans="1:39" x14ac:dyDescent="0.2">
      <c r="A246" s="7">
        <v>45536</v>
      </c>
      <c r="B246">
        <v>1</v>
      </c>
      <c r="C246">
        <v>9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35</v>
      </c>
      <c r="Y246" s="12">
        <v>1.587</v>
      </c>
      <c r="Z246" s="12">
        <v>1.4490000000000001</v>
      </c>
      <c r="AA246" s="14">
        <v>30.7</v>
      </c>
      <c r="AB246" s="14">
        <v>25.6</v>
      </c>
      <c r="AC246" s="14">
        <v>20.399999999999999</v>
      </c>
      <c r="AD246" s="14">
        <v>0</v>
      </c>
      <c r="AE246">
        <v>1</v>
      </c>
      <c r="AF246" s="13">
        <v>0.56999999999999995</v>
      </c>
      <c r="AG246" s="13">
        <f>_xlfn.XLOOKUP(Compendio[[#This Row],[Fecha]],Ev_Bernabeu[FECHA],Ev_Bernabeu[cof_tot],0)</f>
        <v>0.85967058823529408</v>
      </c>
      <c r="AH246" s="13">
        <f>_xlfn.XLOOKUP(Compendio[[#This Row],[Fecha]],Ev_IFEMA[FECHA],Ev_IFEMA[cof_tot],0)</f>
        <v>0</v>
      </c>
      <c r="AI246" s="13">
        <f>_xlfn.XLOOKUP(Compendio[[#This Row],[Fecha]],Ev_Ventas[FECHA],Ev_Ventas[cof_tot],0)</f>
        <v>0.2837049294547988</v>
      </c>
      <c r="AJ246" s="13">
        <f>_xlfn.XLOOKUP(Compendio[[#This Row],[Fecha]],Ev_Metropolitano[FECHA],Ev_Metropolitano[cof_tot],0)</f>
        <v>0</v>
      </c>
      <c r="AK246" s="13">
        <f>_xlfn.XLOOKUP(Compendio[[#This Row],[Fecha]],Ev_MovistarArena[FECHA],Ev_MovistarArena[cof_tot],0)</f>
        <v>0</v>
      </c>
      <c r="AL246" s="13">
        <f>_xlfn.XLOOKUP(Compendio[[#This Row],[Fecha]],Ev_Vallecas[FECHA],Ev_Vallecas[cof_tot],0)</f>
        <v>0</v>
      </c>
      <c r="AM246" s="13">
        <f>_xlfn.XLOOKUP(Compendio[[#This Row],[Fecha]],Ev_Vistalegre[FECHA],Ev_Vistalegre[cof_tot],0)</f>
        <v>0</v>
      </c>
    </row>
    <row r="247" spans="1:39" x14ac:dyDescent="0.2">
      <c r="A247" s="7">
        <v>45537</v>
      </c>
      <c r="B247">
        <v>2</v>
      </c>
      <c r="C247">
        <v>9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36</v>
      </c>
      <c r="Y247" s="12">
        <v>1.5860000000000001</v>
      </c>
      <c r="Z247" s="12">
        <v>1.4470000000000001</v>
      </c>
      <c r="AA247" s="14">
        <v>32.1</v>
      </c>
      <c r="AB247" s="14">
        <v>26.4</v>
      </c>
      <c r="AC247" s="14">
        <v>20.8</v>
      </c>
      <c r="AD247" s="14">
        <v>0</v>
      </c>
      <c r="AE247">
        <v>2</v>
      </c>
      <c r="AF247" s="13">
        <v>0.46</v>
      </c>
      <c r="AG247" s="13">
        <f>_xlfn.XLOOKUP(Compendio[[#This Row],[Fecha]],Ev_Bernabeu[FECHA],Ev_Bernabeu[cof_tot],0)</f>
        <v>0</v>
      </c>
      <c r="AH247" s="13">
        <f>_xlfn.XLOOKUP(Compendio[[#This Row],[Fecha]],Ev_IFEMA[FECHA],Ev_IFEMA[cof_tot],0)</f>
        <v>0</v>
      </c>
      <c r="AI247" s="13">
        <f>_xlfn.XLOOKUP(Compendio[[#This Row],[Fecha]],Ev_Ventas[FECHA],Ev_Ventas[cof_tot],0)</f>
        <v>0</v>
      </c>
      <c r="AJ247" s="13">
        <f>_xlfn.XLOOKUP(Compendio[[#This Row],[Fecha]],Ev_Metropolitano[FECHA],Ev_Metropolitano[cof_tot],0)</f>
        <v>0</v>
      </c>
      <c r="AK247" s="13">
        <f>_xlfn.XLOOKUP(Compendio[[#This Row],[Fecha]],Ev_MovistarArena[FECHA],Ev_MovistarArena[cof_tot],0)</f>
        <v>0</v>
      </c>
      <c r="AL247" s="13">
        <f>_xlfn.XLOOKUP(Compendio[[#This Row],[Fecha]],Ev_Vallecas[FECHA],Ev_Vallecas[cof_tot],0)</f>
        <v>0</v>
      </c>
      <c r="AM247" s="13">
        <f>_xlfn.XLOOKUP(Compendio[[#This Row],[Fecha]],Ev_Vistalegre[FECHA],Ev_Vistalegre[cof_tot],0)</f>
        <v>0</v>
      </c>
    </row>
    <row r="248" spans="1:39" x14ac:dyDescent="0.2">
      <c r="A248" s="7">
        <v>45538</v>
      </c>
      <c r="B248">
        <v>3</v>
      </c>
      <c r="C248">
        <v>9</v>
      </c>
      <c r="D248">
        <v>2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36</v>
      </c>
      <c r="Y248" s="12">
        <v>1.5840000000000001</v>
      </c>
      <c r="Z248" s="12">
        <v>1.4450000000000001</v>
      </c>
      <c r="AA248" s="14">
        <v>30.9</v>
      </c>
      <c r="AB248" s="14">
        <v>25.5</v>
      </c>
      <c r="AC248" s="14">
        <v>20.100000000000001</v>
      </c>
      <c r="AD248" s="14">
        <v>0</v>
      </c>
      <c r="AE248">
        <v>2</v>
      </c>
      <c r="AF248" s="13">
        <v>0.49</v>
      </c>
      <c r="AG248" s="13">
        <f>_xlfn.XLOOKUP(Compendio[[#This Row],[Fecha]],Ev_Bernabeu[FECHA],Ev_Bernabeu[cof_tot],0)</f>
        <v>0</v>
      </c>
      <c r="AH248" s="13">
        <f>_xlfn.XLOOKUP(Compendio[[#This Row],[Fecha]],Ev_IFEMA[FECHA],Ev_IFEMA[cof_tot],0)</f>
        <v>0</v>
      </c>
      <c r="AI248" s="13">
        <f>_xlfn.XLOOKUP(Compendio[[#This Row],[Fecha]],Ev_Ventas[FECHA],Ev_Ventas[cof_tot],0)</f>
        <v>0</v>
      </c>
      <c r="AJ248" s="13">
        <f>_xlfn.XLOOKUP(Compendio[[#This Row],[Fecha]],Ev_Metropolitano[FECHA],Ev_Metropolitano[cof_tot],0)</f>
        <v>0</v>
      </c>
      <c r="AK248" s="13">
        <f>_xlfn.XLOOKUP(Compendio[[#This Row],[Fecha]],Ev_MovistarArena[FECHA],Ev_MovistarArena[cof_tot],0)</f>
        <v>0</v>
      </c>
      <c r="AL248" s="13">
        <f>_xlfn.XLOOKUP(Compendio[[#This Row],[Fecha]],Ev_Vallecas[FECHA],Ev_Vallecas[cof_tot],0)</f>
        <v>0</v>
      </c>
      <c r="AM248" s="13">
        <f>_xlfn.XLOOKUP(Compendio[[#This Row],[Fecha]],Ev_Vistalegre[FECHA],Ev_Vistalegre[cof_tot],0)</f>
        <v>0</v>
      </c>
    </row>
    <row r="249" spans="1:39" x14ac:dyDescent="0.2">
      <c r="A249" s="7">
        <v>45539</v>
      </c>
      <c r="B249">
        <v>4</v>
      </c>
      <c r="C249">
        <v>9</v>
      </c>
      <c r="D249">
        <v>3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36</v>
      </c>
      <c r="Y249" s="12">
        <v>1.581</v>
      </c>
      <c r="Z249" s="12">
        <v>1.444</v>
      </c>
      <c r="AA249" s="14">
        <v>27.5</v>
      </c>
      <c r="AB249" s="14">
        <v>22.9</v>
      </c>
      <c r="AC249" s="14">
        <v>18.3</v>
      </c>
      <c r="AD249" s="14">
        <v>0</v>
      </c>
      <c r="AE249">
        <v>3</v>
      </c>
      <c r="AF249" s="13">
        <v>0.5</v>
      </c>
      <c r="AG249" s="13">
        <f>_xlfn.XLOOKUP(Compendio[[#This Row],[Fecha]],Ev_Bernabeu[FECHA],Ev_Bernabeu[cof_tot],0)</f>
        <v>0</v>
      </c>
      <c r="AH249" s="13">
        <f>_xlfn.XLOOKUP(Compendio[[#This Row],[Fecha]],Ev_IFEMA[FECHA],Ev_IFEMA[cof_tot],0)</f>
        <v>0</v>
      </c>
      <c r="AI249" s="13">
        <f>_xlfn.XLOOKUP(Compendio[[#This Row],[Fecha]],Ev_Ventas[FECHA],Ev_Ventas[cof_tot],0)</f>
        <v>0</v>
      </c>
      <c r="AJ249" s="13">
        <f>_xlfn.XLOOKUP(Compendio[[#This Row],[Fecha]],Ev_Metropolitano[FECHA],Ev_Metropolitano[cof_tot],0)</f>
        <v>0</v>
      </c>
      <c r="AK249" s="13">
        <f>_xlfn.XLOOKUP(Compendio[[#This Row],[Fecha]],Ev_MovistarArena[FECHA],Ev_MovistarArena[cof_tot],0)</f>
        <v>0</v>
      </c>
      <c r="AL249" s="13">
        <f>_xlfn.XLOOKUP(Compendio[[#This Row],[Fecha]],Ev_Vallecas[FECHA],Ev_Vallecas[cof_tot],0)</f>
        <v>0</v>
      </c>
      <c r="AM249" s="13">
        <f>_xlfn.XLOOKUP(Compendio[[#This Row],[Fecha]],Ev_Vistalegre[FECHA],Ev_Vistalegre[cof_tot],0)</f>
        <v>0</v>
      </c>
    </row>
    <row r="250" spans="1:39" x14ac:dyDescent="0.2">
      <c r="A250" s="7">
        <v>45540</v>
      </c>
      <c r="B250">
        <v>5</v>
      </c>
      <c r="C250">
        <v>9</v>
      </c>
      <c r="D250">
        <v>4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36</v>
      </c>
      <c r="Y250" s="12">
        <v>1.575</v>
      </c>
      <c r="Z250" s="12">
        <v>1.4410000000000001</v>
      </c>
      <c r="AA250" s="14">
        <v>26.4</v>
      </c>
      <c r="AB250" s="14">
        <v>20.8</v>
      </c>
      <c r="AC250" s="14">
        <v>15.1</v>
      </c>
      <c r="AD250" s="14">
        <v>0</v>
      </c>
      <c r="AE250">
        <v>2</v>
      </c>
      <c r="AF250" s="13">
        <v>0.43</v>
      </c>
      <c r="AG250" s="13">
        <f>_xlfn.XLOOKUP(Compendio[[#This Row],[Fecha]],Ev_Bernabeu[FECHA],Ev_Bernabeu[cof_tot],0)</f>
        <v>0</v>
      </c>
      <c r="AH250" s="13">
        <f>_xlfn.XLOOKUP(Compendio[[#This Row],[Fecha]],Ev_IFEMA[FECHA],Ev_IFEMA[cof_tot],0)</f>
        <v>0</v>
      </c>
      <c r="AI250" s="13">
        <f>_xlfn.XLOOKUP(Compendio[[#This Row],[Fecha]],Ev_Ventas[FECHA],Ev_Ventas[cof_tot],0)</f>
        <v>0</v>
      </c>
      <c r="AJ250" s="13">
        <f>_xlfn.XLOOKUP(Compendio[[#This Row],[Fecha]],Ev_Metropolitano[FECHA],Ev_Metropolitano[cof_tot],0)</f>
        <v>0</v>
      </c>
      <c r="AK250" s="13">
        <f>_xlfn.XLOOKUP(Compendio[[#This Row],[Fecha]],Ev_MovistarArena[FECHA],Ev_MovistarArena[cof_tot],0)</f>
        <v>0</v>
      </c>
      <c r="AL250" s="13">
        <f>_xlfn.XLOOKUP(Compendio[[#This Row],[Fecha]],Ev_Vallecas[FECHA],Ev_Vallecas[cof_tot],0)</f>
        <v>0</v>
      </c>
      <c r="AM250" s="13">
        <f>_xlfn.XLOOKUP(Compendio[[#This Row],[Fecha]],Ev_Vistalegre[FECHA],Ev_Vistalegre[cof_tot],0)</f>
        <v>0</v>
      </c>
    </row>
    <row r="251" spans="1:39" x14ac:dyDescent="0.2">
      <c r="A251" s="7">
        <v>45541</v>
      </c>
      <c r="B251">
        <v>6</v>
      </c>
      <c r="C251">
        <v>9</v>
      </c>
      <c r="D251">
        <v>5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36</v>
      </c>
      <c r="Y251" s="12">
        <v>1.57</v>
      </c>
      <c r="Z251" s="12">
        <v>1.4370000000000001</v>
      </c>
      <c r="AA251" s="14">
        <v>26.4</v>
      </c>
      <c r="AB251" s="14">
        <v>21.4</v>
      </c>
      <c r="AC251" s="14">
        <v>16.399999999999999</v>
      </c>
      <c r="AD251" s="14">
        <v>0</v>
      </c>
      <c r="AE251">
        <v>3</v>
      </c>
      <c r="AF251" s="13">
        <v>0.35</v>
      </c>
      <c r="AG251" s="13">
        <f>_xlfn.XLOOKUP(Compendio[[#This Row],[Fecha]],Ev_Bernabeu[FECHA],Ev_Bernabeu[cof_tot],0)</f>
        <v>0</v>
      </c>
      <c r="AH251" s="13">
        <f>_xlfn.XLOOKUP(Compendio[[#This Row],[Fecha]],Ev_IFEMA[FECHA],Ev_IFEMA[cof_tot],0)</f>
        <v>0</v>
      </c>
      <c r="AI251" s="13">
        <f>_xlfn.XLOOKUP(Compendio[[#This Row],[Fecha]],Ev_Ventas[FECHA],Ev_Ventas[cof_tot],0)</f>
        <v>0</v>
      </c>
      <c r="AJ251" s="13">
        <f>_xlfn.XLOOKUP(Compendio[[#This Row],[Fecha]],Ev_Metropolitano[FECHA],Ev_Metropolitano[cof_tot],0)</f>
        <v>0</v>
      </c>
      <c r="AK251" s="13">
        <f>_xlfn.XLOOKUP(Compendio[[#This Row],[Fecha]],Ev_MovistarArena[FECHA],Ev_MovistarArena[cof_tot],0)</f>
        <v>0</v>
      </c>
      <c r="AL251" s="13">
        <f>_xlfn.XLOOKUP(Compendio[[#This Row],[Fecha]],Ev_Vallecas[FECHA],Ev_Vallecas[cof_tot],0)</f>
        <v>0</v>
      </c>
      <c r="AM251" s="13">
        <f>_xlfn.XLOOKUP(Compendio[[#This Row],[Fecha]],Ev_Vistalegre[FECHA],Ev_Vistalegre[cof_tot],0)</f>
        <v>0</v>
      </c>
    </row>
    <row r="252" spans="1:39" x14ac:dyDescent="0.2">
      <c r="A252" s="7">
        <v>45542</v>
      </c>
      <c r="B252">
        <v>7</v>
      </c>
      <c r="C252">
        <v>9</v>
      </c>
      <c r="D252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36</v>
      </c>
      <c r="Y252" s="12">
        <v>1.5640000000000001</v>
      </c>
      <c r="Z252" s="12">
        <v>1.4339999999999999</v>
      </c>
      <c r="AA252" s="14">
        <v>26.5</v>
      </c>
      <c r="AB252" s="14">
        <v>19.8</v>
      </c>
      <c r="AC252" s="14">
        <v>13</v>
      </c>
      <c r="AD252" s="14">
        <v>0</v>
      </c>
      <c r="AE252">
        <v>2</v>
      </c>
      <c r="AF252" s="13">
        <v>0.33</v>
      </c>
      <c r="AG252" s="13">
        <f>_xlfn.XLOOKUP(Compendio[[#This Row],[Fecha]],Ev_Bernabeu[FECHA],Ev_Bernabeu[cof_tot],0)</f>
        <v>0.70588235294117652</v>
      </c>
      <c r="AH252" s="13">
        <f>_xlfn.XLOOKUP(Compendio[[#This Row],[Fecha]],Ev_IFEMA[FECHA],Ev_IFEMA[cof_tot],0)</f>
        <v>0</v>
      </c>
      <c r="AI252" s="13">
        <f>_xlfn.XLOOKUP(Compendio[[#This Row],[Fecha]],Ev_Ventas[FECHA],Ev_Ventas[cof_tot],0)</f>
        <v>0</v>
      </c>
      <c r="AJ252" s="13">
        <f>_xlfn.XLOOKUP(Compendio[[#This Row],[Fecha]],Ev_Metropolitano[FECHA],Ev_Metropolitano[cof_tot],0)</f>
        <v>0</v>
      </c>
      <c r="AK252" s="13">
        <f>_xlfn.XLOOKUP(Compendio[[#This Row],[Fecha]],Ev_MovistarArena[FECHA],Ev_MovistarArena[cof_tot],0)</f>
        <v>0</v>
      </c>
      <c r="AL252" s="13">
        <f>_xlfn.XLOOKUP(Compendio[[#This Row],[Fecha]],Ev_Vallecas[FECHA],Ev_Vallecas[cof_tot],0)</f>
        <v>0</v>
      </c>
      <c r="AM252" s="13">
        <f>_xlfn.XLOOKUP(Compendio[[#This Row],[Fecha]],Ev_Vistalegre[FECHA],Ev_Vistalegre[cof_tot],0)</f>
        <v>0</v>
      </c>
    </row>
    <row r="253" spans="1:39" x14ac:dyDescent="0.2">
      <c r="A253" s="7">
        <v>45543</v>
      </c>
      <c r="B253">
        <v>8</v>
      </c>
      <c r="C253">
        <v>9</v>
      </c>
      <c r="D253">
        <v>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36</v>
      </c>
      <c r="Y253" s="12">
        <v>1.5609999999999999</v>
      </c>
      <c r="Z253" s="12">
        <v>1.4319999999999999</v>
      </c>
      <c r="AA253" s="14">
        <v>27.8</v>
      </c>
      <c r="AB253" s="14">
        <v>21.4</v>
      </c>
      <c r="AC253" s="14">
        <v>14.9</v>
      </c>
      <c r="AD253" s="14">
        <v>0</v>
      </c>
      <c r="AE253">
        <v>2</v>
      </c>
      <c r="AF253" s="13">
        <v>0.38</v>
      </c>
      <c r="AG253" s="13">
        <f>_xlfn.XLOOKUP(Compendio[[#This Row],[Fecha]],Ev_Bernabeu[FECHA],Ev_Bernabeu[cof_tot],0)</f>
        <v>0.70588235294117652</v>
      </c>
      <c r="AH253" s="13">
        <f>_xlfn.XLOOKUP(Compendio[[#This Row],[Fecha]],Ev_IFEMA[FECHA],Ev_IFEMA[cof_tot],0)</f>
        <v>0</v>
      </c>
      <c r="AI253" s="13">
        <f>_xlfn.XLOOKUP(Compendio[[#This Row],[Fecha]],Ev_Ventas[FECHA],Ev_Ventas[cof_tot],0)</f>
        <v>0.31518899146490159</v>
      </c>
      <c r="AJ253" s="13">
        <f>_xlfn.XLOOKUP(Compendio[[#This Row],[Fecha]],Ev_Metropolitano[FECHA],Ev_Metropolitano[cof_tot],0)</f>
        <v>0</v>
      </c>
      <c r="AK253" s="13">
        <f>_xlfn.XLOOKUP(Compendio[[#This Row],[Fecha]],Ev_MovistarArena[FECHA],Ev_MovistarArena[cof_tot],0)</f>
        <v>0</v>
      </c>
      <c r="AL253" s="13">
        <f>_xlfn.XLOOKUP(Compendio[[#This Row],[Fecha]],Ev_Vallecas[FECHA],Ev_Vallecas[cof_tot],0)</f>
        <v>0</v>
      </c>
      <c r="AM253" s="13">
        <f>_xlfn.XLOOKUP(Compendio[[#This Row],[Fecha]],Ev_Vistalegre[FECHA],Ev_Vistalegre[cof_tot],0)</f>
        <v>0</v>
      </c>
    </row>
    <row r="254" spans="1:39" x14ac:dyDescent="0.2">
      <c r="A254" s="7">
        <v>45544</v>
      </c>
      <c r="B254">
        <v>9</v>
      </c>
      <c r="C254">
        <v>9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37</v>
      </c>
      <c r="Y254" s="12">
        <v>1.556</v>
      </c>
      <c r="Z254" s="12">
        <v>1.4279999999999999</v>
      </c>
      <c r="AA254" s="14">
        <v>29.4</v>
      </c>
      <c r="AB254" s="14">
        <v>22.8</v>
      </c>
      <c r="AC254" s="14">
        <v>16.100000000000001</v>
      </c>
      <c r="AD254" s="14">
        <v>0</v>
      </c>
      <c r="AE254">
        <v>2</v>
      </c>
      <c r="AF254" s="13">
        <v>0.35</v>
      </c>
      <c r="AG254" s="13">
        <f>_xlfn.XLOOKUP(Compendio[[#This Row],[Fecha]],Ev_Bernabeu[FECHA],Ev_Bernabeu[cof_tot],0)</f>
        <v>0</v>
      </c>
      <c r="AH254" s="13">
        <f>_xlfn.XLOOKUP(Compendio[[#This Row],[Fecha]],Ev_IFEMA[FECHA],Ev_IFEMA[cof_tot],0)</f>
        <v>0</v>
      </c>
      <c r="AI254" s="13">
        <f>_xlfn.XLOOKUP(Compendio[[#This Row],[Fecha]],Ev_Ventas[FECHA],Ev_Ventas[cof_tot],0)</f>
        <v>0</v>
      </c>
      <c r="AJ254" s="13">
        <f>_xlfn.XLOOKUP(Compendio[[#This Row],[Fecha]],Ev_Metropolitano[FECHA],Ev_Metropolitano[cof_tot],0)</f>
        <v>0</v>
      </c>
      <c r="AK254" s="13">
        <f>_xlfn.XLOOKUP(Compendio[[#This Row],[Fecha]],Ev_MovistarArena[FECHA],Ev_MovistarArena[cof_tot],0)</f>
        <v>0</v>
      </c>
      <c r="AL254" s="13">
        <f>_xlfn.XLOOKUP(Compendio[[#This Row],[Fecha]],Ev_Vallecas[FECHA],Ev_Vallecas[cof_tot],0)</f>
        <v>0</v>
      </c>
      <c r="AM254" s="13">
        <f>_xlfn.XLOOKUP(Compendio[[#This Row],[Fecha]],Ev_Vistalegre[FECHA],Ev_Vistalegre[cof_tot],0)</f>
        <v>0</v>
      </c>
    </row>
    <row r="255" spans="1:39" x14ac:dyDescent="0.2">
      <c r="A255" s="7">
        <v>45545</v>
      </c>
      <c r="B255">
        <v>10</v>
      </c>
      <c r="C255">
        <v>9</v>
      </c>
      <c r="D255">
        <v>2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37</v>
      </c>
      <c r="Y255" s="12">
        <v>1.552</v>
      </c>
      <c r="Z255" s="12">
        <v>1.425</v>
      </c>
      <c r="AA255" s="14">
        <v>30.8</v>
      </c>
      <c r="AB255" s="14">
        <v>23.8</v>
      </c>
      <c r="AC255" s="14">
        <v>16.8</v>
      </c>
      <c r="AD255" s="14">
        <v>0</v>
      </c>
      <c r="AE255">
        <v>1</v>
      </c>
      <c r="AF255" s="13">
        <v>0.38</v>
      </c>
      <c r="AG255" s="13">
        <f>_xlfn.XLOOKUP(Compendio[[#This Row],[Fecha]],Ev_Bernabeu[FECHA],Ev_Bernabeu[cof_tot],0)</f>
        <v>0</v>
      </c>
      <c r="AH255" s="13">
        <f>_xlfn.XLOOKUP(Compendio[[#This Row],[Fecha]],Ev_IFEMA[FECHA],Ev_IFEMA[cof_tot],0)</f>
        <v>0</v>
      </c>
      <c r="AI255" s="13">
        <f>_xlfn.XLOOKUP(Compendio[[#This Row],[Fecha]],Ev_Ventas[FECHA],Ev_Ventas[cof_tot],0)</f>
        <v>0</v>
      </c>
      <c r="AJ255" s="13">
        <f>_xlfn.XLOOKUP(Compendio[[#This Row],[Fecha]],Ev_Metropolitano[FECHA],Ev_Metropolitano[cof_tot],0)</f>
        <v>0</v>
      </c>
      <c r="AK255" s="13">
        <f>_xlfn.XLOOKUP(Compendio[[#This Row],[Fecha]],Ev_MovistarArena[FECHA],Ev_MovistarArena[cof_tot],0)</f>
        <v>0</v>
      </c>
      <c r="AL255" s="13">
        <f>_xlfn.XLOOKUP(Compendio[[#This Row],[Fecha]],Ev_Vallecas[FECHA],Ev_Vallecas[cof_tot],0)</f>
        <v>0</v>
      </c>
      <c r="AM255" s="13">
        <f>_xlfn.XLOOKUP(Compendio[[#This Row],[Fecha]],Ev_Vistalegre[FECHA],Ev_Vistalegre[cof_tot],0)</f>
        <v>0</v>
      </c>
    </row>
    <row r="256" spans="1:39" x14ac:dyDescent="0.2">
      <c r="A256" s="7">
        <v>45546</v>
      </c>
      <c r="B256">
        <v>11</v>
      </c>
      <c r="C256">
        <v>9</v>
      </c>
      <c r="D256">
        <v>3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37</v>
      </c>
      <c r="Y256" s="12">
        <v>1.548</v>
      </c>
      <c r="Z256" s="12">
        <v>1.42</v>
      </c>
      <c r="AA256" s="14">
        <v>29.4</v>
      </c>
      <c r="AB256" s="14">
        <v>23.5</v>
      </c>
      <c r="AC256" s="14">
        <v>17.600000000000001</v>
      </c>
      <c r="AD256" s="14">
        <v>0</v>
      </c>
      <c r="AE256">
        <v>2</v>
      </c>
      <c r="AF256" s="13">
        <v>0.3</v>
      </c>
      <c r="AG256" s="13">
        <f>_xlfn.XLOOKUP(Compendio[[#This Row],[Fecha]],Ev_Bernabeu[FECHA],Ev_Bernabeu[cof_tot],0)</f>
        <v>0</v>
      </c>
      <c r="AH256" s="13">
        <f>_xlfn.XLOOKUP(Compendio[[#This Row],[Fecha]],Ev_IFEMA[FECHA],Ev_IFEMA[cof_tot],0)</f>
        <v>0</v>
      </c>
      <c r="AI256" s="13">
        <f>_xlfn.XLOOKUP(Compendio[[#This Row],[Fecha]],Ev_Ventas[FECHA],Ev_Ventas[cof_tot],0)</f>
        <v>0</v>
      </c>
      <c r="AJ256" s="13">
        <f>_xlfn.XLOOKUP(Compendio[[#This Row],[Fecha]],Ev_Metropolitano[FECHA],Ev_Metropolitano[cof_tot],0)</f>
        <v>0</v>
      </c>
      <c r="AK256" s="13">
        <f>_xlfn.XLOOKUP(Compendio[[#This Row],[Fecha]],Ev_MovistarArena[FECHA],Ev_MovistarArena[cof_tot],0)</f>
        <v>0</v>
      </c>
      <c r="AL256" s="13">
        <f>_xlfn.XLOOKUP(Compendio[[#This Row],[Fecha]],Ev_Vallecas[FECHA],Ev_Vallecas[cof_tot],0)</f>
        <v>0</v>
      </c>
      <c r="AM256" s="13">
        <f>_xlfn.XLOOKUP(Compendio[[#This Row],[Fecha]],Ev_Vistalegre[FECHA],Ev_Vistalegre[cof_tot],0)</f>
        <v>0</v>
      </c>
    </row>
    <row r="257" spans="1:39" x14ac:dyDescent="0.2">
      <c r="A257" s="7">
        <v>45547</v>
      </c>
      <c r="B257">
        <v>12</v>
      </c>
      <c r="C257">
        <v>9</v>
      </c>
      <c r="D257">
        <v>4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37</v>
      </c>
      <c r="Y257" s="12">
        <v>1.544</v>
      </c>
      <c r="Z257" s="12">
        <v>1.4159999999999999</v>
      </c>
      <c r="AA257" s="14">
        <v>27.6</v>
      </c>
      <c r="AB257" s="14">
        <v>22.6</v>
      </c>
      <c r="AC257" s="14">
        <v>17.5</v>
      </c>
      <c r="AD257" s="14">
        <v>0</v>
      </c>
      <c r="AE257">
        <v>3</v>
      </c>
      <c r="AF257" s="13">
        <v>0.4</v>
      </c>
      <c r="AG257" s="13">
        <f>_xlfn.XLOOKUP(Compendio[[#This Row],[Fecha]],Ev_Bernabeu[FECHA],Ev_Bernabeu[cof_tot],0)</f>
        <v>0</v>
      </c>
      <c r="AH257" s="13">
        <f>_xlfn.XLOOKUP(Compendio[[#This Row],[Fecha]],Ev_IFEMA[FECHA],Ev_IFEMA[cof_tot],0)</f>
        <v>0</v>
      </c>
      <c r="AI257" s="13">
        <f>_xlfn.XLOOKUP(Compendio[[#This Row],[Fecha]],Ev_Ventas[FECHA],Ev_Ventas[cof_tot],0)</f>
        <v>0</v>
      </c>
      <c r="AJ257" s="13">
        <f>_xlfn.XLOOKUP(Compendio[[#This Row],[Fecha]],Ev_Metropolitano[FECHA],Ev_Metropolitano[cof_tot],0)</f>
        <v>0</v>
      </c>
      <c r="AK257" s="13">
        <f>_xlfn.XLOOKUP(Compendio[[#This Row],[Fecha]],Ev_MovistarArena[FECHA],Ev_MovistarArena[cof_tot],0)</f>
        <v>0</v>
      </c>
      <c r="AL257" s="13">
        <f>_xlfn.XLOOKUP(Compendio[[#This Row],[Fecha]],Ev_Vallecas[FECHA],Ev_Vallecas[cof_tot],0)</f>
        <v>0</v>
      </c>
      <c r="AM257" s="13">
        <f>_xlfn.XLOOKUP(Compendio[[#This Row],[Fecha]],Ev_Vistalegre[FECHA],Ev_Vistalegre[cof_tot],0)</f>
        <v>0</v>
      </c>
    </row>
    <row r="258" spans="1:39" x14ac:dyDescent="0.2">
      <c r="A258" s="7">
        <v>45548</v>
      </c>
      <c r="B258">
        <v>13</v>
      </c>
      <c r="C258">
        <v>9</v>
      </c>
      <c r="D258">
        <v>5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37</v>
      </c>
      <c r="Y258" s="12">
        <v>1.54</v>
      </c>
      <c r="Z258" s="12">
        <v>1.4119999999999999</v>
      </c>
      <c r="AA258" s="14">
        <v>23.3</v>
      </c>
      <c r="AB258" s="14">
        <v>18</v>
      </c>
      <c r="AC258" s="14">
        <v>12.8</v>
      </c>
      <c r="AD258" s="14">
        <v>0</v>
      </c>
      <c r="AE258">
        <v>3</v>
      </c>
      <c r="AF258" s="13">
        <v>0.37</v>
      </c>
      <c r="AG258" s="13">
        <f>_xlfn.XLOOKUP(Compendio[[#This Row],[Fecha]],Ev_Bernabeu[FECHA],Ev_Bernabeu[cof_tot],0)</f>
        <v>0</v>
      </c>
      <c r="AH258" s="13">
        <f>_xlfn.XLOOKUP(Compendio[[#This Row],[Fecha]],Ev_IFEMA[FECHA],Ev_IFEMA[cof_tot],0)</f>
        <v>0</v>
      </c>
      <c r="AI258" s="13">
        <f>_xlfn.XLOOKUP(Compendio[[#This Row],[Fecha]],Ev_Ventas[FECHA],Ev_Ventas[cof_tot],0)</f>
        <v>0</v>
      </c>
      <c r="AJ258" s="13">
        <f>_xlfn.XLOOKUP(Compendio[[#This Row],[Fecha]],Ev_Metropolitano[FECHA],Ev_Metropolitano[cof_tot],0)</f>
        <v>0</v>
      </c>
      <c r="AK258" s="13">
        <f>_xlfn.XLOOKUP(Compendio[[#This Row],[Fecha]],Ev_MovistarArena[FECHA],Ev_MovistarArena[cof_tot],0)</f>
        <v>0</v>
      </c>
      <c r="AL258" s="13">
        <f>_xlfn.XLOOKUP(Compendio[[#This Row],[Fecha]],Ev_Vallecas[FECHA],Ev_Vallecas[cof_tot],0)</f>
        <v>0</v>
      </c>
      <c r="AM258" s="13">
        <f>_xlfn.XLOOKUP(Compendio[[#This Row],[Fecha]],Ev_Vistalegre[FECHA],Ev_Vistalegre[cof_tot],0)</f>
        <v>0</v>
      </c>
    </row>
    <row r="259" spans="1:39" x14ac:dyDescent="0.2">
      <c r="A259" s="7">
        <v>45549</v>
      </c>
      <c r="B259">
        <v>14</v>
      </c>
      <c r="C259">
        <v>9</v>
      </c>
      <c r="D259">
        <v>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37</v>
      </c>
      <c r="Y259" s="12">
        <v>1.5389999999999999</v>
      </c>
      <c r="Z259" s="12">
        <v>1.411</v>
      </c>
      <c r="AA259" s="14">
        <v>26.4</v>
      </c>
      <c r="AB259" s="14">
        <v>19.7</v>
      </c>
      <c r="AC259" s="14">
        <v>13</v>
      </c>
      <c r="AD259" s="14">
        <v>0</v>
      </c>
      <c r="AE259">
        <v>1</v>
      </c>
      <c r="AF259" s="13">
        <v>0.38</v>
      </c>
      <c r="AG259" s="13">
        <f>_xlfn.XLOOKUP(Compendio[[#This Row],[Fecha]],Ev_Bernabeu[FECHA],Ev_Bernabeu[cof_tot],0)</f>
        <v>0</v>
      </c>
      <c r="AH259" s="13">
        <f>_xlfn.XLOOKUP(Compendio[[#This Row],[Fecha]],Ev_IFEMA[FECHA],Ev_IFEMA[cof_tot],0)</f>
        <v>0</v>
      </c>
      <c r="AI259" s="13">
        <f>_xlfn.XLOOKUP(Compendio[[#This Row],[Fecha]],Ev_Ventas[FECHA],Ev_Ventas[cof_tot],0)</f>
        <v>0</v>
      </c>
      <c r="AJ259" s="13">
        <f>_xlfn.XLOOKUP(Compendio[[#This Row],[Fecha]],Ev_Metropolitano[FECHA],Ev_Metropolitano[cof_tot],0)</f>
        <v>0</v>
      </c>
      <c r="AK259" s="13">
        <f>_xlfn.XLOOKUP(Compendio[[#This Row],[Fecha]],Ev_MovistarArena[FECHA],Ev_MovistarArena[cof_tot],0)</f>
        <v>0</v>
      </c>
      <c r="AL259" s="13">
        <f>_xlfn.XLOOKUP(Compendio[[#This Row],[Fecha]],Ev_Vallecas[FECHA],Ev_Vallecas[cof_tot],0)</f>
        <v>0</v>
      </c>
      <c r="AM259" s="13">
        <f>_xlfn.XLOOKUP(Compendio[[#This Row],[Fecha]],Ev_Vistalegre[FECHA],Ev_Vistalegre[cof_tot],0)</f>
        <v>0</v>
      </c>
    </row>
    <row r="260" spans="1:39" x14ac:dyDescent="0.2">
      <c r="A260" s="7">
        <v>45550</v>
      </c>
      <c r="B260">
        <v>15</v>
      </c>
      <c r="C260">
        <v>9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37</v>
      </c>
      <c r="Y260" s="12">
        <v>1.5369999999999999</v>
      </c>
      <c r="Z260" s="12">
        <v>1.4119999999999999</v>
      </c>
      <c r="AA260" s="14">
        <v>30.1</v>
      </c>
      <c r="AB260" s="14">
        <v>23</v>
      </c>
      <c r="AC260" s="14">
        <v>15.9</v>
      </c>
      <c r="AD260" s="14">
        <v>0</v>
      </c>
      <c r="AE260">
        <v>1</v>
      </c>
      <c r="AF260" s="13">
        <v>0.25</v>
      </c>
      <c r="AG260" s="13">
        <f>_xlfn.XLOOKUP(Compendio[[#This Row],[Fecha]],Ev_Bernabeu[FECHA],Ev_Bernabeu[cof_tot],0)</f>
        <v>0</v>
      </c>
      <c r="AH260" s="13">
        <f>_xlfn.XLOOKUP(Compendio[[#This Row],[Fecha]],Ev_IFEMA[FECHA],Ev_IFEMA[cof_tot],0)</f>
        <v>0</v>
      </c>
      <c r="AI260" s="13">
        <f>_xlfn.XLOOKUP(Compendio[[#This Row],[Fecha]],Ev_Ventas[FECHA],Ev_Ventas[cof_tot],0)</f>
        <v>0.33330430238634384</v>
      </c>
      <c r="AJ260" s="13">
        <f>_xlfn.XLOOKUP(Compendio[[#This Row],[Fecha]],Ev_Metropolitano[FECHA],Ev_Metropolitano[cof_tot],0)</f>
        <v>0.88217142857142861</v>
      </c>
      <c r="AK260" s="13">
        <f>_xlfn.XLOOKUP(Compendio[[#This Row],[Fecha]],Ev_MovistarArena[FECHA],Ev_MovistarArena[cof_tot],0)</f>
        <v>0</v>
      </c>
      <c r="AL260" s="13">
        <f>_xlfn.XLOOKUP(Compendio[[#This Row],[Fecha]],Ev_Vallecas[FECHA],Ev_Vallecas[cof_tot],0)</f>
        <v>0</v>
      </c>
      <c r="AM260" s="13">
        <f>_xlfn.XLOOKUP(Compendio[[#This Row],[Fecha]],Ev_Vistalegre[FECHA],Ev_Vistalegre[cof_tot],0)</f>
        <v>0</v>
      </c>
    </row>
    <row r="261" spans="1:39" x14ac:dyDescent="0.2">
      <c r="A261" s="7">
        <v>45551</v>
      </c>
      <c r="B261">
        <v>16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38</v>
      </c>
      <c r="Y261" s="12">
        <v>1.5349999999999999</v>
      </c>
      <c r="Z261" s="12">
        <v>1.41</v>
      </c>
      <c r="AA261" s="14">
        <v>29.3</v>
      </c>
      <c r="AB261" s="14">
        <v>22.6</v>
      </c>
      <c r="AC261" s="14">
        <v>15.8</v>
      </c>
      <c r="AD261" s="14">
        <v>0</v>
      </c>
      <c r="AE261">
        <v>3</v>
      </c>
      <c r="AF261" s="13">
        <v>0.15</v>
      </c>
      <c r="AG261" s="13">
        <f>_xlfn.XLOOKUP(Compendio[[#This Row],[Fecha]],Ev_Bernabeu[FECHA],Ev_Bernabeu[cof_tot],0)</f>
        <v>0</v>
      </c>
      <c r="AH261" s="13">
        <f>_xlfn.XLOOKUP(Compendio[[#This Row],[Fecha]],Ev_IFEMA[FECHA],Ev_IFEMA[cof_tot],0)</f>
        <v>0</v>
      </c>
      <c r="AI261" s="13">
        <f>_xlfn.XLOOKUP(Compendio[[#This Row],[Fecha]],Ev_Ventas[FECHA],Ev_Ventas[cof_tot],0)</f>
        <v>0</v>
      </c>
      <c r="AJ261" s="13">
        <f>_xlfn.XLOOKUP(Compendio[[#This Row],[Fecha]],Ev_Metropolitano[FECHA],Ev_Metropolitano[cof_tot],0)</f>
        <v>0</v>
      </c>
      <c r="AK261" s="13">
        <f>_xlfn.XLOOKUP(Compendio[[#This Row],[Fecha]],Ev_MovistarArena[FECHA],Ev_MovistarArena[cof_tot],0)</f>
        <v>0</v>
      </c>
      <c r="AL261" s="13">
        <f>_xlfn.XLOOKUP(Compendio[[#This Row],[Fecha]],Ev_Vallecas[FECHA],Ev_Vallecas[cof_tot],0)</f>
        <v>0.88931972789115643</v>
      </c>
      <c r="AM261" s="13">
        <f>_xlfn.XLOOKUP(Compendio[[#This Row],[Fecha]],Ev_Vistalegre[FECHA],Ev_Vistalegre[cof_tot],0)</f>
        <v>0</v>
      </c>
    </row>
    <row r="262" spans="1:39" x14ac:dyDescent="0.2">
      <c r="A262" s="7">
        <v>45552</v>
      </c>
      <c r="B262">
        <v>17</v>
      </c>
      <c r="C262">
        <v>9</v>
      </c>
      <c r="D262">
        <v>2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38</v>
      </c>
      <c r="Y262" s="12">
        <v>1.534</v>
      </c>
      <c r="Z262" s="12">
        <v>1.407</v>
      </c>
      <c r="AA262" s="14">
        <v>26.5</v>
      </c>
      <c r="AB262" s="14">
        <v>20.6</v>
      </c>
      <c r="AC262" s="14">
        <v>14.8</v>
      </c>
      <c r="AD262" s="14">
        <v>0</v>
      </c>
      <c r="AE262">
        <v>3</v>
      </c>
      <c r="AF262" s="13">
        <v>0.31</v>
      </c>
      <c r="AG262" s="13">
        <f>_xlfn.XLOOKUP(Compendio[[#This Row],[Fecha]],Ev_Bernabeu[FECHA],Ev_Bernabeu[cof_tot],0)</f>
        <v>0.83868235294117643</v>
      </c>
      <c r="AH262" s="13">
        <f>_xlfn.XLOOKUP(Compendio[[#This Row],[Fecha]],Ev_IFEMA[FECHA],Ev_IFEMA[cof_tot],0)</f>
        <v>0</v>
      </c>
      <c r="AI262" s="13">
        <f>_xlfn.XLOOKUP(Compendio[[#This Row],[Fecha]],Ev_Ventas[FECHA],Ev_Ventas[cof_tot],0)</f>
        <v>0</v>
      </c>
      <c r="AJ262" s="13">
        <f>_xlfn.XLOOKUP(Compendio[[#This Row],[Fecha]],Ev_Metropolitano[FECHA],Ev_Metropolitano[cof_tot],0)</f>
        <v>0</v>
      </c>
      <c r="AK262" s="13">
        <f>_xlfn.XLOOKUP(Compendio[[#This Row],[Fecha]],Ev_MovistarArena[FECHA],Ev_MovistarArena[cof_tot],0)</f>
        <v>0</v>
      </c>
      <c r="AL262" s="13">
        <f>_xlfn.XLOOKUP(Compendio[[#This Row],[Fecha]],Ev_Vallecas[FECHA],Ev_Vallecas[cof_tot],0)</f>
        <v>0</v>
      </c>
      <c r="AM262" s="13">
        <f>_xlfn.XLOOKUP(Compendio[[#This Row],[Fecha]],Ev_Vistalegre[FECHA],Ev_Vistalegre[cof_tot],0)</f>
        <v>0</v>
      </c>
    </row>
    <row r="263" spans="1:39" x14ac:dyDescent="0.2">
      <c r="A263" s="7">
        <v>45553</v>
      </c>
      <c r="B263">
        <v>18</v>
      </c>
      <c r="C263">
        <v>9</v>
      </c>
      <c r="D263">
        <v>3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38</v>
      </c>
      <c r="Y263" s="12">
        <v>1.5329999999999999</v>
      </c>
      <c r="Z263" s="12">
        <v>1.4019999999999999</v>
      </c>
      <c r="AA263" s="14">
        <v>27.7</v>
      </c>
      <c r="AB263" s="14">
        <v>21.8</v>
      </c>
      <c r="AC263" s="14">
        <v>15.9</v>
      </c>
      <c r="AD263" s="14">
        <v>0</v>
      </c>
      <c r="AE263">
        <v>2</v>
      </c>
      <c r="AF263" s="13">
        <v>0.46</v>
      </c>
      <c r="AG263" s="13">
        <f>_xlfn.XLOOKUP(Compendio[[#This Row],[Fecha]],Ev_Bernabeu[FECHA],Ev_Bernabeu[cof_tot],0)</f>
        <v>0</v>
      </c>
      <c r="AH263" s="13">
        <f>_xlfn.XLOOKUP(Compendio[[#This Row],[Fecha]],Ev_IFEMA[FECHA],Ev_IFEMA[cof_tot],0)</f>
        <v>0</v>
      </c>
      <c r="AI263" s="13">
        <f>_xlfn.XLOOKUP(Compendio[[#This Row],[Fecha]],Ev_Ventas[FECHA],Ev_Ventas[cof_tot],0)</f>
        <v>0</v>
      </c>
      <c r="AJ263" s="13">
        <f>_xlfn.XLOOKUP(Compendio[[#This Row],[Fecha]],Ev_Metropolitano[FECHA],Ev_Metropolitano[cof_tot],0)</f>
        <v>0</v>
      </c>
      <c r="AK263" s="13">
        <f>_xlfn.XLOOKUP(Compendio[[#This Row],[Fecha]],Ev_MovistarArena[FECHA],Ev_MovistarArena[cof_tot],0)</f>
        <v>0</v>
      </c>
      <c r="AL263" s="13">
        <f>_xlfn.XLOOKUP(Compendio[[#This Row],[Fecha]],Ev_Vallecas[FECHA],Ev_Vallecas[cof_tot],0)</f>
        <v>0</v>
      </c>
      <c r="AM263" s="13">
        <f>_xlfn.XLOOKUP(Compendio[[#This Row],[Fecha]],Ev_Vistalegre[FECHA],Ev_Vistalegre[cof_tot],0)</f>
        <v>0</v>
      </c>
    </row>
    <row r="264" spans="1:39" x14ac:dyDescent="0.2">
      <c r="A264" s="7">
        <v>45554</v>
      </c>
      <c r="B264">
        <v>19</v>
      </c>
      <c r="C264">
        <v>9</v>
      </c>
      <c r="D264">
        <v>4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38</v>
      </c>
      <c r="Y264" s="12">
        <v>1.5329999999999999</v>
      </c>
      <c r="Z264" s="12">
        <v>1.4039999999999999</v>
      </c>
      <c r="AA264" s="14">
        <v>22.8</v>
      </c>
      <c r="AB264" s="14">
        <v>18.8</v>
      </c>
      <c r="AC264" s="14">
        <v>14.8</v>
      </c>
      <c r="AD264" s="14">
        <v>6.7</v>
      </c>
      <c r="AE264">
        <v>2</v>
      </c>
      <c r="AF264" s="13">
        <v>0.78</v>
      </c>
      <c r="AG264" s="13">
        <f>_xlfn.XLOOKUP(Compendio[[#This Row],[Fecha]],Ev_Bernabeu[FECHA],Ev_Bernabeu[cof_tot],0)</f>
        <v>0</v>
      </c>
      <c r="AH264" s="13">
        <f>_xlfn.XLOOKUP(Compendio[[#This Row],[Fecha]],Ev_IFEMA[FECHA],Ev_IFEMA[cof_tot],0)</f>
        <v>0</v>
      </c>
      <c r="AI264" s="13">
        <f>_xlfn.XLOOKUP(Compendio[[#This Row],[Fecha]],Ev_Ventas[FECHA],Ev_Ventas[cof_tot],0)</f>
        <v>0</v>
      </c>
      <c r="AJ264" s="13">
        <f>_xlfn.XLOOKUP(Compendio[[#This Row],[Fecha]],Ev_Metropolitano[FECHA],Ev_Metropolitano[cof_tot],0)</f>
        <v>0.82651428571428576</v>
      </c>
      <c r="AK264" s="13">
        <f>_xlfn.XLOOKUP(Compendio[[#This Row],[Fecha]],Ev_MovistarArena[FECHA],Ev_MovistarArena[cof_tot],0)</f>
        <v>0</v>
      </c>
      <c r="AL264" s="13">
        <f>_xlfn.XLOOKUP(Compendio[[#This Row],[Fecha]],Ev_Vallecas[FECHA],Ev_Vallecas[cof_tot],0)</f>
        <v>0</v>
      </c>
      <c r="AM264" s="13">
        <f>_xlfn.XLOOKUP(Compendio[[#This Row],[Fecha]],Ev_Vistalegre[FECHA],Ev_Vistalegre[cof_tot],0)</f>
        <v>0</v>
      </c>
    </row>
    <row r="265" spans="1:39" x14ac:dyDescent="0.2">
      <c r="A265" s="7">
        <v>45555</v>
      </c>
      <c r="B265">
        <v>20</v>
      </c>
      <c r="C265">
        <v>9</v>
      </c>
      <c r="D265">
        <v>5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38</v>
      </c>
      <c r="Y265" s="12">
        <v>1.532</v>
      </c>
      <c r="Z265" s="12">
        <v>1.4039999999999999</v>
      </c>
      <c r="AA265" s="14">
        <v>21.4</v>
      </c>
      <c r="AB265" s="14">
        <v>17.600000000000001</v>
      </c>
      <c r="AC265" s="14">
        <v>13.9</v>
      </c>
      <c r="AD265" s="14">
        <v>0.4</v>
      </c>
      <c r="AE265">
        <v>2</v>
      </c>
      <c r="AF265" s="13">
        <v>0.77</v>
      </c>
      <c r="AG265" s="13">
        <f>_xlfn.XLOOKUP(Compendio[[#This Row],[Fecha]],Ev_Bernabeu[FECHA],Ev_Bernabeu[cof_tot],0)</f>
        <v>0</v>
      </c>
      <c r="AH265" s="13">
        <f>_xlfn.XLOOKUP(Compendio[[#This Row],[Fecha]],Ev_IFEMA[FECHA],Ev_IFEMA[cof_tot],0)</f>
        <v>0</v>
      </c>
      <c r="AI265" s="13">
        <f>_xlfn.XLOOKUP(Compendio[[#This Row],[Fecha]],Ev_Ventas[FECHA],Ev_Ventas[cof_tot],0)</f>
        <v>0</v>
      </c>
      <c r="AJ265" s="13">
        <f>_xlfn.XLOOKUP(Compendio[[#This Row],[Fecha]],Ev_Metropolitano[FECHA],Ev_Metropolitano[cof_tot],0)</f>
        <v>0</v>
      </c>
      <c r="AK265" s="13">
        <f>_xlfn.XLOOKUP(Compendio[[#This Row],[Fecha]],Ev_MovistarArena[FECHA],Ev_MovistarArena[cof_tot],0)</f>
        <v>0</v>
      </c>
      <c r="AL265" s="13">
        <f>_xlfn.XLOOKUP(Compendio[[#This Row],[Fecha]],Ev_Vallecas[FECHA],Ev_Vallecas[cof_tot],0)</f>
        <v>0</v>
      </c>
      <c r="AM265" s="13">
        <f>_xlfn.XLOOKUP(Compendio[[#This Row],[Fecha]],Ev_Vistalegre[FECHA],Ev_Vistalegre[cof_tot],0)</f>
        <v>0</v>
      </c>
    </row>
    <row r="266" spans="1:39" x14ac:dyDescent="0.2">
      <c r="A266" s="7">
        <v>45556</v>
      </c>
      <c r="B266">
        <v>21</v>
      </c>
      <c r="C266">
        <v>9</v>
      </c>
      <c r="D266">
        <v>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38</v>
      </c>
      <c r="Y266" s="12">
        <v>1.5309999999999999</v>
      </c>
      <c r="Z266" s="12">
        <v>1.4019999999999999</v>
      </c>
      <c r="AA266" s="14">
        <v>23.2</v>
      </c>
      <c r="AB266" s="14">
        <v>20</v>
      </c>
      <c r="AC266" s="14">
        <v>16.8</v>
      </c>
      <c r="AD266" s="14">
        <v>0</v>
      </c>
      <c r="AE266">
        <v>2</v>
      </c>
      <c r="AF266" s="13">
        <v>0.69</v>
      </c>
      <c r="AG266" s="13">
        <f>_xlfn.XLOOKUP(Compendio[[#This Row],[Fecha]],Ev_Bernabeu[FECHA],Ev_Bernabeu[cof_tot],0)</f>
        <v>0.20334117647058825</v>
      </c>
      <c r="AH266" s="13">
        <f>_xlfn.XLOOKUP(Compendio[[#This Row],[Fecha]],Ev_IFEMA[FECHA],Ev_IFEMA[cof_tot],0)</f>
        <v>0</v>
      </c>
      <c r="AI266" s="13">
        <f>_xlfn.XLOOKUP(Compendio[[#This Row],[Fecha]],Ev_Ventas[FECHA],Ev_Ventas[cof_tot],0)</f>
        <v>0</v>
      </c>
      <c r="AJ266" s="13">
        <f>_xlfn.XLOOKUP(Compendio[[#This Row],[Fecha]],Ev_Metropolitano[FECHA],Ev_Metropolitano[cof_tot],0)</f>
        <v>0</v>
      </c>
      <c r="AK266" s="13">
        <f>_xlfn.XLOOKUP(Compendio[[#This Row],[Fecha]],Ev_MovistarArena[FECHA],Ev_MovistarArena[cof_tot],0)</f>
        <v>0</v>
      </c>
      <c r="AL266" s="13">
        <f>_xlfn.XLOOKUP(Compendio[[#This Row],[Fecha]],Ev_Vallecas[FECHA],Ev_Vallecas[cof_tot],0)</f>
        <v>0</v>
      </c>
      <c r="AM266" s="13">
        <f>_xlfn.XLOOKUP(Compendio[[#This Row],[Fecha]],Ev_Vistalegre[FECHA],Ev_Vistalegre[cof_tot],0)</f>
        <v>0</v>
      </c>
    </row>
    <row r="267" spans="1:39" x14ac:dyDescent="0.2">
      <c r="A267" s="7">
        <v>45557</v>
      </c>
      <c r="B267">
        <v>22</v>
      </c>
      <c r="C267">
        <v>9</v>
      </c>
      <c r="D267">
        <v>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38</v>
      </c>
      <c r="Y267" s="12">
        <v>1.53</v>
      </c>
      <c r="Z267" s="12">
        <v>1.4039999999999999</v>
      </c>
      <c r="AA267" s="14">
        <v>25.4</v>
      </c>
      <c r="AB267" s="14">
        <v>19.600000000000001</v>
      </c>
      <c r="AC267" s="14">
        <v>13.8</v>
      </c>
      <c r="AD267" s="14">
        <v>0</v>
      </c>
      <c r="AE267">
        <v>1</v>
      </c>
      <c r="AF267" s="13">
        <v>0.6</v>
      </c>
      <c r="AG267" s="13">
        <f>_xlfn.XLOOKUP(Compendio[[#This Row],[Fecha]],Ev_Bernabeu[FECHA],Ev_Bernabeu[cof_tot],0)</f>
        <v>0</v>
      </c>
      <c r="AH267" s="13">
        <f>_xlfn.XLOOKUP(Compendio[[#This Row],[Fecha]],Ev_IFEMA[FECHA],Ev_IFEMA[cof_tot],0)</f>
        <v>0</v>
      </c>
      <c r="AI267" s="13">
        <f>_xlfn.XLOOKUP(Compendio[[#This Row],[Fecha]],Ev_Ventas[FECHA],Ev_Ventas[cof_tot],0)</f>
        <v>0.35520815188991467</v>
      </c>
      <c r="AJ267" s="13">
        <f>_xlfn.XLOOKUP(Compendio[[#This Row],[Fecha]],Ev_Metropolitano[FECHA],Ev_Metropolitano[cof_tot],0)</f>
        <v>0</v>
      </c>
      <c r="AK267" s="13">
        <f>_xlfn.XLOOKUP(Compendio[[#This Row],[Fecha]],Ev_MovistarArena[FECHA],Ev_MovistarArena[cof_tot],0)</f>
        <v>0</v>
      </c>
      <c r="AL267" s="13">
        <f>_xlfn.XLOOKUP(Compendio[[#This Row],[Fecha]],Ev_Vallecas[FECHA],Ev_Vallecas[cof_tot],0)</f>
        <v>0.92829931972789115</v>
      </c>
      <c r="AM267" s="13">
        <f>_xlfn.XLOOKUP(Compendio[[#This Row],[Fecha]],Ev_Vistalegre[FECHA],Ev_Vistalegre[cof_tot],0)</f>
        <v>0</v>
      </c>
    </row>
    <row r="268" spans="1:39" x14ac:dyDescent="0.2">
      <c r="A268" s="7">
        <v>45558</v>
      </c>
      <c r="B268">
        <v>23</v>
      </c>
      <c r="C268">
        <v>9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39</v>
      </c>
      <c r="Y268" s="12">
        <v>1.5289999999999999</v>
      </c>
      <c r="Z268" s="12">
        <v>1.4039999999999999</v>
      </c>
      <c r="AA268" s="14">
        <v>24.1</v>
      </c>
      <c r="AB268" s="14">
        <v>18.8</v>
      </c>
      <c r="AC268" s="14">
        <v>13.5</v>
      </c>
      <c r="AD268" s="14">
        <v>0</v>
      </c>
      <c r="AE268">
        <v>2</v>
      </c>
      <c r="AF268" s="13">
        <v>0.54</v>
      </c>
      <c r="AG268" s="13">
        <f>_xlfn.XLOOKUP(Compendio[[#This Row],[Fecha]],Ev_Bernabeu[FECHA],Ev_Bernabeu[cof_tot],0)</f>
        <v>0</v>
      </c>
      <c r="AH268" s="13">
        <f>_xlfn.XLOOKUP(Compendio[[#This Row],[Fecha]],Ev_IFEMA[FECHA],Ev_IFEMA[cof_tot],0)</f>
        <v>0</v>
      </c>
      <c r="AI268" s="13">
        <f>_xlfn.XLOOKUP(Compendio[[#This Row],[Fecha]],Ev_Ventas[FECHA],Ev_Ventas[cof_tot],0)</f>
        <v>0</v>
      </c>
      <c r="AJ268" s="13">
        <f>_xlfn.XLOOKUP(Compendio[[#This Row],[Fecha]],Ev_Metropolitano[FECHA],Ev_Metropolitano[cof_tot],0)</f>
        <v>0</v>
      </c>
      <c r="AK268" s="13">
        <f>_xlfn.XLOOKUP(Compendio[[#This Row],[Fecha]],Ev_MovistarArena[FECHA],Ev_MovistarArena[cof_tot],0)</f>
        <v>0</v>
      </c>
      <c r="AL268" s="13">
        <f>_xlfn.XLOOKUP(Compendio[[#This Row],[Fecha]],Ev_Vallecas[FECHA],Ev_Vallecas[cof_tot],0)</f>
        <v>0</v>
      </c>
      <c r="AM268" s="13">
        <f>_xlfn.XLOOKUP(Compendio[[#This Row],[Fecha]],Ev_Vistalegre[FECHA],Ev_Vistalegre[cof_tot],0)</f>
        <v>0</v>
      </c>
    </row>
    <row r="269" spans="1:39" x14ac:dyDescent="0.2">
      <c r="A269" s="7">
        <v>45559</v>
      </c>
      <c r="B269">
        <v>24</v>
      </c>
      <c r="C269">
        <v>9</v>
      </c>
      <c r="D269">
        <v>2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39</v>
      </c>
      <c r="Y269" s="12">
        <v>1.5329999999999999</v>
      </c>
      <c r="Z269" s="12">
        <v>1.403</v>
      </c>
      <c r="AA269" s="14">
        <v>21.3</v>
      </c>
      <c r="AB269" s="14">
        <v>17.399999999999999</v>
      </c>
      <c r="AC269" s="14">
        <v>13.4</v>
      </c>
      <c r="AD269" s="14">
        <v>0</v>
      </c>
      <c r="AE269">
        <v>2</v>
      </c>
      <c r="AF269" s="13">
        <v>0.47</v>
      </c>
      <c r="AG269" s="13">
        <f>_xlfn.XLOOKUP(Compendio[[#This Row],[Fecha]],Ev_Bernabeu[FECHA],Ev_Bernabeu[cof_tot],0)</f>
        <v>0.79388235294117648</v>
      </c>
      <c r="AH269" s="13">
        <f>_xlfn.XLOOKUP(Compendio[[#This Row],[Fecha]],Ev_IFEMA[FECHA],Ev_IFEMA[cof_tot],0)</f>
        <v>0</v>
      </c>
      <c r="AI269" s="13">
        <f>_xlfn.XLOOKUP(Compendio[[#This Row],[Fecha]],Ev_Ventas[FECHA],Ev_Ventas[cof_tot],0)</f>
        <v>0</v>
      </c>
      <c r="AJ269" s="13">
        <f>_xlfn.XLOOKUP(Compendio[[#This Row],[Fecha]],Ev_Metropolitano[FECHA],Ev_Metropolitano[cof_tot],0)</f>
        <v>0</v>
      </c>
      <c r="AK269" s="13">
        <f>_xlfn.XLOOKUP(Compendio[[#This Row],[Fecha]],Ev_MovistarArena[FECHA],Ev_MovistarArena[cof_tot],0)</f>
        <v>0</v>
      </c>
      <c r="AL269" s="13">
        <f>_xlfn.XLOOKUP(Compendio[[#This Row],[Fecha]],Ev_Vallecas[FECHA],Ev_Vallecas[cof_tot],0)</f>
        <v>0</v>
      </c>
      <c r="AM269" s="13">
        <f>_xlfn.XLOOKUP(Compendio[[#This Row],[Fecha]],Ev_Vistalegre[FECHA],Ev_Vistalegre[cof_tot],0)</f>
        <v>0</v>
      </c>
    </row>
    <row r="270" spans="1:39" x14ac:dyDescent="0.2">
      <c r="A270" s="7">
        <v>45560</v>
      </c>
      <c r="B270">
        <v>25</v>
      </c>
      <c r="C270">
        <v>9</v>
      </c>
      <c r="D270">
        <v>3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39</v>
      </c>
      <c r="Y270" s="12">
        <v>1.534</v>
      </c>
      <c r="Z270" s="12">
        <v>1.403</v>
      </c>
      <c r="AA270" s="14">
        <v>22.6</v>
      </c>
      <c r="AB270" s="14">
        <v>19.399999999999999</v>
      </c>
      <c r="AC270" s="14">
        <v>16.2</v>
      </c>
      <c r="AD270" s="14">
        <v>0</v>
      </c>
      <c r="AE270">
        <v>3</v>
      </c>
      <c r="AF270" s="13">
        <v>0.77</v>
      </c>
      <c r="AG270" s="13">
        <f>_xlfn.XLOOKUP(Compendio[[#This Row],[Fecha]],Ev_Bernabeu[FECHA],Ev_Bernabeu[cof_tot],0)</f>
        <v>0</v>
      </c>
      <c r="AH270" s="13">
        <f>_xlfn.XLOOKUP(Compendio[[#This Row],[Fecha]],Ev_IFEMA[FECHA],Ev_IFEMA[cof_tot],0)</f>
        <v>0</v>
      </c>
      <c r="AI270" s="13">
        <f>_xlfn.XLOOKUP(Compendio[[#This Row],[Fecha]],Ev_Ventas[FECHA],Ev_Ventas[cof_tot],0)</f>
        <v>0</v>
      </c>
      <c r="AJ270" s="13">
        <f>_xlfn.XLOOKUP(Compendio[[#This Row],[Fecha]],Ev_Metropolitano[FECHA],Ev_Metropolitano[cof_tot],0)</f>
        <v>0</v>
      </c>
      <c r="AK270" s="13">
        <f>_xlfn.XLOOKUP(Compendio[[#This Row],[Fecha]],Ev_MovistarArena[FECHA],Ev_MovistarArena[cof_tot],0)</f>
        <v>0</v>
      </c>
      <c r="AL270" s="13">
        <f>_xlfn.XLOOKUP(Compendio[[#This Row],[Fecha]],Ev_Vallecas[FECHA],Ev_Vallecas[cof_tot],0)</f>
        <v>0</v>
      </c>
      <c r="AM270" s="13">
        <f>_xlfn.XLOOKUP(Compendio[[#This Row],[Fecha]],Ev_Vistalegre[FECHA],Ev_Vistalegre[cof_tot],0)</f>
        <v>0</v>
      </c>
    </row>
    <row r="271" spans="1:39" x14ac:dyDescent="0.2">
      <c r="A271" s="7">
        <v>45561</v>
      </c>
      <c r="B271">
        <v>26</v>
      </c>
      <c r="C271">
        <v>9</v>
      </c>
      <c r="D271">
        <v>4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39</v>
      </c>
      <c r="Y271" s="12">
        <v>1.5329999999999999</v>
      </c>
      <c r="Z271" s="12">
        <v>1.4019999999999999</v>
      </c>
      <c r="AA271" s="14">
        <v>21.9</v>
      </c>
      <c r="AB271" s="14">
        <v>19.2</v>
      </c>
      <c r="AC271" s="14">
        <v>16.5</v>
      </c>
      <c r="AD271" s="14">
        <v>0</v>
      </c>
      <c r="AE271">
        <v>4</v>
      </c>
      <c r="AF271" s="13">
        <v>0.75</v>
      </c>
      <c r="AG271" s="13">
        <f>_xlfn.XLOOKUP(Compendio[[#This Row],[Fecha]],Ev_Bernabeu[FECHA],Ev_Bernabeu[cof_tot],0)</f>
        <v>0</v>
      </c>
      <c r="AH271" s="13">
        <f>_xlfn.XLOOKUP(Compendio[[#This Row],[Fecha]],Ev_IFEMA[FECHA],Ev_IFEMA[cof_tot],0)</f>
        <v>0</v>
      </c>
      <c r="AI271" s="13">
        <f>_xlfn.XLOOKUP(Compendio[[#This Row],[Fecha]],Ev_Ventas[FECHA],Ev_Ventas[cof_tot],0)</f>
        <v>0</v>
      </c>
      <c r="AJ271" s="13">
        <f>_xlfn.XLOOKUP(Compendio[[#This Row],[Fecha]],Ev_Metropolitano[FECHA],Ev_Metropolitano[cof_tot],0)</f>
        <v>0</v>
      </c>
      <c r="AK271" s="13">
        <f>_xlfn.XLOOKUP(Compendio[[#This Row],[Fecha]],Ev_MovistarArena[FECHA],Ev_MovistarArena[cof_tot],0)</f>
        <v>0</v>
      </c>
      <c r="AL271" s="13">
        <f>_xlfn.XLOOKUP(Compendio[[#This Row],[Fecha]],Ev_Vallecas[FECHA],Ev_Vallecas[cof_tot],0)</f>
        <v>0</v>
      </c>
      <c r="AM271" s="13">
        <f>_xlfn.XLOOKUP(Compendio[[#This Row],[Fecha]],Ev_Vistalegre[FECHA],Ev_Vistalegre[cof_tot],0)</f>
        <v>0</v>
      </c>
    </row>
    <row r="272" spans="1:39" x14ac:dyDescent="0.2">
      <c r="A272" s="7">
        <v>45562</v>
      </c>
      <c r="B272">
        <v>27</v>
      </c>
      <c r="C272">
        <v>9</v>
      </c>
      <c r="D272">
        <v>5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39</v>
      </c>
      <c r="Y272" s="12">
        <v>1.5329999999999999</v>
      </c>
      <c r="Z272" s="12">
        <v>1.4</v>
      </c>
      <c r="AA272" s="14">
        <v>21.1</v>
      </c>
      <c r="AB272" s="14">
        <v>16.8</v>
      </c>
      <c r="AC272" s="14">
        <v>12.4</v>
      </c>
      <c r="AD272" s="14">
        <v>0</v>
      </c>
      <c r="AE272">
        <v>3</v>
      </c>
      <c r="AF272" s="13">
        <v>0.47</v>
      </c>
      <c r="AG272" s="13">
        <f>_xlfn.XLOOKUP(Compendio[[#This Row],[Fecha]],Ev_Bernabeu[FECHA],Ev_Bernabeu[cof_tot],0)</f>
        <v>0</v>
      </c>
      <c r="AH272" s="13">
        <f>_xlfn.XLOOKUP(Compendio[[#This Row],[Fecha]],Ev_IFEMA[FECHA],Ev_IFEMA[cof_tot],0)</f>
        <v>0</v>
      </c>
      <c r="AI272" s="13">
        <f>_xlfn.XLOOKUP(Compendio[[#This Row],[Fecha]],Ev_Ventas[FECHA],Ev_Ventas[cof_tot],0)</f>
        <v>0</v>
      </c>
      <c r="AJ272" s="13">
        <f>_xlfn.XLOOKUP(Compendio[[#This Row],[Fecha]],Ev_Metropolitano[FECHA],Ev_Metropolitano[cof_tot],0)</f>
        <v>0</v>
      </c>
      <c r="AK272" s="13">
        <f>_xlfn.XLOOKUP(Compendio[[#This Row],[Fecha]],Ev_MovistarArena[FECHA],Ev_MovistarArena[cof_tot],0)</f>
        <v>0</v>
      </c>
      <c r="AL272" s="13">
        <f>_xlfn.XLOOKUP(Compendio[[#This Row],[Fecha]],Ev_Vallecas[FECHA],Ev_Vallecas[cof_tot],0)</f>
        <v>0</v>
      </c>
      <c r="AM272" s="13">
        <f>_xlfn.XLOOKUP(Compendio[[#This Row],[Fecha]],Ev_Vistalegre[FECHA],Ev_Vistalegre[cof_tot],0)</f>
        <v>0</v>
      </c>
    </row>
    <row r="273" spans="1:39" x14ac:dyDescent="0.2">
      <c r="A273" s="7">
        <v>45563</v>
      </c>
      <c r="B273">
        <v>28</v>
      </c>
      <c r="C273">
        <v>9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39</v>
      </c>
      <c r="Y273" s="12">
        <v>1.5309999999999999</v>
      </c>
      <c r="Z273" s="12">
        <v>1.399</v>
      </c>
      <c r="AA273" s="14">
        <v>20.7</v>
      </c>
      <c r="AB273" s="14">
        <v>15.4</v>
      </c>
      <c r="AC273" s="14">
        <v>10.1</v>
      </c>
      <c r="AD273" s="14">
        <v>0</v>
      </c>
      <c r="AE273">
        <v>2</v>
      </c>
      <c r="AF273" s="13">
        <v>0.38</v>
      </c>
      <c r="AG273" s="13">
        <f>_xlfn.XLOOKUP(Compendio[[#This Row],[Fecha]],Ev_Bernabeu[FECHA],Ev_Bernabeu[cof_tot],0)</f>
        <v>0</v>
      </c>
      <c r="AH273" s="13">
        <f>_xlfn.XLOOKUP(Compendio[[#This Row],[Fecha]],Ev_IFEMA[FECHA],Ev_IFEMA[cof_tot],0)</f>
        <v>0</v>
      </c>
      <c r="AI273" s="13">
        <f>_xlfn.XLOOKUP(Compendio[[#This Row],[Fecha]],Ev_Ventas[FECHA],Ev_Ventas[cof_tot],0)</f>
        <v>0.91329907681588574</v>
      </c>
      <c r="AJ273" s="13">
        <f>_xlfn.XLOOKUP(Compendio[[#This Row],[Fecha]],Ev_Metropolitano[FECHA],Ev_Metropolitano[cof_tot],0)</f>
        <v>0</v>
      </c>
      <c r="AK273" s="13">
        <f>_xlfn.XLOOKUP(Compendio[[#This Row],[Fecha]],Ev_MovistarArena[FECHA],Ev_MovistarArena[cof_tot],0)</f>
        <v>0</v>
      </c>
      <c r="AL273" s="13">
        <f>_xlfn.XLOOKUP(Compendio[[#This Row],[Fecha]],Ev_Vallecas[FECHA],Ev_Vallecas[cof_tot],0)</f>
        <v>0.89700680272108846</v>
      </c>
      <c r="AM273" s="13">
        <f>_xlfn.XLOOKUP(Compendio[[#This Row],[Fecha]],Ev_Vistalegre[FECHA],Ev_Vistalegre[cof_tot],0)</f>
        <v>0</v>
      </c>
    </row>
    <row r="274" spans="1:39" x14ac:dyDescent="0.2">
      <c r="A274" s="7">
        <v>45564</v>
      </c>
      <c r="B274">
        <v>29</v>
      </c>
      <c r="C274">
        <v>9</v>
      </c>
      <c r="D274">
        <v>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39</v>
      </c>
      <c r="Y274" s="12">
        <v>1.53</v>
      </c>
      <c r="Z274" s="12">
        <v>1.395</v>
      </c>
      <c r="AA274" s="14">
        <v>23.5</v>
      </c>
      <c r="AB274" s="14">
        <v>17.3</v>
      </c>
      <c r="AC274" s="14">
        <v>11.1</v>
      </c>
      <c r="AD274" s="14">
        <v>0</v>
      </c>
      <c r="AE274">
        <v>1</v>
      </c>
      <c r="AF274" s="13">
        <v>0.39</v>
      </c>
      <c r="AG274" s="13">
        <f>_xlfn.XLOOKUP(Compendio[[#This Row],[Fecha]],Ev_Bernabeu[FECHA],Ev_Bernabeu[cof_tot],0)</f>
        <v>0</v>
      </c>
      <c r="AH274" s="13">
        <f>_xlfn.XLOOKUP(Compendio[[#This Row],[Fecha]],Ev_IFEMA[FECHA],Ev_IFEMA[cof_tot],0)</f>
        <v>0</v>
      </c>
      <c r="AI274" s="13">
        <f>_xlfn.XLOOKUP(Compendio[[#This Row],[Fecha]],Ev_Ventas[FECHA],Ev_Ventas[cof_tot],0)</f>
        <v>0.59083783313011673</v>
      </c>
      <c r="AJ274" s="13">
        <f>_xlfn.XLOOKUP(Compendio[[#This Row],[Fecha]],Ev_Metropolitano[FECHA],Ev_Metropolitano[cof_tot],0)</f>
        <v>1.0016</v>
      </c>
      <c r="AK274" s="13">
        <f>_xlfn.XLOOKUP(Compendio[[#This Row],[Fecha]],Ev_MovistarArena[FECHA],Ev_MovistarArena[cof_tot],0)</f>
        <v>0</v>
      </c>
      <c r="AL274" s="13">
        <f>_xlfn.XLOOKUP(Compendio[[#This Row],[Fecha]],Ev_Vallecas[FECHA],Ev_Vallecas[cof_tot],0)</f>
        <v>0</v>
      </c>
      <c r="AM274" s="13">
        <f>_xlfn.XLOOKUP(Compendio[[#This Row],[Fecha]],Ev_Vistalegre[FECHA],Ev_Vistalegre[cof_tot],0)</f>
        <v>0</v>
      </c>
    </row>
    <row r="275" spans="1:39" x14ac:dyDescent="0.2">
      <c r="A275" s="7">
        <v>45565</v>
      </c>
      <c r="B275">
        <v>30</v>
      </c>
      <c r="C275">
        <v>9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40</v>
      </c>
      <c r="Y275" s="12">
        <v>1.53</v>
      </c>
      <c r="Z275" s="12">
        <v>1.391</v>
      </c>
      <c r="AA275" s="14">
        <v>27</v>
      </c>
      <c r="AB275" s="14">
        <v>20.2</v>
      </c>
      <c r="AC275" s="14">
        <v>13.3</v>
      </c>
      <c r="AD275" s="14">
        <v>0</v>
      </c>
      <c r="AE275">
        <v>2</v>
      </c>
      <c r="AF275" s="13">
        <v>0.33</v>
      </c>
      <c r="AG275" s="13">
        <f>_xlfn.XLOOKUP(Compendio[[#This Row],[Fecha]],Ev_Bernabeu[FECHA],Ev_Bernabeu[cof_tot],0)</f>
        <v>0</v>
      </c>
      <c r="AH275" s="13">
        <f>_xlfn.XLOOKUP(Compendio[[#This Row],[Fecha]],Ev_IFEMA[FECHA],Ev_IFEMA[cof_tot],0)</f>
        <v>0</v>
      </c>
      <c r="AI275" s="13">
        <f>_xlfn.XLOOKUP(Compendio[[#This Row],[Fecha]],Ev_Ventas[FECHA],Ev_Ventas[cof_tot],0)</f>
        <v>0</v>
      </c>
      <c r="AJ275" s="13">
        <f>_xlfn.XLOOKUP(Compendio[[#This Row],[Fecha]],Ev_Metropolitano[FECHA],Ev_Metropolitano[cof_tot],0)</f>
        <v>0</v>
      </c>
      <c r="AK275" s="13">
        <f>_xlfn.XLOOKUP(Compendio[[#This Row],[Fecha]],Ev_MovistarArena[FECHA],Ev_MovistarArena[cof_tot],0)</f>
        <v>0</v>
      </c>
      <c r="AL275" s="13">
        <f>_xlfn.XLOOKUP(Compendio[[#This Row],[Fecha]],Ev_Vallecas[FECHA],Ev_Vallecas[cof_tot],0)</f>
        <v>0</v>
      </c>
      <c r="AM275" s="13">
        <f>_xlfn.XLOOKUP(Compendio[[#This Row],[Fecha]],Ev_Vistalegre[FECHA],Ev_Vistalegre[cof_tot],0)</f>
        <v>0</v>
      </c>
    </row>
    <row r="276" spans="1:39" x14ac:dyDescent="0.2">
      <c r="A276" s="7">
        <v>45566</v>
      </c>
      <c r="B276">
        <v>1</v>
      </c>
      <c r="C276">
        <v>10</v>
      </c>
      <c r="D276">
        <v>2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40</v>
      </c>
      <c r="Y276" s="12">
        <v>1.5289999999999999</v>
      </c>
      <c r="Z276" s="12">
        <v>1.3939999999999999</v>
      </c>
      <c r="AA276" s="14">
        <v>26.9</v>
      </c>
      <c r="AB276" s="14">
        <v>20.2</v>
      </c>
      <c r="AC276" s="14">
        <v>13.5</v>
      </c>
      <c r="AD276" s="14">
        <v>0</v>
      </c>
      <c r="AE276">
        <v>1</v>
      </c>
      <c r="AF276" s="13">
        <v>0.44</v>
      </c>
      <c r="AG276" s="13">
        <f>_xlfn.XLOOKUP(Compendio[[#This Row],[Fecha]],Ev_Bernabeu[FECHA],Ev_Bernabeu[cof_tot],0)</f>
        <v>0</v>
      </c>
      <c r="AH276" s="13">
        <f>_xlfn.XLOOKUP(Compendio[[#This Row],[Fecha]],Ev_IFEMA[FECHA],Ev_IFEMA[cof_tot],0)</f>
        <v>0</v>
      </c>
      <c r="AI276" s="13">
        <f>_xlfn.XLOOKUP(Compendio[[#This Row],[Fecha]],Ev_Ventas[FECHA],Ev_Ventas[cof_tot],0)</f>
        <v>0</v>
      </c>
      <c r="AJ276" s="13">
        <f>_xlfn.XLOOKUP(Compendio[[#This Row],[Fecha]],Ev_Metropolitano[FECHA],Ev_Metropolitano[cof_tot],0)</f>
        <v>0</v>
      </c>
      <c r="AK276" s="13">
        <f>_xlfn.XLOOKUP(Compendio[[#This Row],[Fecha]],Ev_MovistarArena[FECHA],Ev_MovistarArena[cof_tot],0)</f>
        <v>0</v>
      </c>
      <c r="AL276" s="13">
        <f>_xlfn.XLOOKUP(Compendio[[#This Row],[Fecha]],Ev_Vallecas[FECHA],Ev_Vallecas[cof_tot],0)</f>
        <v>0</v>
      </c>
      <c r="AM276" s="13">
        <f>_xlfn.XLOOKUP(Compendio[[#This Row],[Fecha]],Ev_Vistalegre[FECHA],Ev_Vistalegre[cof_tot],0)</f>
        <v>0</v>
      </c>
    </row>
    <row r="277" spans="1:39" x14ac:dyDescent="0.2">
      <c r="A277" s="7">
        <v>45567</v>
      </c>
      <c r="B277">
        <v>2</v>
      </c>
      <c r="C277">
        <v>10</v>
      </c>
      <c r="D277">
        <v>3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40</v>
      </c>
      <c r="Y277" s="12">
        <v>1.5289999999999999</v>
      </c>
      <c r="Z277" s="12">
        <v>1.3939999999999999</v>
      </c>
      <c r="AA277" s="14">
        <v>27.9</v>
      </c>
      <c r="AB277" s="14">
        <v>20.55</v>
      </c>
      <c r="AC277" s="14">
        <v>13.3</v>
      </c>
      <c r="AD277" s="14">
        <v>0.2</v>
      </c>
      <c r="AE277">
        <v>3</v>
      </c>
      <c r="AF277" s="13">
        <v>0.56000000000000005</v>
      </c>
      <c r="AG277" s="13">
        <f>_xlfn.XLOOKUP(Compendio[[#This Row],[Fecha]],Ev_Bernabeu[FECHA],Ev_Bernabeu[cof_tot],0)</f>
        <v>0</v>
      </c>
      <c r="AH277" s="13">
        <f>_xlfn.XLOOKUP(Compendio[[#This Row],[Fecha]],Ev_IFEMA[FECHA],Ev_IFEMA[cof_tot],0)</f>
        <v>0</v>
      </c>
      <c r="AI277" s="13">
        <f>_xlfn.XLOOKUP(Compendio[[#This Row],[Fecha]],Ev_Ventas[FECHA],Ev_Ventas[cof_tot],0)</f>
        <v>0</v>
      </c>
      <c r="AJ277" s="13">
        <f>_xlfn.XLOOKUP(Compendio[[#This Row],[Fecha]],Ev_Metropolitano[FECHA],Ev_Metropolitano[cof_tot],0)</f>
        <v>0</v>
      </c>
      <c r="AK277" s="13">
        <f>_xlfn.XLOOKUP(Compendio[[#This Row],[Fecha]],Ev_MovistarArena[FECHA],Ev_MovistarArena[cof_tot],0)</f>
        <v>0</v>
      </c>
      <c r="AL277" s="13">
        <f>_xlfn.XLOOKUP(Compendio[[#This Row],[Fecha]],Ev_Vallecas[FECHA],Ev_Vallecas[cof_tot],0)</f>
        <v>0</v>
      </c>
      <c r="AM277" s="13">
        <f>_xlfn.XLOOKUP(Compendio[[#This Row],[Fecha]],Ev_Vistalegre[FECHA],Ev_Vistalegre[cof_tot],0)</f>
        <v>0</v>
      </c>
    </row>
    <row r="278" spans="1:39" x14ac:dyDescent="0.2">
      <c r="A278" s="7">
        <v>45568</v>
      </c>
      <c r="B278">
        <v>3</v>
      </c>
      <c r="C278">
        <v>10</v>
      </c>
      <c r="D278">
        <v>4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40</v>
      </c>
      <c r="Y278" s="12">
        <v>1.532</v>
      </c>
      <c r="Z278" s="12">
        <v>1.395</v>
      </c>
      <c r="AA278" s="14">
        <v>26</v>
      </c>
      <c r="AB278" s="14">
        <v>20.5</v>
      </c>
      <c r="AC278" s="14">
        <v>15</v>
      </c>
      <c r="AD278" s="14">
        <v>0</v>
      </c>
      <c r="AE278">
        <v>3</v>
      </c>
      <c r="AF278" s="13">
        <v>0.55500000000000005</v>
      </c>
      <c r="AG278" s="13">
        <f>_xlfn.XLOOKUP(Compendio[[#This Row],[Fecha]],Ev_Bernabeu[FECHA],Ev_Bernabeu[cof_tot],0)</f>
        <v>0</v>
      </c>
      <c r="AH278" s="13">
        <f>_xlfn.XLOOKUP(Compendio[[#This Row],[Fecha]],Ev_IFEMA[FECHA],Ev_IFEMA[cof_tot],0)</f>
        <v>0</v>
      </c>
      <c r="AI278" s="13">
        <f>_xlfn.XLOOKUP(Compendio[[#This Row],[Fecha]],Ev_Ventas[FECHA],Ev_Ventas[cof_tot],0)</f>
        <v>0.70867444696045989</v>
      </c>
      <c r="AJ278" s="13">
        <f>_xlfn.XLOOKUP(Compendio[[#This Row],[Fecha]],Ev_Metropolitano[FECHA],Ev_Metropolitano[cof_tot],0)</f>
        <v>0</v>
      </c>
      <c r="AK278" s="13">
        <f>_xlfn.XLOOKUP(Compendio[[#This Row],[Fecha]],Ev_MovistarArena[FECHA],Ev_MovistarArena[cof_tot],0)</f>
        <v>0</v>
      </c>
      <c r="AL278" s="13">
        <f>_xlfn.XLOOKUP(Compendio[[#This Row],[Fecha]],Ev_Vallecas[FECHA],Ev_Vallecas[cof_tot],0)</f>
        <v>0</v>
      </c>
      <c r="AM278" s="13">
        <f>_xlfn.XLOOKUP(Compendio[[#This Row],[Fecha]],Ev_Vistalegre[FECHA],Ev_Vistalegre[cof_tot],0)</f>
        <v>0</v>
      </c>
    </row>
    <row r="279" spans="1:39" x14ac:dyDescent="0.2">
      <c r="A279" s="7">
        <v>45569</v>
      </c>
      <c r="B279">
        <v>4</v>
      </c>
      <c r="C279">
        <v>10</v>
      </c>
      <c r="D279">
        <v>5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40</v>
      </c>
      <c r="Y279" s="12">
        <v>1.53</v>
      </c>
      <c r="Z279" s="12">
        <v>1.3979999999999999</v>
      </c>
      <c r="AA279" s="14">
        <v>25.7</v>
      </c>
      <c r="AB279" s="14">
        <v>18.649999999999999</v>
      </c>
      <c r="AC279" s="14">
        <v>11.6</v>
      </c>
      <c r="AD279" s="14">
        <v>0</v>
      </c>
      <c r="AE279">
        <v>1</v>
      </c>
      <c r="AF279" s="13">
        <v>0.505</v>
      </c>
      <c r="AG279" s="13">
        <f>_xlfn.XLOOKUP(Compendio[[#This Row],[Fecha]],Ev_Bernabeu[FECHA],Ev_Bernabeu[cof_tot],0)</f>
        <v>0</v>
      </c>
      <c r="AH279" s="13">
        <f>_xlfn.XLOOKUP(Compendio[[#This Row],[Fecha]],Ev_IFEMA[FECHA],Ev_IFEMA[cof_tot],0)</f>
        <v>0</v>
      </c>
      <c r="AI279" s="13">
        <f>_xlfn.XLOOKUP(Compendio[[#This Row],[Fecha]],Ev_Ventas[FECHA],Ev_Ventas[cof_tot],0)</f>
        <v>0.91460546943041277</v>
      </c>
      <c r="AJ279" s="13">
        <f>_xlfn.XLOOKUP(Compendio[[#This Row],[Fecha]],Ev_Metropolitano[FECHA],Ev_Metropolitano[cof_tot],0)</f>
        <v>0</v>
      </c>
      <c r="AK279" s="13">
        <f>_xlfn.XLOOKUP(Compendio[[#This Row],[Fecha]],Ev_MovistarArena[FECHA],Ev_MovistarArena[cof_tot],0)</f>
        <v>0</v>
      </c>
      <c r="AL279" s="13">
        <f>_xlfn.XLOOKUP(Compendio[[#This Row],[Fecha]],Ev_Vallecas[FECHA],Ev_Vallecas[cof_tot],0)</f>
        <v>0</v>
      </c>
      <c r="AM279" s="13">
        <f>_xlfn.XLOOKUP(Compendio[[#This Row],[Fecha]],Ev_Vistalegre[FECHA],Ev_Vistalegre[cof_tot],0)</f>
        <v>0</v>
      </c>
    </row>
    <row r="280" spans="1:39" x14ac:dyDescent="0.2">
      <c r="A280" s="7">
        <v>45570</v>
      </c>
      <c r="B280">
        <v>5</v>
      </c>
      <c r="C280">
        <v>10</v>
      </c>
      <c r="D280">
        <v>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40</v>
      </c>
      <c r="Y280" s="12">
        <v>1.53</v>
      </c>
      <c r="Z280" s="12">
        <v>1.4</v>
      </c>
      <c r="AA280" s="14">
        <v>25.4</v>
      </c>
      <c r="AB280" s="14">
        <v>19.100000000000001</v>
      </c>
      <c r="AC280" s="14">
        <v>12.8</v>
      </c>
      <c r="AD280" s="14">
        <v>0</v>
      </c>
      <c r="AE280">
        <v>2</v>
      </c>
      <c r="AF280" s="13">
        <v>0.6</v>
      </c>
      <c r="AG280" s="13">
        <f>_xlfn.XLOOKUP(Compendio[[#This Row],[Fecha]],Ev_Bernabeu[FECHA],Ev_Bernabeu[cof_tot],0)</f>
        <v>0.86872941176470586</v>
      </c>
      <c r="AH280" s="13">
        <f>_xlfn.XLOOKUP(Compendio[[#This Row],[Fecha]],Ev_IFEMA[FECHA],Ev_IFEMA[cof_tot],0)</f>
        <v>0</v>
      </c>
      <c r="AI280" s="13">
        <f>_xlfn.XLOOKUP(Compendio[[#This Row],[Fecha]],Ev_Ventas[FECHA],Ev_Ventas[cof_tot],0)</f>
        <v>0.93241595540846545</v>
      </c>
      <c r="AJ280" s="13">
        <f>_xlfn.XLOOKUP(Compendio[[#This Row],[Fecha]],Ev_Metropolitano[FECHA],Ev_Metropolitano[cof_tot],0)</f>
        <v>0</v>
      </c>
      <c r="AK280" s="13">
        <f>_xlfn.XLOOKUP(Compendio[[#This Row],[Fecha]],Ev_MovistarArena[FECHA],Ev_MovistarArena[cof_tot],0)</f>
        <v>0</v>
      </c>
      <c r="AL280" s="13">
        <f>_xlfn.XLOOKUP(Compendio[[#This Row],[Fecha]],Ev_Vallecas[FECHA],Ev_Vallecas[cof_tot],0)</f>
        <v>0</v>
      </c>
      <c r="AM280" s="13">
        <f>_xlfn.XLOOKUP(Compendio[[#This Row],[Fecha]],Ev_Vistalegre[FECHA],Ev_Vistalegre[cof_tot],0)</f>
        <v>0</v>
      </c>
    </row>
    <row r="281" spans="1:39" x14ac:dyDescent="0.2">
      <c r="A281" s="7">
        <v>45571</v>
      </c>
      <c r="B281">
        <v>6</v>
      </c>
      <c r="C281">
        <v>10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40</v>
      </c>
      <c r="Y281" s="12">
        <v>1.5329999999999999</v>
      </c>
      <c r="Z281" s="12">
        <v>1.4039999999999999</v>
      </c>
      <c r="AA281" s="14">
        <v>22.6</v>
      </c>
      <c r="AB281" s="14">
        <v>20.100000000000001</v>
      </c>
      <c r="AC281" s="14">
        <v>17.600000000000001</v>
      </c>
      <c r="AD281" s="14">
        <v>0</v>
      </c>
      <c r="AE281">
        <v>3</v>
      </c>
      <c r="AF281" s="13">
        <v>0.67</v>
      </c>
      <c r="AG281" s="13">
        <f>_xlfn.XLOOKUP(Compendio[[#This Row],[Fecha]],Ev_Bernabeu[FECHA],Ev_Bernabeu[cof_tot],0)</f>
        <v>0</v>
      </c>
      <c r="AH281" s="13">
        <f>_xlfn.XLOOKUP(Compendio[[#This Row],[Fecha]],Ev_IFEMA[FECHA],Ev_IFEMA[cof_tot],0)</f>
        <v>0</v>
      </c>
      <c r="AI281" s="13">
        <f>_xlfn.XLOOKUP(Compendio[[#This Row],[Fecha]],Ev_Ventas[FECHA],Ev_Ventas[cof_tot],0)</f>
        <v>1</v>
      </c>
      <c r="AJ281" s="13">
        <f>_xlfn.XLOOKUP(Compendio[[#This Row],[Fecha]],Ev_Metropolitano[FECHA],Ev_Metropolitano[cof_tot],0)</f>
        <v>0</v>
      </c>
      <c r="AK281" s="13">
        <f>_xlfn.XLOOKUP(Compendio[[#This Row],[Fecha]],Ev_MovistarArena[FECHA],Ev_MovistarArena[cof_tot],0)</f>
        <v>0</v>
      </c>
      <c r="AL281" s="13">
        <f>_xlfn.XLOOKUP(Compendio[[#This Row],[Fecha]],Ev_Vallecas[FECHA],Ev_Vallecas[cof_tot],0)</f>
        <v>0</v>
      </c>
      <c r="AM281" s="13">
        <f>_xlfn.XLOOKUP(Compendio[[#This Row],[Fecha]],Ev_Vistalegre[FECHA],Ev_Vistalegre[cof_tot],0)</f>
        <v>0.72</v>
      </c>
    </row>
    <row r="282" spans="1:39" x14ac:dyDescent="0.2">
      <c r="A282" s="7">
        <v>45572</v>
      </c>
      <c r="B282">
        <v>7</v>
      </c>
      <c r="C282">
        <v>10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41</v>
      </c>
      <c r="Y282" s="12">
        <v>1.534</v>
      </c>
      <c r="Z282" s="12">
        <v>1.405</v>
      </c>
      <c r="AA282" s="14">
        <v>22.5</v>
      </c>
      <c r="AB282" s="14">
        <v>18.2</v>
      </c>
      <c r="AC282" s="14">
        <v>13.8</v>
      </c>
      <c r="AD282" s="14">
        <v>6.5</v>
      </c>
      <c r="AE282">
        <v>3</v>
      </c>
      <c r="AF282" s="13">
        <v>0.81</v>
      </c>
      <c r="AG282" s="13">
        <f>_xlfn.XLOOKUP(Compendio[[#This Row],[Fecha]],Ev_Bernabeu[FECHA],Ev_Bernabeu[cof_tot],0)</f>
        <v>0</v>
      </c>
      <c r="AH282" s="13">
        <f>_xlfn.XLOOKUP(Compendio[[#This Row],[Fecha]],Ev_IFEMA[FECHA],Ev_IFEMA[cof_tot],0)</f>
        <v>0</v>
      </c>
      <c r="AI282" s="13">
        <f>_xlfn.XLOOKUP(Compendio[[#This Row],[Fecha]],Ev_Ventas[FECHA],Ev_Ventas[cof_tot],0)</f>
        <v>0</v>
      </c>
      <c r="AJ282" s="13">
        <f>_xlfn.XLOOKUP(Compendio[[#This Row],[Fecha]],Ev_Metropolitano[FECHA],Ev_Metropolitano[cof_tot],0)</f>
        <v>0</v>
      </c>
      <c r="AK282" s="13">
        <f>_xlfn.XLOOKUP(Compendio[[#This Row],[Fecha]],Ev_MovistarArena[FECHA],Ev_MovistarArena[cof_tot],0)</f>
        <v>0</v>
      </c>
      <c r="AL282" s="13">
        <f>_xlfn.XLOOKUP(Compendio[[#This Row],[Fecha]],Ev_Vallecas[FECHA],Ev_Vallecas[cof_tot],0)</f>
        <v>0</v>
      </c>
      <c r="AM282" s="13">
        <f>_xlfn.XLOOKUP(Compendio[[#This Row],[Fecha]],Ev_Vistalegre[FECHA],Ev_Vistalegre[cof_tot],0)</f>
        <v>0</v>
      </c>
    </row>
    <row r="283" spans="1:39" x14ac:dyDescent="0.2">
      <c r="A283" s="7">
        <v>45573</v>
      </c>
      <c r="B283">
        <v>8</v>
      </c>
      <c r="C283">
        <v>10</v>
      </c>
      <c r="D283">
        <v>2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41</v>
      </c>
      <c r="Y283" s="12">
        <v>1.5369999999999999</v>
      </c>
      <c r="Z283" s="12">
        <v>1.409</v>
      </c>
      <c r="AA283" s="14">
        <v>17.399999999999999</v>
      </c>
      <c r="AB283" s="14">
        <v>15</v>
      </c>
      <c r="AC283" s="14">
        <v>12.7</v>
      </c>
      <c r="AD283" s="14">
        <v>0.4</v>
      </c>
      <c r="AE283">
        <v>4</v>
      </c>
      <c r="AF283" s="13">
        <v>0.85</v>
      </c>
      <c r="AG283" s="13">
        <f>_xlfn.XLOOKUP(Compendio[[#This Row],[Fecha]],Ev_Bernabeu[FECHA],Ev_Bernabeu[cof_tot],0)</f>
        <v>0</v>
      </c>
      <c r="AH283" s="13">
        <f>_xlfn.XLOOKUP(Compendio[[#This Row],[Fecha]],Ev_IFEMA[FECHA],Ev_IFEMA[cof_tot],0)</f>
        <v>0.48749999999999999</v>
      </c>
      <c r="AI283" s="13">
        <f>_xlfn.XLOOKUP(Compendio[[#This Row],[Fecha]],Ev_Ventas[FECHA],Ev_Ventas[cof_tot],0)</f>
        <v>0</v>
      </c>
      <c r="AJ283" s="13">
        <f>_xlfn.XLOOKUP(Compendio[[#This Row],[Fecha]],Ev_Metropolitano[FECHA],Ev_Metropolitano[cof_tot],0)</f>
        <v>0</v>
      </c>
      <c r="AK283" s="13">
        <f>_xlfn.XLOOKUP(Compendio[[#This Row],[Fecha]],Ev_MovistarArena[FECHA],Ev_MovistarArena[cof_tot],0)</f>
        <v>0</v>
      </c>
      <c r="AL283" s="13">
        <f>_xlfn.XLOOKUP(Compendio[[#This Row],[Fecha]],Ev_Vallecas[FECHA],Ev_Vallecas[cof_tot],0)</f>
        <v>0</v>
      </c>
      <c r="AM283" s="13">
        <f>_xlfn.XLOOKUP(Compendio[[#This Row],[Fecha]],Ev_Vistalegre[FECHA],Ev_Vistalegre[cof_tot],0)</f>
        <v>0</v>
      </c>
    </row>
    <row r="284" spans="1:39" x14ac:dyDescent="0.2">
      <c r="A284" s="7">
        <v>45574</v>
      </c>
      <c r="B284">
        <v>9</v>
      </c>
      <c r="C284">
        <v>10</v>
      </c>
      <c r="D284">
        <v>3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41</v>
      </c>
      <c r="Y284" s="12">
        <v>1.544</v>
      </c>
      <c r="Z284" s="12">
        <v>1.4179999999999999</v>
      </c>
      <c r="AA284" s="14">
        <v>19.5</v>
      </c>
      <c r="AB284" s="14">
        <v>16.600000000000001</v>
      </c>
      <c r="AC284" s="14">
        <v>13.8</v>
      </c>
      <c r="AD284" s="14">
        <v>4.7</v>
      </c>
      <c r="AE284">
        <v>4</v>
      </c>
      <c r="AF284" s="13">
        <v>0.89</v>
      </c>
      <c r="AG284" s="13">
        <f>_xlfn.XLOOKUP(Compendio[[#This Row],[Fecha]],Ev_Bernabeu[FECHA],Ev_Bernabeu[cof_tot],0)</f>
        <v>0</v>
      </c>
      <c r="AH284" s="13">
        <f>_xlfn.XLOOKUP(Compendio[[#This Row],[Fecha]],Ev_IFEMA[FECHA],Ev_IFEMA[cof_tot],0)</f>
        <v>0.48749999999999999</v>
      </c>
      <c r="AI284" s="13">
        <f>_xlfn.XLOOKUP(Compendio[[#This Row],[Fecha]],Ev_Ventas[FECHA],Ev_Ventas[cof_tot],0)</f>
        <v>0</v>
      </c>
      <c r="AJ284" s="13">
        <f>_xlfn.XLOOKUP(Compendio[[#This Row],[Fecha]],Ev_Metropolitano[FECHA],Ev_Metropolitano[cof_tot],0)</f>
        <v>0</v>
      </c>
      <c r="AK284" s="13">
        <f>_xlfn.XLOOKUP(Compendio[[#This Row],[Fecha]],Ev_MovistarArena[FECHA],Ev_MovistarArena[cof_tot],0)</f>
        <v>0</v>
      </c>
      <c r="AL284" s="13">
        <f>_xlfn.XLOOKUP(Compendio[[#This Row],[Fecha]],Ev_Vallecas[FECHA],Ev_Vallecas[cof_tot],0)</f>
        <v>0</v>
      </c>
      <c r="AM284" s="13">
        <f>_xlfn.XLOOKUP(Compendio[[#This Row],[Fecha]],Ev_Vistalegre[FECHA],Ev_Vistalegre[cof_tot],0)</f>
        <v>0</v>
      </c>
    </row>
    <row r="285" spans="1:39" x14ac:dyDescent="0.2">
      <c r="A285" s="7">
        <v>45575</v>
      </c>
      <c r="B285">
        <v>10</v>
      </c>
      <c r="C285">
        <v>10</v>
      </c>
      <c r="D285">
        <v>4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41</v>
      </c>
      <c r="Y285" s="12">
        <v>1.548</v>
      </c>
      <c r="Z285" s="12">
        <v>1.423</v>
      </c>
      <c r="AA285" s="14">
        <v>18.5</v>
      </c>
      <c r="AB285" s="14">
        <v>15</v>
      </c>
      <c r="AC285" s="14">
        <v>11.6</v>
      </c>
      <c r="AD285" s="14">
        <v>0</v>
      </c>
      <c r="AE285">
        <v>2</v>
      </c>
      <c r="AF285" s="13">
        <v>0.53</v>
      </c>
      <c r="AG285" s="13">
        <f>_xlfn.XLOOKUP(Compendio[[#This Row],[Fecha]],Ev_Bernabeu[FECHA],Ev_Bernabeu[cof_tot],0)</f>
        <v>0</v>
      </c>
      <c r="AH285" s="13">
        <f>_xlfn.XLOOKUP(Compendio[[#This Row],[Fecha]],Ev_IFEMA[FECHA],Ev_IFEMA[cof_tot],0)</f>
        <v>0.48749999999999999</v>
      </c>
      <c r="AI285" s="13">
        <f>_xlfn.XLOOKUP(Compendio[[#This Row],[Fecha]],Ev_Ventas[FECHA],Ev_Ventas[cof_tot],0)</f>
        <v>0</v>
      </c>
      <c r="AJ285" s="13">
        <f>_xlfn.XLOOKUP(Compendio[[#This Row],[Fecha]],Ev_Metropolitano[FECHA],Ev_Metropolitano[cof_tot],0)</f>
        <v>0</v>
      </c>
      <c r="AK285" s="13">
        <f>_xlfn.XLOOKUP(Compendio[[#This Row],[Fecha]],Ev_MovistarArena[FECHA],Ev_MovistarArena[cof_tot],0)</f>
        <v>0</v>
      </c>
      <c r="AL285" s="13">
        <f>_xlfn.XLOOKUP(Compendio[[#This Row],[Fecha]],Ev_Vallecas[FECHA],Ev_Vallecas[cof_tot],0)</f>
        <v>0</v>
      </c>
      <c r="AM285" s="13">
        <f>_xlfn.XLOOKUP(Compendio[[#This Row],[Fecha]],Ev_Vistalegre[FECHA],Ev_Vistalegre[cof_tot],0)</f>
        <v>0</v>
      </c>
    </row>
    <row r="286" spans="1:39" x14ac:dyDescent="0.2">
      <c r="A286" s="7">
        <v>45576</v>
      </c>
      <c r="B286">
        <v>11</v>
      </c>
      <c r="C286">
        <v>10</v>
      </c>
      <c r="D286">
        <v>5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41</v>
      </c>
      <c r="Y286" s="12">
        <v>1.5509999999999999</v>
      </c>
      <c r="Z286" s="12">
        <v>1.4279999999999999</v>
      </c>
      <c r="AA286" s="14">
        <v>19.2</v>
      </c>
      <c r="AB286" s="14">
        <v>14.6</v>
      </c>
      <c r="AC286" s="14">
        <v>10</v>
      </c>
      <c r="AD286" s="14">
        <v>6.7</v>
      </c>
      <c r="AE286">
        <v>1</v>
      </c>
      <c r="AF286" s="13">
        <v>0.62</v>
      </c>
      <c r="AG286" s="13">
        <f>_xlfn.XLOOKUP(Compendio[[#This Row],[Fecha]],Ev_Bernabeu[FECHA],Ev_Bernabeu[cof_tot],0)</f>
        <v>0</v>
      </c>
      <c r="AH286" s="13">
        <f>_xlfn.XLOOKUP(Compendio[[#This Row],[Fecha]],Ev_IFEMA[FECHA],Ev_IFEMA[cof_tot],0)</f>
        <v>0</v>
      </c>
      <c r="AI286" s="13">
        <f>_xlfn.XLOOKUP(Compendio[[#This Row],[Fecha]],Ev_Ventas[FECHA],Ev_Ventas[cof_tot],0)</f>
        <v>0</v>
      </c>
      <c r="AJ286" s="13">
        <f>_xlfn.XLOOKUP(Compendio[[#This Row],[Fecha]],Ev_Metropolitano[FECHA],Ev_Metropolitano[cof_tot],0)</f>
        <v>0</v>
      </c>
      <c r="AK286" s="13">
        <f>_xlfn.XLOOKUP(Compendio[[#This Row],[Fecha]],Ev_MovistarArena[FECHA],Ev_MovistarArena[cof_tot],0)</f>
        <v>0</v>
      </c>
      <c r="AL286" s="13">
        <f>_xlfn.XLOOKUP(Compendio[[#This Row],[Fecha]],Ev_Vallecas[FECHA],Ev_Vallecas[cof_tot],0)</f>
        <v>0</v>
      </c>
      <c r="AM286" s="13">
        <f>_xlfn.XLOOKUP(Compendio[[#This Row],[Fecha]],Ev_Vistalegre[FECHA],Ev_Vistalegre[cof_tot],0)</f>
        <v>0</v>
      </c>
    </row>
    <row r="287" spans="1:39" x14ac:dyDescent="0.2">
      <c r="A287" s="7">
        <v>45577</v>
      </c>
      <c r="B287">
        <v>12</v>
      </c>
      <c r="C287">
        <v>10</v>
      </c>
      <c r="D287">
        <v>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41</v>
      </c>
      <c r="Y287" s="12">
        <v>1.5489999999999999</v>
      </c>
      <c r="Z287" s="12">
        <v>1.4279999999999999</v>
      </c>
      <c r="AA287" s="14">
        <v>16.7</v>
      </c>
      <c r="AB287" s="14">
        <v>15.2</v>
      </c>
      <c r="AC287" s="14">
        <v>13.8</v>
      </c>
      <c r="AD287" s="14">
        <v>21.4</v>
      </c>
      <c r="AE287">
        <v>2</v>
      </c>
      <c r="AF287" s="13">
        <v>0.81</v>
      </c>
      <c r="AG287" s="13">
        <f>_xlfn.XLOOKUP(Compendio[[#This Row],[Fecha]],Ev_Bernabeu[FECHA],Ev_Bernabeu[cof_tot],0)</f>
        <v>0</v>
      </c>
      <c r="AH287" s="13">
        <f>_xlfn.XLOOKUP(Compendio[[#This Row],[Fecha]],Ev_IFEMA[FECHA],Ev_IFEMA[cof_tot],0)</f>
        <v>0</v>
      </c>
      <c r="AI287" s="13">
        <f>_xlfn.XLOOKUP(Compendio[[#This Row],[Fecha]],Ev_Ventas[FECHA],Ev_Ventas[cof_tot],0)</f>
        <v>0.96882076293328689</v>
      </c>
      <c r="AJ287" s="13">
        <f>_xlfn.XLOOKUP(Compendio[[#This Row],[Fecha]],Ev_Metropolitano[FECHA],Ev_Metropolitano[cof_tot],0)</f>
        <v>0.2857142857142857</v>
      </c>
      <c r="AK287" s="13">
        <f>_xlfn.XLOOKUP(Compendio[[#This Row],[Fecha]],Ev_MovistarArena[FECHA],Ev_MovistarArena[cof_tot],0)</f>
        <v>0</v>
      </c>
      <c r="AL287" s="13">
        <f>_xlfn.XLOOKUP(Compendio[[#This Row],[Fecha]],Ev_Vallecas[FECHA],Ev_Vallecas[cof_tot],0)</f>
        <v>0</v>
      </c>
      <c r="AM287" s="13">
        <f>_xlfn.XLOOKUP(Compendio[[#This Row],[Fecha]],Ev_Vistalegre[FECHA],Ev_Vistalegre[cof_tot],0)</f>
        <v>0</v>
      </c>
    </row>
    <row r="288" spans="1:39" x14ac:dyDescent="0.2">
      <c r="A288" s="7">
        <v>45578</v>
      </c>
      <c r="B288">
        <v>13</v>
      </c>
      <c r="C288">
        <v>10</v>
      </c>
      <c r="D288">
        <v>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41</v>
      </c>
      <c r="Y288" s="12">
        <v>1.5549999999999999</v>
      </c>
      <c r="Z288" s="12">
        <v>1.43</v>
      </c>
      <c r="AA288" s="14">
        <v>21.2</v>
      </c>
      <c r="AB288" s="14">
        <v>17.399999999999999</v>
      </c>
      <c r="AC288" s="14">
        <v>13.6</v>
      </c>
      <c r="AD288" s="14">
        <v>0</v>
      </c>
      <c r="AE288">
        <v>2</v>
      </c>
      <c r="AF288" s="13">
        <v>0.81</v>
      </c>
      <c r="AG288" s="13">
        <f>_xlfn.XLOOKUP(Compendio[[#This Row],[Fecha]],Ev_Bernabeu[FECHA],Ev_Bernabeu[cof_tot],0)</f>
        <v>0</v>
      </c>
      <c r="AH288" s="13">
        <f>_xlfn.XLOOKUP(Compendio[[#This Row],[Fecha]],Ev_IFEMA[FECHA],Ev_IFEMA[cof_tot],0)</f>
        <v>0</v>
      </c>
      <c r="AI288" s="13">
        <f>_xlfn.XLOOKUP(Compendio[[#This Row],[Fecha]],Ev_Ventas[FECHA],Ev_Ventas[cof_tot],0)</f>
        <v>0</v>
      </c>
      <c r="AJ288" s="13">
        <f>_xlfn.XLOOKUP(Compendio[[#This Row],[Fecha]],Ev_Metropolitano[FECHA],Ev_Metropolitano[cof_tot],0)</f>
        <v>0</v>
      </c>
      <c r="AK288" s="13">
        <f>_xlfn.XLOOKUP(Compendio[[#This Row],[Fecha]],Ev_MovistarArena[FECHA],Ev_MovistarArena[cof_tot],0)</f>
        <v>0</v>
      </c>
      <c r="AL288" s="13">
        <f>_xlfn.XLOOKUP(Compendio[[#This Row],[Fecha]],Ev_Vallecas[FECHA],Ev_Vallecas[cof_tot],0)</f>
        <v>0</v>
      </c>
      <c r="AM288" s="13">
        <f>_xlfn.XLOOKUP(Compendio[[#This Row],[Fecha]],Ev_Vistalegre[FECHA],Ev_Vistalegre[cof_tot],0)</f>
        <v>0</v>
      </c>
    </row>
    <row r="289" spans="1:39" x14ac:dyDescent="0.2">
      <c r="A289" s="7">
        <v>45579</v>
      </c>
      <c r="B289">
        <v>14</v>
      </c>
      <c r="C289">
        <v>10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42</v>
      </c>
      <c r="Y289" s="12">
        <v>1.556</v>
      </c>
      <c r="Z289" s="12">
        <v>1.4319999999999999</v>
      </c>
      <c r="AA289" s="14">
        <v>22.1</v>
      </c>
      <c r="AB289" s="14">
        <v>19</v>
      </c>
      <c r="AC289" s="14">
        <v>15.8</v>
      </c>
      <c r="AD289" s="14">
        <v>0</v>
      </c>
      <c r="AE289">
        <v>2</v>
      </c>
      <c r="AF289" s="13">
        <v>0.77</v>
      </c>
      <c r="AG289" s="13">
        <f>_xlfn.XLOOKUP(Compendio[[#This Row],[Fecha]],Ev_Bernabeu[FECHA],Ev_Bernabeu[cof_tot],0)</f>
        <v>0</v>
      </c>
      <c r="AH289" s="13">
        <f>_xlfn.XLOOKUP(Compendio[[#This Row],[Fecha]],Ev_IFEMA[FECHA],Ev_IFEMA[cof_tot],0)</f>
        <v>0</v>
      </c>
      <c r="AI289" s="13">
        <f>_xlfn.XLOOKUP(Compendio[[#This Row],[Fecha]],Ev_Ventas[FECHA],Ev_Ventas[cof_tot],0)</f>
        <v>0</v>
      </c>
      <c r="AJ289" s="13">
        <f>_xlfn.XLOOKUP(Compendio[[#This Row],[Fecha]],Ev_Metropolitano[FECHA],Ev_Metropolitano[cof_tot],0)</f>
        <v>0</v>
      </c>
      <c r="AK289" s="13">
        <f>_xlfn.XLOOKUP(Compendio[[#This Row],[Fecha]],Ev_MovistarArena[FECHA],Ev_MovistarArena[cof_tot],0)</f>
        <v>0</v>
      </c>
      <c r="AL289" s="13">
        <f>_xlfn.XLOOKUP(Compendio[[#This Row],[Fecha]],Ev_Vallecas[FECHA],Ev_Vallecas[cof_tot],0)</f>
        <v>0</v>
      </c>
      <c r="AM289" s="13">
        <f>_xlfn.XLOOKUP(Compendio[[#This Row],[Fecha]],Ev_Vistalegre[FECHA],Ev_Vistalegre[cof_tot],0)</f>
        <v>0</v>
      </c>
    </row>
    <row r="290" spans="1:39" x14ac:dyDescent="0.2">
      <c r="A290" s="7">
        <v>45580</v>
      </c>
      <c r="B290">
        <v>15</v>
      </c>
      <c r="C290">
        <v>10</v>
      </c>
      <c r="D290">
        <v>2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42</v>
      </c>
      <c r="Y290" s="12">
        <v>1.56</v>
      </c>
      <c r="Z290" s="12">
        <v>1.4359999999999999</v>
      </c>
      <c r="AA290" s="14">
        <v>19.600000000000001</v>
      </c>
      <c r="AB290" s="14">
        <v>17.600000000000001</v>
      </c>
      <c r="AC290" s="14">
        <v>15.7</v>
      </c>
      <c r="AD290" s="14">
        <v>11.3</v>
      </c>
      <c r="AE290">
        <v>3</v>
      </c>
      <c r="AF290" s="13">
        <v>0.9</v>
      </c>
      <c r="AG290" s="13">
        <f>_xlfn.XLOOKUP(Compendio[[#This Row],[Fecha]],Ev_Bernabeu[FECHA],Ev_Bernabeu[cof_tot],0)</f>
        <v>0</v>
      </c>
      <c r="AH290" s="13">
        <f>_xlfn.XLOOKUP(Compendio[[#This Row],[Fecha]],Ev_IFEMA[FECHA],Ev_IFEMA[cof_tot],0)</f>
        <v>2.5000000000000001E-2</v>
      </c>
      <c r="AI290" s="13">
        <f>_xlfn.XLOOKUP(Compendio[[#This Row],[Fecha]],Ev_Ventas[FECHA],Ev_Ventas[cof_tot],0)</f>
        <v>0</v>
      </c>
      <c r="AJ290" s="13">
        <f>_xlfn.XLOOKUP(Compendio[[#This Row],[Fecha]],Ev_Metropolitano[FECHA],Ev_Metropolitano[cof_tot],0)</f>
        <v>0</v>
      </c>
      <c r="AK290" s="13">
        <f>_xlfn.XLOOKUP(Compendio[[#This Row],[Fecha]],Ev_MovistarArena[FECHA],Ev_MovistarArena[cof_tot],0)</f>
        <v>0</v>
      </c>
      <c r="AL290" s="13">
        <f>_xlfn.XLOOKUP(Compendio[[#This Row],[Fecha]],Ev_Vallecas[FECHA],Ev_Vallecas[cof_tot],0)</f>
        <v>0</v>
      </c>
      <c r="AM290" s="13">
        <f>_xlfn.XLOOKUP(Compendio[[#This Row],[Fecha]],Ev_Vistalegre[FECHA],Ev_Vistalegre[cof_tot],0)</f>
        <v>0</v>
      </c>
    </row>
    <row r="291" spans="1:39" x14ac:dyDescent="0.2">
      <c r="A291" s="7">
        <v>45581</v>
      </c>
      <c r="B291">
        <v>16</v>
      </c>
      <c r="C291">
        <v>10</v>
      </c>
      <c r="D291">
        <v>3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42</v>
      </c>
      <c r="Y291" s="12">
        <v>1.5589999999999999</v>
      </c>
      <c r="Z291" s="12">
        <v>1.4390000000000001</v>
      </c>
      <c r="AA291" s="14">
        <v>21.8</v>
      </c>
      <c r="AB291" s="14">
        <v>17.899999999999999</v>
      </c>
      <c r="AC291" s="14">
        <v>14</v>
      </c>
      <c r="AD291" s="14">
        <v>14.5</v>
      </c>
      <c r="AE291">
        <v>3</v>
      </c>
      <c r="AF291" s="13">
        <v>0.83</v>
      </c>
      <c r="AG291" s="13">
        <f>_xlfn.XLOOKUP(Compendio[[#This Row],[Fecha]],Ev_Bernabeu[FECHA],Ev_Bernabeu[cof_tot],0)</f>
        <v>0</v>
      </c>
      <c r="AH291" s="13">
        <f>_xlfn.XLOOKUP(Compendio[[#This Row],[Fecha]],Ev_IFEMA[FECHA],Ev_IFEMA[cof_tot],0)</f>
        <v>2.5000000000000001E-2</v>
      </c>
      <c r="AI291" s="13">
        <f>_xlfn.XLOOKUP(Compendio[[#This Row],[Fecha]],Ev_Ventas[FECHA],Ev_Ventas[cof_tot],0)</f>
        <v>0</v>
      </c>
      <c r="AJ291" s="13">
        <f>_xlfn.XLOOKUP(Compendio[[#This Row],[Fecha]],Ev_Metropolitano[FECHA],Ev_Metropolitano[cof_tot],0)</f>
        <v>0</v>
      </c>
      <c r="AK291" s="13">
        <f>_xlfn.XLOOKUP(Compendio[[#This Row],[Fecha]],Ev_MovistarArena[FECHA],Ev_MovistarArena[cof_tot],0)</f>
        <v>0</v>
      </c>
      <c r="AL291" s="13">
        <f>_xlfn.XLOOKUP(Compendio[[#This Row],[Fecha]],Ev_Vallecas[FECHA],Ev_Vallecas[cof_tot],0)</f>
        <v>0</v>
      </c>
      <c r="AM291" s="13">
        <f>_xlfn.XLOOKUP(Compendio[[#This Row],[Fecha]],Ev_Vistalegre[FECHA],Ev_Vistalegre[cof_tot],0)</f>
        <v>0</v>
      </c>
    </row>
    <row r="292" spans="1:39" x14ac:dyDescent="0.2">
      <c r="A292" s="7">
        <v>45582</v>
      </c>
      <c r="B292">
        <v>17</v>
      </c>
      <c r="C292">
        <v>10</v>
      </c>
      <c r="D292">
        <v>4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42</v>
      </c>
      <c r="Y292" s="12">
        <v>1.556</v>
      </c>
      <c r="Z292" s="12">
        <v>1.4319999999999999</v>
      </c>
      <c r="AA292" s="14">
        <v>17.3</v>
      </c>
      <c r="AB292" s="14">
        <v>14.4</v>
      </c>
      <c r="AC292" s="14">
        <v>11.5</v>
      </c>
      <c r="AD292" s="14">
        <v>1.4</v>
      </c>
      <c r="AE292">
        <v>3</v>
      </c>
      <c r="AF292" s="13">
        <v>0.75</v>
      </c>
      <c r="AG292" s="13">
        <f>_xlfn.XLOOKUP(Compendio[[#This Row],[Fecha]],Ev_Bernabeu[FECHA],Ev_Bernabeu[cof_tot],0)</f>
        <v>0</v>
      </c>
      <c r="AH292" s="13">
        <f>_xlfn.XLOOKUP(Compendio[[#This Row],[Fecha]],Ev_IFEMA[FECHA],Ev_IFEMA[cof_tot],0)</f>
        <v>3.7499999999999999E-2</v>
      </c>
      <c r="AI292" s="13">
        <f>_xlfn.XLOOKUP(Compendio[[#This Row],[Fecha]],Ev_Ventas[FECHA],Ev_Ventas[cof_tot],0)</f>
        <v>0</v>
      </c>
      <c r="AJ292" s="13">
        <f>_xlfn.XLOOKUP(Compendio[[#This Row],[Fecha]],Ev_Metropolitano[FECHA],Ev_Metropolitano[cof_tot],0)</f>
        <v>0</v>
      </c>
      <c r="AK292" s="13">
        <f>_xlfn.XLOOKUP(Compendio[[#This Row],[Fecha]],Ev_MovistarArena[FECHA],Ev_MovistarArena[cof_tot],0)</f>
        <v>0</v>
      </c>
      <c r="AL292" s="13">
        <f>_xlfn.XLOOKUP(Compendio[[#This Row],[Fecha]],Ev_Vallecas[FECHA],Ev_Vallecas[cof_tot],0)</f>
        <v>0</v>
      </c>
      <c r="AM292" s="13">
        <f>_xlfn.XLOOKUP(Compendio[[#This Row],[Fecha]],Ev_Vistalegre[FECHA],Ev_Vistalegre[cof_tot],0)</f>
        <v>0</v>
      </c>
    </row>
    <row r="293" spans="1:39" x14ac:dyDescent="0.2">
      <c r="A293" s="7">
        <v>45583</v>
      </c>
      <c r="B293">
        <v>18</v>
      </c>
      <c r="C293">
        <v>10</v>
      </c>
      <c r="D293">
        <v>5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42</v>
      </c>
      <c r="Y293" s="12">
        <v>1.5589999999999999</v>
      </c>
      <c r="Z293" s="12">
        <v>1.4339999999999999</v>
      </c>
      <c r="AA293" s="14">
        <v>17.600000000000001</v>
      </c>
      <c r="AB293" s="14">
        <v>12.8</v>
      </c>
      <c r="AC293" s="14">
        <v>8</v>
      </c>
      <c r="AD293" s="14">
        <v>0</v>
      </c>
      <c r="AE293">
        <v>2</v>
      </c>
      <c r="AF293" s="13">
        <v>0.61</v>
      </c>
      <c r="AG293" s="13">
        <f>_xlfn.XLOOKUP(Compendio[[#This Row],[Fecha]],Ev_Bernabeu[FECHA],Ev_Bernabeu[cof_tot],0)</f>
        <v>0</v>
      </c>
      <c r="AH293" s="13">
        <f>_xlfn.XLOOKUP(Compendio[[#This Row],[Fecha]],Ev_IFEMA[FECHA],Ev_IFEMA[cof_tot],0)</f>
        <v>0</v>
      </c>
      <c r="AI293" s="13">
        <f>_xlfn.XLOOKUP(Compendio[[#This Row],[Fecha]],Ev_Ventas[FECHA],Ev_Ventas[cof_tot],0)</f>
        <v>0</v>
      </c>
      <c r="AJ293" s="13">
        <f>_xlfn.XLOOKUP(Compendio[[#This Row],[Fecha]],Ev_Metropolitano[FECHA],Ev_Metropolitano[cof_tot],0)</f>
        <v>0</v>
      </c>
      <c r="AK293" s="13">
        <f>_xlfn.XLOOKUP(Compendio[[#This Row],[Fecha]],Ev_MovistarArena[FECHA],Ev_MovistarArena[cof_tot],0)</f>
        <v>0</v>
      </c>
      <c r="AL293" s="13">
        <f>_xlfn.XLOOKUP(Compendio[[#This Row],[Fecha]],Ev_Vallecas[FECHA],Ev_Vallecas[cof_tot],0)</f>
        <v>0</v>
      </c>
      <c r="AM293" s="13">
        <f>_xlfn.XLOOKUP(Compendio[[#This Row],[Fecha]],Ev_Vistalegre[FECHA],Ev_Vistalegre[cof_tot],0)</f>
        <v>0</v>
      </c>
    </row>
    <row r="294" spans="1:39" x14ac:dyDescent="0.2">
      <c r="A294" s="7">
        <v>45584</v>
      </c>
      <c r="B294">
        <v>19</v>
      </c>
      <c r="C294">
        <v>10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42</v>
      </c>
      <c r="Y294" s="12">
        <v>1.5569999999999999</v>
      </c>
      <c r="Z294" s="12">
        <v>1.4319999999999999</v>
      </c>
      <c r="AA294" s="14">
        <v>20.9</v>
      </c>
      <c r="AB294" s="14">
        <v>16.5</v>
      </c>
      <c r="AC294" s="14">
        <v>12.1</v>
      </c>
      <c r="AD294" s="14">
        <v>0</v>
      </c>
      <c r="AE294">
        <v>1</v>
      </c>
      <c r="AF294" s="13">
        <v>0.75</v>
      </c>
      <c r="AG294" s="13">
        <f>_xlfn.XLOOKUP(Compendio[[#This Row],[Fecha]],Ev_Bernabeu[FECHA],Ev_Bernabeu[cof_tot],0)</f>
        <v>0</v>
      </c>
      <c r="AH294" s="13">
        <f>_xlfn.XLOOKUP(Compendio[[#This Row],[Fecha]],Ev_IFEMA[FECHA],Ev_IFEMA[cof_tot],0)</f>
        <v>0</v>
      </c>
      <c r="AI294" s="13">
        <f>_xlfn.XLOOKUP(Compendio[[#This Row],[Fecha]],Ev_Ventas[FECHA],Ev_Ventas[cof_tot],0)</f>
        <v>0</v>
      </c>
      <c r="AJ294" s="13">
        <f>_xlfn.XLOOKUP(Compendio[[#This Row],[Fecha]],Ev_Metropolitano[FECHA],Ev_Metropolitano[cof_tot],0)</f>
        <v>0</v>
      </c>
      <c r="AK294" s="13">
        <f>_xlfn.XLOOKUP(Compendio[[#This Row],[Fecha]],Ev_MovistarArena[FECHA],Ev_MovistarArena[cof_tot],0)</f>
        <v>0</v>
      </c>
      <c r="AL294" s="13">
        <f>_xlfn.XLOOKUP(Compendio[[#This Row],[Fecha]],Ev_Vallecas[FECHA],Ev_Vallecas[cof_tot],0)</f>
        <v>0</v>
      </c>
      <c r="AM294" s="13">
        <f>_xlfn.XLOOKUP(Compendio[[#This Row],[Fecha]],Ev_Vistalegre[FECHA],Ev_Vistalegre[cof_tot],0)</f>
        <v>0</v>
      </c>
    </row>
    <row r="295" spans="1:39" x14ac:dyDescent="0.2">
      <c r="A295" s="7">
        <v>45585</v>
      </c>
      <c r="B295">
        <v>20</v>
      </c>
      <c r="C295">
        <v>10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42</v>
      </c>
      <c r="Y295" s="12">
        <v>1.556</v>
      </c>
      <c r="Z295" s="12">
        <v>1.4319999999999999</v>
      </c>
      <c r="AA295" s="14">
        <v>20.8</v>
      </c>
      <c r="AB295" s="14">
        <v>16.399999999999999</v>
      </c>
      <c r="AC295" s="14">
        <v>12</v>
      </c>
      <c r="AD295" s="14">
        <v>0</v>
      </c>
      <c r="AE295">
        <v>1</v>
      </c>
      <c r="AF295" s="13">
        <v>0.72499999999999998</v>
      </c>
      <c r="AG295" s="13">
        <f>_xlfn.XLOOKUP(Compendio[[#This Row],[Fecha]],Ev_Bernabeu[FECHA],Ev_Bernabeu[cof_tot],0)</f>
        <v>0</v>
      </c>
      <c r="AH295" s="13">
        <f>_xlfn.XLOOKUP(Compendio[[#This Row],[Fecha]],Ev_IFEMA[FECHA],Ev_IFEMA[cof_tot],0)</f>
        <v>0</v>
      </c>
      <c r="AI295" s="13">
        <f>_xlfn.XLOOKUP(Compendio[[#This Row],[Fecha]],Ev_Ventas[FECHA],Ev_Ventas[cof_tot],0)</f>
        <v>0</v>
      </c>
      <c r="AJ295" s="13">
        <f>_xlfn.XLOOKUP(Compendio[[#This Row],[Fecha]],Ev_Metropolitano[FECHA],Ev_Metropolitano[cof_tot],0)</f>
        <v>0.85888571428571425</v>
      </c>
      <c r="AK295" s="13">
        <f>_xlfn.XLOOKUP(Compendio[[#This Row],[Fecha]],Ev_MovistarArena[FECHA],Ev_MovistarArena[cof_tot],0)</f>
        <v>0</v>
      </c>
      <c r="AL295" s="13">
        <f>_xlfn.XLOOKUP(Compendio[[#This Row],[Fecha]],Ev_Vallecas[FECHA],Ev_Vallecas[cof_tot],0)</f>
        <v>0</v>
      </c>
      <c r="AM295" s="13">
        <f>_xlfn.XLOOKUP(Compendio[[#This Row],[Fecha]],Ev_Vistalegre[FECHA],Ev_Vistalegre[cof_tot],0)</f>
        <v>0</v>
      </c>
    </row>
    <row r="296" spans="1:39" x14ac:dyDescent="0.2">
      <c r="A296" s="7">
        <v>45586</v>
      </c>
      <c r="B296">
        <v>21</v>
      </c>
      <c r="C296">
        <v>10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43</v>
      </c>
      <c r="Y296" s="12">
        <v>1.556</v>
      </c>
      <c r="Z296" s="12">
        <v>1.431</v>
      </c>
      <c r="AA296" s="14">
        <v>22.1</v>
      </c>
      <c r="AB296" s="14">
        <v>17.100000000000001</v>
      </c>
      <c r="AC296" s="14">
        <v>12.1</v>
      </c>
      <c r="AD296" s="14">
        <v>0</v>
      </c>
      <c r="AE296">
        <v>1</v>
      </c>
      <c r="AF296" s="13">
        <v>0.73</v>
      </c>
      <c r="AG296" s="13">
        <f>_xlfn.XLOOKUP(Compendio[[#This Row],[Fecha]],Ev_Bernabeu[FECHA],Ev_Bernabeu[cof_tot],0)</f>
        <v>0</v>
      </c>
      <c r="AH296" s="13">
        <f>_xlfn.XLOOKUP(Compendio[[#This Row],[Fecha]],Ev_IFEMA[FECHA],Ev_IFEMA[cof_tot],0)</f>
        <v>0</v>
      </c>
      <c r="AI296" s="13">
        <f>_xlfn.XLOOKUP(Compendio[[#This Row],[Fecha]],Ev_Ventas[FECHA],Ev_Ventas[cof_tot],0)</f>
        <v>0</v>
      </c>
      <c r="AJ296" s="13">
        <f>_xlfn.XLOOKUP(Compendio[[#This Row],[Fecha]],Ev_Metropolitano[FECHA],Ev_Metropolitano[cof_tot],0)</f>
        <v>0</v>
      </c>
      <c r="AK296" s="13">
        <f>_xlfn.XLOOKUP(Compendio[[#This Row],[Fecha]],Ev_MovistarArena[FECHA],Ev_MovistarArena[cof_tot],0)</f>
        <v>0</v>
      </c>
      <c r="AL296" s="13">
        <f>_xlfn.XLOOKUP(Compendio[[#This Row],[Fecha]],Ev_Vallecas[FECHA],Ev_Vallecas[cof_tot],0)</f>
        <v>0</v>
      </c>
      <c r="AM296" s="13">
        <f>_xlfn.XLOOKUP(Compendio[[#This Row],[Fecha]],Ev_Vistalegre[FECHA],Ev_Vistalegre[cof_tot],0)</f>
        <v>0</v>
      </c>
    </row>
    <row r="297" spans="1:39" x14ac:dyDescent="0.2">
      <c r="A297" s="7">
        <v>45587</v>
      </c>
      <c r="B297">
        <v>22</v>
      </c>
      <c r="C297">
        <v>10</v>
      </c>
      <c r="D297">
        <v>2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43</v>
      </c>
      <c r="Y297" s="12">
        <v>1.556</v>
      </c>
      <c r="Z297" s="12">
        <v>1.4319999999999999</v>
      </c>
      <c r="AA297" s="14">
        <v>21.2</v>
      </c>
      <c r="AB297" s="14">
        <v>17.5</v>
      </c>
      <c r="AC297" s="14">
        <v>13.8</v>
      </c>
      <c r="AD297" s="14">
        <v>0</v>
      </c>
      <c r="AE297">
        <v>1</v>
      </c>
      <c r="AF297" s="13">
        <v>0.72</v>
      </c>
      <c r="AG297" s="13">
        <f>_xlfn.XLOOKUP(Compendio[[#This Row],[Fecha]],Ev_Bernabeu[FECHA],Ev_Bernabeu[cof_tot],0)</f>
        <v>0.8781411764705882</v>
      </c>
      <c r="AH297" s="13">
        <f>_xlfn.XLOOKUP(Compendio[[#This Row],[Fecha]],Ev_IFEMA[FECHA],Ev_IFEMA[cof_tot],0)</f>
        <v>0</v>
      </c>
      <c r="AI297" s="13">
        <f>_xlfn.XLOOKUP(Compendio[[#This Row],[Fecha]],Ev_Ventas[FECHA],Ev_Ventas[cof_tot],0)</f>
        <v>0</v>
      </c>
      <c r="AJ297" s="13">
        <f>_xlfn.XLOOKUP(Compendio[[#This Row],[Fecha]],Ev_Metropolitano[FECHA],Ev_Metropolitano[cof_tot],0)</f>
        <v>0</v>
      </c>
      <c r="AK297" s="13">
        <f>_xlfn.XLOOKUP(Compendio[[#This Row],[Fecha]],Ev_MovistarArena[FECHA],Ev_MovistarArena[cof_tot],0)</f>
        <v>0</v>
      </c>
      <c r="AL297" s="13">
        <f>_xlfn.XLOOKUP(Compendio[[#This Row],[Fecha]],Ev_Vallecas[FECHA],Ev_Vallecas[cof_tot],0)</f>
        <v>0</v>
      </c>
      <c r="AM297" s="13">
        <f>_xlfn.XLOOKUP(Compendio[[#This Row],[Fecha]],Ev_Vistalegre[FECHA],Ev_Vistalegre[cof_tot],0)</f>
        <v>0</v>
      </c>
    </row>
    <row r="298" spans="1:39" x14ac:dyDescent="0.2">
      <c r="A298" s="7">
        <v>45588</v>
      </c>
      <c r="B298">
        <v>23</v>
      </c>
      <c r="C298">
        <v>10</v>
      </c>
      <c r="D298">
        <v>3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43</v>
      </c>
      <c r="Y298" s="12">
        <v>1.5589999999999999</v>
      </c>
      <c r="Z298" s="12">
        <v>1.4339999999999999</v>
      </c>
      <c r="AA298" s="14">
        <v>19.5</v>
      </c>
      <c r="AB298" s="14">
        <v>16.600000000000001</v>
      </c>
      <c r="AC298" s="14">
        <v>13.8</v>
      </c>
      <c r="AD298" s="14">
        <v>0</v>
      </c>
      <c r="AE298">
        <v>2</v>
      </c>
      <c r="AF298" s="13">
        <v>0.73</v>
      </c>
      <c r="AG298" s="13">
        <f>_xlfn.XLOOKUP(Compendio[[#This Row],[Fecha]],Ev_Bernabeu[FECHA],Ev_Bernabeu[cof_tot],0)</f>
        <v>0</v>
      </c>
      <c r="AH298" s="13">
        <f>_xlfn.XLOOKUP(Compendio[[#This Row],[Fecha]],Ev_IFEMA[FECHA],Ev_IFEMA[cof_tot],0)</f>
        <v>0</v>
      </c>
      <c r="AI298" s="13">
        <f>_xlfn.XLOOKUP(Compendio[[#This Row],[Fecha]],Ev_Ventas[FECHA],Ev_Ventas[cof_tot],0)</f>
        <v>0</v>
      </c>
      <c r="AJ298" s="13">
        <f>_xlfn.XLOOKUP(Compendio[[#This Row],[Fecha]],Ev_Metropolitano[FECHA],Ev_Metropolitano[cof_tot],0)</f>
        <v>0.8742428571428571</v>
      </c>
      <c r="AK298" s="13">
        <f>_xlfn.XLOOKUP(Compendio[[#This Row],[Fecha]],Ev_MovistarArena[FECHA],Ev_MovistarArena[cof_tot],0)</f>
        <v>0</v>
      </c>
      <c r="AL298" s="13">
        <f>_xlfn.XLOOKUP(Compendio[[#This Row],[Fecha]],Ev_Vallecas[FECHA],Ev_Vallecas[cof_tot],0)</f>
        <v>0</v>
      </c>
      <c r="AM298" s="13">
        <f>_xlfn.XLOOKUP(Compendio[[#This Row],[Fecha]],Ev_Vistalegre[FECHA],Ev_Vistalegre[cof_tot],0)</f>
        <v>0</v>
      </c>
    </row>
    <row r="299" spans="1:39" x14ac:dyDescent="0.2">
      <c r="A299" s="7">
        <v>45589</v>
      </c>
      <c r="B299">
        <v>24</v>
      </c>
      <c r="C299">
        <v>10</v>
      </c>
      <c r="D299">
        <v>4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43</v>
      </c>
      <c r="Y299" s="12">
        <v>1.5580000000000001</v>
      </c>
      <c r="Z299" s="12">
        <v>1.4350000000000001</v>
      </c>
      <c r="AA299" s="14">
        <v>19.100000000000001</v>
      </c>
      <c r="AB299" s="14">
        <v>16.5</v>
      </c>
      <c r="AC299" s="14">
        <v>13.9</v>
      </c>
      <c r="AD299" s="14">
        <v>0</v>
      </c>
      <c r="AE299">
        <v>1</v>
      </c>
      <c r="AF299" s="13">
        <v>0.77</v>
      </c>
      <c r="AG299" s="13">
        <f>_xlfn.XLOOKUP(Compendio[[#This Row],[Fecha]],Ev_Bernabeu[FECHA],Ev_Bernabeu[cof_tot],0)</f>
        <v>0</v>
      </c>
      <c r="AH299" s="13">
        <f>_xlfn.XLOOKUP(Compendio[[#This Row],[Fecha]],Ev_IFEMA[FECHA],Ev_IFEMA[cof_tot],0)</f>
        <v>0</v>
      </c>
      <c r="AI299" s="13">
        <f>_xlfn.XLOOKUP(Compendio[[#This Row],[Fecha]],Ev_Ventas[FECHA],Ev_Ventas[cof_tot],0)</f>
        <v>0</v>
      </c>
      <c r="AJ299" s="13">
        <f>_xlfn.XLOOKUP(Compendio[[#This Row],[Fecha]],Ev_Metropolitano[FECHA],Ev_Metropolitano[cof_tot],0)</f>
        <v>0</v>
      </c>
      <c r="AK299" s="13">
        <f>_xlfn.XLOOKUP(Compendio[[#This Row],[Fecha]],Ev_MovistarArena[FECHA],Ev_MovistarArena[cof_tot],0)</f>
        <v>0</v>
      </c>
      <c r="AL299" s="13">
        <f>_xlfn.XLOOKUP(Compendio[[#This Row],[Fecha]],Ev_Vallecas[FECHA],Ev_Vallecas[cof_tot],0)</f>
        <v>0</v>
      </c>
      <c r="AM299" s="13">
        <f>_xlfn.XLOOKUP(Compendio[[#This Row],[Fecha]],Ev_Vistalegre[FECHA],Ev_Vistalegre[cof_tot],0)</f>
        <v>0</v>
      </c>
    </row>
    <row r="300" spans="1:39" x14ac:dyDescent="0.2">
      <c r="A300" s="7">
        <v>45590</v>
      </c>
      <c r="B300">
        <v>25</v>
      </c>
      <c r="C300">
        <v>10</v>
      </c>
      <c r="D300">
        <v>5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43</v>
      </c>
      <c r="Y300" s="12">
        <v>1.5620000000000001</v>
      </c>
      <c r="Z300" s="12">
        <v>1.4359999999999999</v>
      </c>
      <c r="AA300" s="14">
        <v>17</v>
      </c>
      <c r="AB300" s="14">
        <v>13.8</v>
      </c>
      <c r="AC300" s="14">
        <v>10.7</v>
      </c>
      <c r="AD300" s="14">
        <v>0.2</v>
      </c>
      <c r="AE300">
        <v>2</v>
      </c>
      <c r="AF300" s="13">
        <v>0.73</v>
      </c>
      <c r="AG300" s="13">
        <f>_xlfn.XLOOKUP(Compendio[[#This Row],[Fecha]],Ev_Bernabeu[FECHA],Ev_Bernabeu[cof_tot],0)</f>
        <v>0</v>
      </c>
      <c r="AH300" s="13">
        <f>_xlfn.XLOOKUP(Compendio[[#This Row],[Fecha]],Ev_IFEMA[FECHA],Ev_IFEMA[cof_tot],0)</f>
        <v>0</v>
      </c>
      <c r="AI300" s="13">
        <f>_xlfn.XLOOKUP(Compendio[[#This Row],[Fecha]],Ev_Ventas[FECHA],Ev_Ventas[cof_tot],0)</f>
        <v>0</v>
      </c>
      <c r="AJ300" s="13">
        <f>_xlfn.XLOOKUP(Compendio[[#This Row],[Fecha]],Ev_Metropolitano[FECHA],Ev_Metropolitano[cof_tot],0)</f>
        <v>0</v>
      </c>
      <c r="AK300" s="13">
        <f>_xlfn.XLOOKUP(Compendio[[#This Row],[Fecha]],Ev_MovistarArena[FECHA],Ev_MovistarArena[cof_tot],0)</f>
        <v>0</v>
      </c>
      <c r="AL300" s="13">
        <f>_xlfn.XLOOKUP(Compendio[[#This Row],[Fecha]],Ev_Vallecas[FECHA],Ev_Vallecas[cof_tot],0)</f>
        <v>0</v>
      </c>
      <c r="AM300" s="13">
        <f>_xlfn.XLOOKUP(Compendio[[#This Row],[Fecha]],Ev_Vistalegre[FECHA],Ev_Vistalegre[cof_tot],0)</f>
        <v>0</v>
      </c>
    </row>
    <row r="301" spans="1:39" x14ac:dyDescent="0.2">
      <c r="A301" s="7">
        <v>45591</v>
      </c>
      <c r="B301">
        <v>26</v>
      </c>
      <c r="C301">
        <v>10</v>
      </c>
      <c r="D301">
        <v>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43</v>
      </c>
      <c r="Y301" s="12">
        <v>1.56</v>
      </c>
      <c r="Z301" s="12">
        <v>1.4339999999999999</v>
      </c>
      <c r="AA301" s="14">
        <v>13.1</v>
      </c>
      <c r="AB301" s="14">
        <v>10.199999999999999</v>
      </c>
      <c r="AC301" s="14">
        <v>7.4</v>
      </c>
      <c r="AD301" s="14">
        <v>0</v>
      </c>
      <c r="AE301">
        <v>3</v>
      </c>
      <c r="AF301" s="13">
        <v>0.64</v>
      </c>
      <c r="AG301" s="13">
        <f>_xlfn.XLOOKUP(Compendio[[#This Row],[Fecha]],Ev_Bernabeu[FECHA],Ev_Bernabeu[cof_tot],0)</f>
        <v>0.91990588235294113</v>
      </c>
      <c r="AH301" s="13">
        <f>_xlfn.XLOOKUP(Compendio[[#This Row],[Fecha]],Ev_IFEMA[FECHA],Ev_IFEMA[cof_tot],0)</f>
        <v>0</v>
      </c>
      <c r="AI301" s="13">
        <f>_xlfn.XLOOKUP(Compendio[[#This Row],[Fecha]],Ev_Ventas[FECHA],Ev_Ventas[cof_tot],0)</f>
        <v>0</v>
      </c>
      <c r="AJ301" s="13">
        <f>_xlfn.XLOOKUP(Compendio[[#This Row],[Fecha]],Ev_Metropolitano[FECHA],Ev_Metropolitano[cof_tot],0)</f>
        <v>0</v>
      </c>
      <c r="AK301" s="13">
        <f>_xlfn.XLOOKUP(Compendio[[#This Row],[Fecha]],Ev_MovistarArena[FECHA],Ev_MovistarArena[cof_tot],0)</f>
        <v>0</v>
      </c>
      <c r="AL301" s="13">
        <f>_xlfn.XLOOKUP(Compendio[[#This Row],[Fecha]],Ev_Vallecas[FECHA],Ev_Vallecas[cof_tot],0)</f>
        <v>0.8850340136054422</v>
      </c>
      <c r="AM301" s="13">
        <f>_xlfn.XLOOKUP(Compendio[[#This Row],[Fecha]],Ev_Vistalegre[FECHA],Ev_Vistalegre[cof_tot],0)</f>
        <v>0.64</v>
      </c>
    </row>
    <row r="302" spans="1:39" x14ac:dyDescent="0.2">
      <c r="A302" s="7">
        <v>45592</v>
      </c>
      <c r="B302">
        <v>27</v>
      </c>
      <c r="C302">
        <v>10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43</v>
      </c>
      <c r="Y302" s="12">
        <v>1.56</v>
      </c>
      <c r="Z302" s="12">
        <v>1.4350000000000001</v>
      </c>
      <c r="AA302" s="14">
        <v>13.5</v>
      </c>
      <c r="AB302" s="14">
        <v>9.8000000000000007</v>
      </c>
      <c r="AC302" s="14">
        <v>6.1</v>
      </c>
      <c r="AD302" s="14">
        <v>3.4</v>
      </c>
      <c r="AE302">
        <v>3</v>
      </c>
      <c r="AF302" s="13">
        <v>0.63</v>
      </c>
      <c r="AG302" s="13">
        <f>_xlfn.XLOOKUP(Compendio[[#This Row],[Fecha]],Ev_Bernabeu[FECHA],Ev_Bernabeu[cof_tot],0)</f>
        <v>0</v>
      </c>
      <c r="AH302" s="13">
        <f>_xlfn.XLOOKUP(Compendio[[#This Row],[Fecha]],Ev_IFEMA[FECHA],Ev_IFEMA[cof_tot],0)</f>
        <v>0</v>
      </c>
      <c r="AI302" s="13">
        <f>_xlfn.XLOOKUP(Compendio[[#This Row],[Fecha]],Ev_Ventas[FECHA],Ev_Ventas[cof_tot],0)</f>
        <v>0</v>
      </c>
      <c r="AJ302" s="13">
        <f>_xlfn.XLOOKUP(Compendio[[#This Row],[Fecha]],Ev_Metropolitano[FECHA],Ev_Metropolitano[cof_tot],0)</f>
        <v>0</v>
      </c>
      <c r="AK302" s="13">
        <f>_xlfn.XLOOKUP(Compendio[[#This Row],[Fecha]],Ev_MovistarArena[FECHA],Ev_MovistarArena[cof_tot],0)</f>
        <v>0</v>
      </c>
      <c r="AL302" s="13">
        <f>_xlfn.XLOOKUP(Compendio[[#This Row],[Fecha]],Ev_Vallecas[FECHA],Ev_Vallecas[cof_tot],0)</f>
        <v>0</v>
      </c>
      <c r="AM302" s="13">
        <f>_xlfn.XLOOKUP(Compendio[[#This Row],[Fecha]],Ev_Vistalegre[FECHA],Ev_Vistalegre[cof_tot],0)</f>
        <v>0</v>
      </c>
    </row>
    <row r="303" spans="1:39" x14ac:dyDescent="0.2">
      <c r="A303" s="7">
        <v>45593</v>
      </c>
      <c r="B303">
        <v>28</v>
      </c>
      <c r="C303">
        <v>10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44</v>
      </c>
      <c r="Y303" s="12">
        <v>1.56</v>
      </c>
      <c r="Z303" s="12">
        <v>1.4350000000000001</v>
      </c>
      <c r="AA303" s="14">
        <v>18.399999999999999</v>
      </c>
      <c r="AB303" s="14">
        <v>13.8</v>
      </c>
      <c r="AC303" s="14">
        <v>9.1</v>
      </c>
      <c r="AD303" s="14">
        <v>0.1</v>
      </c>
      <c r="AE303">
        <v>3</v>
      </c>
      <c r="AF303" s="13">
        <v>0.74</v>
      </c>
      <c r="AG303" s="13">
        <f>_xlfn.XLOOKUP(Compendio[[#This Row],[Fecha]],Ev_Bernabeu[FECHA],Ev_Bernabeu[cof_tot],0)</f>
        <v>0</v>
      </c>
      <c r="AH303" s="13">
        <f>_xlfn.XLOOKUP(Compendio[[#This Row],[Fecha]],Ev_IFEMA[FECHA],Ev_IFEMA[cof_tot],0)</f>
        <v>0</v>
      </c>
      <c r="AI303" s="13">
        <f>_xlfn.XLOOKUP(Compendio[[#This Row],[Fecha]],Ev_Ventas[FECHA],Ev_Ventas[cof_tot],0)</f>
        <v>0</v>
      </c>
      <c r="AJ303" s="13">
        <f>_xlfn.XLOOKUP(Compendio[[#This Row],[Fecha]],Ev_Metropolitano[FECHA],Ev_Metropolitano[cof_tot],0)</f>
        <v>0</v>
      </c>
      <c r="AK303" s="13">
        <f>_xlfn.XLOOKUP(Compendio[[#This Row],[Fecha]],Ev_MovistarArena[FECHA],Ev_MovistarArena[cof_tot],0)</f>
        <v>0</v>
      </c>
      <c r="AL303" s="13">
        <f>_xlfn.XLOOKUP(Compendio[[#This Row],[Fecha]],Ev_Vallecas[FECHA],Ev_Vallecas[cof_tot],0)</f>
        <v>0</v>
      </c>
      <c r="AM303" s="13">
        <f>_xlfn.XLOOKUP(Compendio[[#This Row],[Fecha]],Ev_Vistalegre[FECHA],Ev_Vistalegre[cof_tot],0)</f>
        <v>0</v>
      </c>
    </row>
    <row r="304" spans="1:39" x14ac:dyDescent="0.2">
      <c r="A304" s="7">
        <v>45594</v>
      </c>
      <c r="B304">
        <v>29</v>
      </c>
      <c r="C304">
        <v>10</v>
      </c>
      <c r="D304">
        <v>2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44</v>
      </c>
      <c r="Y304" s="12">
        <v>1.56</v>
      </c>
      <c r="Z304" s="12">
        <v>1.4319999999999999</v>
      </c>
      <c r="AA304" s="14">
        <v>15.7</v>
      </c>
      <c r="AB304" s="14">
        <v>12.8</v>
      </c>
      <c r="AC304" s="14">
        <v>9.9</v>
      </c>
      <c r="AD304" s="14">
        <v>29.7</v>
      </c>
      <c r="AE304">
        <v>4</v>
      </c>
      <c r="AF304" s="13">
        <v>0.85</v>
      </c>
      <c r="AG304" s="13">
        <f>_xlfn.XLOOKUP(Compendio[[#This Row],[Fecha]],Ev_Bernabeu[FECHA],Ev_Bernabeu[cof_tot],0)</f>
        <v>0</v>
      </c>
      <c r="AH304" s="13">
        <f>_xlfn.XLOOKUP(Compendio[[#This Row],[Fecha]],Ev_IFEMA[FECHA],Ev_IFEMA[cof_tot],0)</f>
        <v>0</v>
      </c>
      <c r="AI304" s="13">
        <f>_xlfn.XLOOKUP(Compendio[[#This Row],[Fecha]],Ev_Ventas[FECHA],Ev_Ventas[cof_tot],0)</f>
        <v>0</v>
      </c>
      <c r="AJ304" s="13">
        <f>_xlfn.XLOOKUP(Compendio[[#This Row],[Fecha]],Ev_Metropolitano[FECHA],Ev_Metropolitano[cof_tot],0)</f>
        <v>0</v>
      </c>
      <c r="AK304" s="13">
        <f>_xlfn.XLOOKUP(Compendio[[#This Row],[Fecha]],Ev_MovistarArena[FECHA],Ev_MovistarArena[cof_tot],0)</f>
        <v>0</v>
      </c>
      <c r="AL304" s="13">
        <f>_xlfn.XLOOKUP(Compendio[[#This Row],[Fecha]],Ev_Vallecas[FECHA],Ev_Vallecas[cof_tot],0)</f>
        <v>0</v>
      </c>
      <c r="AM304" s="13">
        <f>_xlfn.XLOOKUP(Compendio[[#This Row],[Fecha]],Ev_Vistalegre[FECHA],Ev_Vistalegre[cof_tot],0)</f>
        <v>0</v>
      </c>
    </row>
    <row r="305" spans="1:39" x14ac:dyDescent="0.2">
      <c r="A305" s="7">
        <v>45595</v>
      </c>
      <c r="B305">
        <v>30</v>
      </c>
      <c r="C305">
        <v>10</v>
      </c>
      <c r="D305">
        <v>3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44</v>
      </c>
      <c r="Y305" s="12">
        <v>1.5549999999999999</v>
      </c>
      <c r="Z305" s="12">
        <v>1.4330000000000001</v>
      </c>
      <c r="AA305" s="14">
        <v>19.2</v>
      </c>
      <c r="AB305" s="14">
        <v>14.6</v>
      </c>
      <c r="AC305" s="14">
        <v>9.9</v>
      </c>
      <c r="AD305" s="14">
        <v>0</v>
      </c>
      <c r="AE305">
        <v>4</v>
      </c>
      <c r="AF305" s="13">
        <v>0.63</v>
      </c>
      <c r="AG305" s="13">
        <f>_xlfn.XLOOKUP(Compendio[[#This Row],[Fecha]],Ev_Bernabeu[FECHA],Ev_Bernabeu[cof_tot],0)</f>
        <v>0</v>
      </c>
      <c r="AH305" s="13">
        <f>_xlfn.XLOOKUP(Compendio[[#This Row],[Fecha]],Ev_IFEMA[FECHA],Ev_IFEMA[cof_tot],0)</f>
        <v>0</v>
      </c>
      <c r="AI305" s="13">
        <f>_xlfn.XLOOKUP(Compendio[[#This Row],[Fecha]],Ev_Ventas[FECHA],Ev_Ventas[cof_tot],0)</f>
        <v>0</v>
      </c>
      <c r="AJ305" s="13">
        <f>_xlfn.XLOOKUP(Compendio[[#This Row],[Fecha]],Ev_Metropolitano[FECHA],Ev_Metropolitano[cof_tot],0)</f>
        <v>0</v>
      </c>
      <c r="AK305" s="13">
        <f>_xlfn.XLOOKUP(Compendio[[#This Row],[Fecha]],Ev_MovistarArena[FECHA],Ev_MovistarArena[cof_tot],0)</f>
        <v>0</v>
      </c>
      <c r="AL305" s="13">
        <f>_xlfn.XLOOKUP(Compendio[[#This Row],[Fecha]],Ev_Vallecas[FECHA],Ev_Vallecas[cof_tot],0)</f>
        <v>0</v>
      </c>
      <c r="AM305" s="13">
        <f>_xlfn.XLOOKUP(Compendio[[#This Row],[Fecha]],Ev_Vistalegre[FECHA],Ev_Vistalegre[cof_tot],0)</f>
        <v>0</v>
      </c>
    </row>
    <row r="306" spans="1:39" x14ac:dyDescent="0.2">
      <c r="A306" s="7">
        <v>45596</v>
      </c>
      <c r="B306">
        <v>31</v>
      </c>
      <c r="C306">
        <v>10</v>
      </c>
      <c r="D306">
        <v>4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44</v>
      </c>
      <c r="Y306" s="12">
        <v>1.5549999999999999</v>
      </c>
      <c r="Z306" s="12">
        <v>1.431</v>
      </c>
      <c r="AA306" s="14">
        <v>19.5</v>
      </c>
      <c r="AB306" s="14">
        <v>15.7</v>
      </c>
      <c r="AC306" s="14">
        <v>11.9</v>
      </c>
      <c r="AD306" s="14">
        <v>6.7</v>
      </c>
      <c r="AE306">
        <v>1</v>
      </c>
      <c r="AF306" s="13">
        <v>0.71</v>
      </c>
      <c r="AG306" s="13">
        <f>_xlfn.XLOOKUP(Compendio[[#This Row],[Fecha]],Ev_Bernabeu[FECHA],Ev_Bernabeu[cof_tot],0)</f>
        <v>0</v>
      </c>
      <c r="AH306" s="13">
        <f>_xlfn.XLOOKUP(Compendio[[#This Row],[Fecha]],Ev_IFEMA[FECHA],Ev_IFEMA[cof_tot],0)</f>
        <v>0</v>
      </c>
      <c r="AI306" s="13">
        <f>_xlfn.XLOOKUP(Compendio[[#This Row],[Fecha]],Ev_Ventas[FECHA],Ev_Ventas[cof_tot],0)</f>
        <v>0</v>
      </c>
      <c r="AJ306" s="13">
        <f>_xlfn.XLOOKUP(Compendio[[#This Row],[Fecha]],Ev_Metropolitano[FECHA],Ev_Metropolitano[cof_tot],0)</f>
        <v>0</v>
      </c>
      <c r="AK306" s="13">
        <f>_xlfn.XLOOKUP(Compendio[[#This Row],[Fecha]],Ev_MovistarArena[FECHA],Ev_MovistarArena[cof_tot],0)</f>
        <v>0</v>
      </c>
      <c r="AL306" s="13">
        <f>_xlfn.XLOOKUP(Compendio[[#This Row],[Fecha]],Ev_Vallecas[FECHA],Ev_Vallecas[cof_tot],0)</f>
        <v>0</v>
      </c>
      <c r="AM306" s="13">
        <f>_xlfn.XLOOKUP(Compendio[[#This Row],[Fecha]],Ev_Vistalegre[FECHA],Ev_Vistalegre[cof_tot],0)</f>
        <v>0</v>
      </c>
    </row>
    <row r="307" spans="1:39" x14ac:dyDescent="0.2">
      <c r="A307" s="7">
        <v>45597</v>
      </c>
      <c r="B307">
        <v>1</v>
      </c>
      <c r="C307">
        <v>11</v>
      </c>
      <c r="D307">
        <v>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44</v>
      </c>
      <c r="Y307" s="12">
        <v>1.552</v>
      </c>
      <c r="Z307" s="12">
        <v>1.431</v>
      </c>
      <c r="AA307" s="14">
        <v>18.3</v>
      </c>
      <c r="AB307" s="14">
        <v>15.8</v>
      </c>
      <c r="AC307" s="14">
        <v>13.3</v>
      </c>
      <c r="AD307" s="14">
        <v>0</v>
      </c>
      <c r="AE307">
        <v>2</v>
      </c>
      <c r="AF307" s="13">
        <v>0.755</v>
      </c>
      <c r="AG307" s="13">
        <f>_xlfn.XLOOKUP(Compendio[[#This Row],[Fecha]],Ev_Bernabeu[FECHA],Ev_Bernabeu[cof_tot],0)</f>
        <v>0</v>
      </c>
      <c r="AH307" s="13">
        <f>_xlfn.XLOOKUP(Compendio[[#This Row],[Fecha]],Ev_IFEMA[FECHA],Ev_IFEMA[cof_tot],0)</f>
        <v>0</v>
      </c>
      <c r="AI307" s="13">
        <f>_xlfn.XLOOKUP(Compendio[[#This Row],[Fecha]],Ev_Ventas[FECHA],Ev_Ventas[cof_tot],0)</f>
        <v>0</v>
      </c>
      <c r="AJ307" s="13">
        <f>_xlfn.XLOOKUP(Compendio[[#This Row],[Fecha]],Ev_Metropolitano[FECHA],Ev_Metropolitano[cof_tot],0)</f>
        <v>0</v>
      </c>
      <c r="AK307" s="13">
        <f>_xlfn.XLOOKUP(Compendio[[#This Row],[Fecha]],Ev_MovistarArena[FECHA],Ev_MovistarArena[cof_tot],0)</f>
        <v>0</v>
      </c>
      <c r="AL307" s="13">
        <f>_xlfn.XLOOKUP(Compendio[[#This Row],[Fecha]],Ev_Vallecas[FECHA],Ev_Vallecas[cof_tot],0)</f>
        <v>0</v>
      </c>
      <c r="AM307" s="13">
        <f>_xlfn.XLOOKUP(Compendio[[#This Row],[Fecha]],Ev_Vistalegre[FECHA],Ev_Vistalegre[cof_tot],0)</f>
        <v>0</v>
      </c>
    </row>
    <row r="308" spans="1:39" x14ac:dyDescent="0.2">
      <c r="A308" s="7">
        <v>45598</v>
      </c>
      <c r="B308">
        <v>2</v>
      </c>
      <c r="C308">
        <v>11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44</v>
      </c>
      <c r="Y308" s="12">
        <v>1.5549999999999999</v>
      </c>
      <c r="Z308" s="12">
        <v>1.43</v>
      </c>
      <c r="AA308" s="14">
        <v>16.899999999999999</v>
      </c>
      <c r="AB308" s="14">
        <v>15</v>
      </c>
      <c r="AC308" s="14">
        <v>13</v>
      </c>
      <c r="AD308" s="14">
        <v>0</v>
      </c>
      <c r="AE308">
        <v>2</v>
      </c>
      <c r="AF308" s="13">
        <v>0.78</v>
      </c>
      <c r="AG308" s="13">
        <f>_xlfn.XLOOKUP(Compendio[[#This Row],[Fecha]],Ev_Bernabeu[FECHA],Ev_Bernabeu[cof_tot],0)</f>
        <v>0</v>
      </c>
      <c r="AH308" s="13">
        <f>_xlfn.XLOOKUP(Compendio[[#This Row],[Fecha]],Ev_IFEMA[FECHA],Ev_IFEMA[cof_tot],0)</f>
        <v>0</v>
      </c>
      <c r="AI308" s="13">
        <f>_xlfn.XLOOKUP(Compendio[[#This Row],[Fecha]],Ev_Ventas[FECHA],Ev_Ventas[cof_tot],0)</f>
        <v>0</v>
      </c>
      <c r="AJ308" s="13">
        <f>_xlfn.XLOOKUP(Compendio[[#This Row],[Fecha]],Ev_Metropolitano[FECHA],Ev_Metropolitano[cof_tot],0)</f>
        <v>0</v>
      </c>
      <c r="AK308" s="13">
        <f>_xlfn.XLOOKUP(Compendio[[#This Row],[Fecha]],Ev_MovistarArena[FECHA],Ev_MovistarArena[cof_tot],0)</f>
        <v>0</v>
      </c>
      <c r="AL308" s="13">
        <f>_xlfn.XLOOKUP(Compendio[[#This Row],[Fecha]],Ev_Vallecas[FECHA],Ev_Vallecas[cof_tot],0)</f>
        <v>0</v>
      </c>
      <c r="AM308" s="13">
        <f>_xlfn.XLOOKUP(Compendio[[#This Row],[Fecha]],Ev_Vistalegre[FECHA],Ev_Vistalegre[cof_tot],0)</f>
        <v>0</v>
      </c>
    </row>
    <row r="309" spans="1:39" x14ac:dyDescent="0.2">
      <c r="A309" s="7">
        <v>45599</v>
      </c>
      <c r="B309">
        <v>3</v>
      </c>
      <c r="C309">
        <v>11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44</v>
      </c>
      <c r="Y309" s="12">
        <v>1.556</v>
      </c>
      <c r="Z309" s="12">
        <v>1.4339999999999999</v>
      </c>
      <c r="AA309" s="14">
        <v>18.7</v>
      </c>
      <c r="AB309" s="14">
        <v>15.2</v>
      </c>
      <c r="AC309" s="14">
        <v>11.8</v>
      </c>
      <c r="AD309" s="14">
        <v>0</v>
      </c>
      <c r="AE309">
        <v>2</v>
      </c>
      <c r="AF309" s="13">
        <v>0.79</v>
      </c>
      <c r="AG309" s="13">
        <f>_xlfn.XLOOKUP(Compendio[[#This Row],[Fecha]],Ev_Bernabeu[FECHA],Ev_Bernabeu[cof_tot],0)</f>
        <v>0</v>
      </c>
      <c r="AH309" s="13">
        <f>_xlfn.XLOOKUP(Compendio[[#This Row],[Fecha]],Ev_IFEMA[FECHA],Ev_IFEMA[cof_tot],0)</f>
        <v>0</v>
      </c>
      <c r="AI309" s="13">
        <f>_xlfn.XLOOKUP(Compendio[[#This Row],[Fecha]],Ev_Ventas[FECHA],Ev_Ventas[cof_tot],0)</f>
        <v>0</v>
      </c>
      <c r="AJ309" s="13">
        <f>_xlfn.XLOOKUP(Compendio[[#This Row],[Fecha]],Ev_Metropolitano[FECHA],Ev_Metropolitano[cof_tot],0)</f>
        <v>0.80871428571428572</v>
      </c>
      <c r="AK309" s="13">
        <f>_xlfn.XLOOKUP(Compendio[[#This Row],[Fecha]],Ev_MovistarArena[FECHA],Ev_MovistarArena[cof_tot],0)</f>
        <v>0</v>
      </c>
      <c r="AL309" s="13">
        <f>_xlfn.XLOOKUP(Compendio[[#This Row],[Fecha]],Ev_Vallecas[FECHA],Ev_Vallecas[cof_tot],0)</f>
        <v>0</v>
      </c>
      <c r="AM309" s="13">
        <f>_xlfn.XLOOKUP(Compendio[[#This Row],[Fecha]],Ev_Vistalegre[FECHA],Ev_Vistalegre[cof_tot],0)</f>
        <v>0</v>
      </c>
    </row>
    <row r="310" spans="1:39" x14ac:dyDescent="0.2">
      <c r="A310" s="7">
        <v>45600</v>
      </c>
      <c r="B310">
        <v>4</v>
      </c>
      <c r="C310">
        <v>11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45</v>
      </c>
      <c r="Y310" s="12">
        <v>1.5549999999999999</v>
      </c>
      <c r="Z310" s="12">
        <v>1.4339999999999999</v>
      </c>
      <c r="AA310" s="14">
        <v>17.2</v>
      </c>
      <c r="AB310" s="14">
        <v>14.9</v>
      </c>
      <c r="AC310" s="14">
        <v>12.6</v>
      </c>
      <c r="AD310" s="14">
        <v>0.2</v>
      </c>
      <c r="AE310">
        <v>2</v>
      </c>
      <c r="AF310" s="13">
        <v>0.79</v>
      </c>
      <c r="AG310" s="13">
        <f>_xlfn.XLOOKUP(Compendio[[#This Row],[Fecha]],Ev_Bernabeu[FECHA],Ev_Bernabeu[cof_tot],0)</f>
        <v>0</v>
      </c>
      <c r="AH310" s="13">
        <f>_xlfn.XLOOKUP(Compendio[[#This Row],[Fecha]],Ev_IFEMA[FECHA],Ev_IFEMA[cof_tot],0)</f>
        <v>0</v>
      </c>
      <c r="AI310" s="13">
        <f>_xlfn.XLOOKUP(Compendio[[#This Row],[Fecha]],Ev_Ventas[FECHA],Ev_Ventas[cof_tot],0)</f>
        <v>0</v>
      </c>
      <c r="AJ310" s="13">
        <f>_xlfn.XLOOKUP(Compendio[[#This Row],[Fecha]],Ev_Metropolitano[FECHA],Ev_Metropolitano[cof_tot],0)</f>
        <v>0</v>
      </c>
      <c r="AK310" s="13">
        <f>_xlfn.XLOOKUP(Compendio[[#This Row],[Fecha]],Ev_MovistarArena[FECHA],Ev_MovistarArena[cof_tot],0)</f>
        <v>0</v>
      </c>
      <c r="AL310" s="13">
        <f>_xlfn.XLOOKUP(Compendio[[#This Row],[Fecha]],Ev_Vallecas[FECHA],Ev_Vallecas[cof_tot],0)</f>
        <v>0</v>
      </c>
      <c r="AM310" s="13">
        <f>_xlfn.XLOOKUP(Compendio[[#This Row],[Fecha]],Ev_Vistalegre[FECHA],Ev_Vistalegre[cof_tot],0)</f>
        <v>0</v>
      </c>
    </row>
    <row r="311" spans="1:39" x14ac:dyDescent="0.2">
      <c r="A311" s="7">
        <v>45601</v>
      </c>
      <c r="B311">
        <v>5</v>
      </c>
      <c r="C311">
        <v>11</v>
      </c>
      <c r="D311">
        <v>2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45</v>
      </c>
      <c r="Y311" s="12">
        <v>1.5569999999999999</v>
      </c>
      <c r="Z311" s="12">
        <v>1.4319999999999999</v>
      </c>
      <c r="AA311" s="14">
        <v>18.8</v>
      </c>
      <c r="AB311" s="14">
        <v>15.2</v>
      </c>
      <c r="AC311" s="14">
        <v>11.5</v>
      </c>
      <c r="AD311" s="14">
        <v>0</v>
      </c>
      <c r="AE311">
        <v>1</v>
      </c>
      <c r="AF311" s="13">
        <v>0.78</v>
      </c>
      <c r="AG311" s="13">
        <f>_xlfn.XLOOKUP(Compendio[[#This Row],[Fecha]],Ev_Bernabeu[FECHA],Ev_Bernabeu[cof_tot],0)</f>
        <v>0.88895294117647061</v>
      </c>
      <c r="AH311" s="13">
        <f>_xlfn.XLOOKUP(Compendio[[#This Row],[Fecha]],Ev_IFEMA[FECHA],Ev_IFEMA[cof_tot],0)</f>
        <v>0</v>
      </c>
      <c r="AI311" s="13">
        <f>_xlfn.XLOOKUP(Compendio[[#This Row],[Fecha]],Ev_Ventas[FECHA],Ev_Ventas[cof_tot],0)</f>
        <v>0</v>
      </c>
      <c r="AJ311" s="13">
        <f>_xlfn.XLOOKUP(Compendio[[#This Row],[Fecha]],Ev_Metropolitano[FECHA],Ev_Metropolitano[cof_tot],0)</f>
        <v>0</v>
      </c>
      <c r="AK311" s="13">
        <f>_xlfn.XLOOKUP(Compendio[[#This Row],[Fecha]],Ev_MovistarArena[FECHA],Ev_MovistarArena[cof_tot],0)</f>
        <v>0</v>
      </c>
      <c r="AL311" s="13">
        <f>_xlfn.XLOOKUP(Compendio[[#This Row],[Fecha]],Ev_Vallecas[FECHA],Ev_Vallecas[cof_tot],0)</f>
        <v>0</v>
      </c>
      <c r="AM311" s="13">
        <f>_xlfn.XLOOKUP(Compendio[[#This Row],[Fecha]],Ev_Vistalegre[FECHA],Ev_Vistalegre[cof_tot],0)</f>
        <v>0</v>
      </c>
    </row>
    <row r="312" spans="1:39" x14ac:dyDescent="0.2">
      <c r="A312" s="7">
        <v>45602</v>
      </c>
      <c r="B312">
        <v>6</v>
      </c>
      <c r="C312">
        <v>11</v>
      </c>
      <c r="D312">
        <v>3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45</v>
      </c>
      <c r="Y312" s="12">
        <v>1.556</v>
      </c>
      <c r="Z312" s="12">
        <v>1.4359999999999999</v>
      </c>
      <c r="AA312" s="14">
        <v>19.5</v>
      </c>
      <c r="AB312" s="14">
        <v>15.4</v>
      </c>
      <c r="AC312" s="14">
        <v>11.2</v>
      </c>
      <c r="AD312" s="14">
        <v>0</v>
      </c>
      <c r="AE312">
        <v>1</v>
      </c>
      <c r="AF312" s="13">
        <v>0.75</v>
      </c>
      <c r="AG312" s="13">
        <f>_xlfn.XLOOKUP(Compendio[[#This Row],[Fecha]],Ev_Bernabeu[FECHA],Ev_Bernabeu[cof_tot],0)</f>
        <v>0</v>
      </c>
      <c r="AH312" s="13">
        <f>_xlfn.XLOOKUP(Compendio[[#This Row],[Fecha]],Ev_IFEMA[FECHA],Ev_IFEMA[cof_tot],0)</f>
        <v>0</v>
      </c>
      <c r="AI312" s="13">
        <f>_xlfn.XLOOKUP(Compendio[[#This Row],[Fecha]],Ev_Ventas[FECHA],Ev_Ventas[cof_tot],0)</f>
        <v>0</v>
      </c>
      <c r="AJ312" s="13">
        <f>_xlfn.XLOOKUP(Compendio[[#This Row],[Fecha]],Ev_Metropolitano[FECHA],Ev_Metropolitano[cof_tot],0)</f>
        <v>0</v>
      </c>
      <c r="AK312" s="13">
        <f>_xlfn.XLOOKUP(Compendio[[#This Row],[Fecha]],Ev_MovistarArena[FECHA],Ev_MovistarArena[cof_tot],0)</f>
        <v>0</v>
      </c>
      <c r="AL312" s="13">
        <f>_xlfn.XLOOKUP(Compendio[[#This Row],[Fecha]],Ev_Vallecas[FECHA],Ev_Vallecas[cof_tot],0)</f>
        <v>0</v>
      </c>
      <c r="AM312" s="13">
        <f>_xlfn.XLOOKUP(Compendio[[#This Row],[Fecha]],Ev_Vistalegre[FECHA],Ev_Vistalegre[cof_tot],0)</f>
        <v>0</v>
      </c>
    </row>
    <row r="313" spans="1:39" x14ac:dyDescent="0.2">
      <c r="A313" s="7">
        <v>45603</v>
      </c>
      <c r="B313">
        <v>7</v>
      </c>
      <c r="C313">
        <v>11</v>
      </c>
      <c r="D313">
        <v>4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45</v>
      </c>
      <c r="Y313" s="12">
        <v>1.56</v>
      </c>
      <c r="Z313" s="12">
        <v>1.4430000000000001</v>
      </c>
      <c r="AA313" s="14">
        <v>18.899999999999999</v>
      </c>
      <c r="AB313" s="14">
        <v>15</v>
      </c>
      <c r="AC313" s="14">
        <v>11.2</v>
      </c>
      <c r="AD313" s="14">
        <v>0</v>
      </c>
      <c r="AE313">
        <v>1</v>
      </c>
      <c r="AF313" s="13">
        <v>0.78</v>
      </c>
      <c r="AG313" s="13">
        <f>_xlfn.XLOOKUP(Compendio[[#This Row],[Fecha]],Ev_Bernabeu[FECHA],Ev_Bernabeu[cof_tot],0)</f>
        <v>0</v>
      </c>
      <c r="AH313" s="13">
        <f>_xlfn.XLOOKUP(Compendio[[#This Row],[Fecha]],Ev_IFEMA[FECHA],Ev_IFEMA[cof_tot],0)</f>
        <v>0</v>
      </c>
      <c r="AI313" s="13">
        <f>_xlfn.XLOOKUP(Compendio[[#This Row],[Fecha]],Ev_Ventas[FECHA],Ev_Ventas[cof_tot],0)</f>
        <v>0</v>
      </c>
      <c r="AJ313" s="13">
        <f>_xlfn.XLOOKUP(Compendio[[#This Row],[Fecha]],Ev_Metropolitano[FECHA],Ev_Metropolitano[cof_tot],0)</f>
        <v>0</v>
      </c>
      <c r="AK313" s="13">
        <f>_xlfn.XLOOKUP(Compendio[[#This Row],[Fecha]],Ev_MovistarArena[FECHA],Ev_MovistarArena[cof_tot],0)</f>
        <v>0</v>
      </c>
      <c r="AL313" s="13">
        <f>_xlfn.XLOOKUP(Compendio[[#This Row],[Fecha]],Ev_Vallecas[FECHA],Ev_Vallecas[cof_tot],0)</f>
        <v>0</v>
      </c>
      <c r="AM313" s="13">
        <f>_xlfn.XLOOKUP(Compendio[[#This Row],[Fecha]],Ev_Vistalegre[FECHA],Ev_Vistalegre[cof_tot],0)</f>
        <v>0</v>
      </c>
    </row>
    <row r="314" spans="1:39" x14ac:dyDescent="0.2">
      <c r="A314" s="7">
        <v>45604</v>
      </c>
      <c r="B314">
        <v>8</v>
      </c>
      <c r="C314">
        <v>11</v>
      </c>
      <c r="D314">
        <v>5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45</v>
      </c>
      <c r="Y314" s="12">
        <v>1.5589999999999999</v>
      </c>
      <c r="Z314" s="12">
        <v>1.446</v>
      </c>
      <c r="AA314" s="14">
        <v>15.7</v>
      </c>
      <c r="AB314" s="14">
        <v>13.4</v>
      </c>
      <c r="AC314" s="14">
        <v>11.1</v>
      </c>
      <c r="AD314" s="14">
        <v>0</v>
      </c>
      <c r="AE314">
        <v>1</v>
      </c>
      <c r="AF314" s="13">
        <v>0.9</v>
      </c>
      <c r="AG314" s="13">
        <f>_xlfn.XLOOKUP(Compendio[[#This Row],[Fecha]],Ev_Bernabeu[FECHA],Ev_Bernabeu[cof_tot],0)</f>
        <v>0</v>
      </c>
      <c r="AH314" s="13">
        <f>_xlfn.XLOOKUP(Compendio[[#This Row],[Fecha]],Ev_IFEMA[FECHA],Ev_IFEMA[cof_tot],0)</f>
        <v>0</v>
      </c>
      <c r="AI314" s="13">
        <f>_xlfn.XLOOKUP(Compendio[[#This Row],[Fecha]],Ev_Ventas[FECHA],Ev_Ventas[cof_tot],0)</f>
        <v>0</v>
      </c>
      <c r="AJ314" s="13">
        <f>_xlfn.XLOOKUP(Compendio[[#This Row],[Fecha]],Ev_Metropolitano[FECHA],Ev_Metropolitano[cof_tot],0)</f>
        <v>0</v>
      </c>
      <c r="AK314" s="13">
        <f>_xlfn.XLOOKUP(Compendio[[#This Row],[Fecha]],Ev_MovistarArena[FECHA],Ev_MovistarArena[cof_tot],0)</f>
        <v>0</v>
      </c>
      <c r="AL314" s="13">
        <f>_xlfn.XLOOKUP(Compendio[[#This Row],[Fecha]],Ev_Vallecas[FECHA],Ev_Vallecas[cof_tot],0)</f>
        <v>0.8828571428571429</v>
      </c>
      <c r="AM314" s="13">
        <f>_xlfn.XLOOKUP(Compendio[[#This Row],[Fecha]],Ev_Vistalegre[FECHA],Ev_Vistalegre[cof_tot],0)</f>
        <v>0</v>
      </c>
    </row>
    <row r="315" spans="1:39" x14ac:dyDescent="0.2">
      <c r="A315" s="7">
        <v>45605</v>
      </c>
      <c r="B315">
        <v>9</v>
      </c>
      <c r="C315">
        <v>11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45</v>
      </c>
      <c r="Y315" s="12">
        <v>1.5609999999999999</v>
      </c>
      <c r="Z315" s="12">
        <v>1.4470000000000001</v>
      </c>
      <c r="AA315" s="14">
        <v>16.600000000000001</v>
      </c>
      <c r="AB315" s="14">
        <v>13.1</v>
      </c>
      <c r="AC315" s="14">
        <v>9.6</v>
      </c>
      <c r="AD315" s="14">
        <v>0</v>
      </c>
      <c r="AE315">
        <v>1</v>
      </c>
      <c r="AF315" s="13">
        <v>0.875</v>
      </c>
      <c r="AG315" s="13">
        <f>_xlfn.XLOOKUP(Compendio[[#This Row],[Fecha]],Ev_Bernabeu[FECHA],Ev_Bernabeu[cof_tot],0)</f>
        <v>0.85249411764705885</v>
      </c>
      <c r="AH315" s="13">
        <f>_xlfn.XLOOKUP(Compendio[[#This Row],[Fecha]],Ev_IFEMA[FECHA],Ev_IFEMA[cof_tot],0)</f>
        <v>0</v>
      </c>
      <c r="AI315" s="13">
        <f>_xlfn.XLOOKUP(Compendio[[#This Row],[Fecha]],Ev_Ventas[FECHA],Ev_Ventas[cof_tot],0)</f>
        <v>0</v>
      </c>
      <c r="AJ315" s="13">
        <f>_xlfn.XLOOKUP(Compendio[[#This Row],[Fecha]],Ev_Metropolitano[FECHA],Ev_Metropolitano[cof_tot],0)</f>
        <v>0</v>
      </c>
      <c r="AK315" s="13">
        <f>_xlfn.XLOOKUP(Compendio[[#This Row],[Fecha]],Ev_MovistarArena[FECHA],Ev_MovistarArena[cof_tot],0)</f>
        <v>0</v>
      </c>
      <c r="AL315" s="13">
        <f>_xlfn.XLOOKUP(Compendio[[#This Row],[Fecha]],Ev_Vallecas[FECHA],Ev_Vallecas[cof_tot],0)</f>
        <v>0</v>
      </c>
      <c r="AM315" s="13">
        <f>_xlfn.XLOOKUP(Compendio[[#This Row],[Fecha]],Ev_Vistalegre[FECHA],Ev_Vistalegre[cof_tot],0)</f>
        <v>0</v>
      </c>
    </row>
    <row r="316" spans="1:39" x14ac:dyDescent="0.2">
      <c r="A316" s="7">
        <v>45606</v>
      </c>
      <c r="B316">
        <v>10</v>
      </c>
      <c r="C316">
        <v>11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45</v>
      </c>
      <c r="Y316" s="12">
        <v>1.5609999999999999</v>
      </c>
      <c r="Z316" s="12">
        <v>1.448</v>
      </c>
      <c r="AA316" s="14">
        <v>16.3</v>
      </c>
      <c r="AB316" s="14">
        <v>12.6</v>
      </c>
      <c r="AC316" s="14">
        <v>8.8000000000000007</v>
      </c>
      <c r="AD316" s="14">
        <v>0</v>
      </c>
      <c r="AE316">
        <v>1</v>
      </c>
      <c r="AF316" s="13">
        <v>0.79</v>
      </c>
      <c r="AG316" s="13">
        <f>_xlfn.XLOOKUP(Compendio[[#This Row],[Fecha]],Ev_Bernabeu[FECHA],Ev_Bernabeu[cof_tot],0)</f>
        <v>0</v>
      </c>
      <c r="AH316" s="13">
        <f>_xlfn.XLOOKUP(Compendio[[#This Row],[Fecha]],Ev_IFEMA[FECHA],Ev_IFEMA[cof_tot],0)</f>
        <v>0</v>
      </c>
      <c r="AI316" s="13">
        <f>_xlfn.XLOOKUP(Compendio[[#This Row],[Fecha]],Ev_Ventas[FECHA],Ev_Ventas[cof_tot],0)</f>
        <v>0</v>
      </c>
      <c r="AJ316" s="13">
        <f>_xlfn.XLOOKUP(Compendio[[#This Row],[Fecha]],Ev_Metropolitano[FECHA],Ev_Metropolitano[cof_tot],0)</f>
        <v>0</v>
      </c>
      <c r="AK316" s="13">
        <f>_xlfn.XLOOKUP(Compendio[[#This Row],[Fecha]],Ev_MovistarArena[FECHA],Ev_MovistarArena[cof_tot],0)</f>
        <v>0</v>
      </c>
      <c r="AL316" s="13">
        <f>_xlfn.XLOOKUP(Compendio[[#This Row],[Fecha]],Ev_Vallecas[FECHA],Ev_Vallecas[cof_tot],0)</f>
        <v>0</v>
      </c>
      <c r="AM316" s="13">
        <f>_xlfn.XLOOKUP(Compendio[[#This Row],[Fecha]],Ev_Vistalegre[FECHA],Ev_Vistalegre[cof_tot],0)</f>
        <v>0.88</v>
      </c>
    </row>
    <row r="317" spans="1:39" x14ac:dyDescent="0.2">
      <c r="A317" s="7">
        <v>45607</v>
      </c>
      <c r="B317">
        <v>11</v>
      </c>
      <c r="C317">
        <v>11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46</v>
      </c>
      <c r="Y317" s="12">
        <v>1.56</v>
      </c>
      <c r="Z317" s="12">
        <v>1.4490000000000001</v>
      </c>
      <c r="AA317" s="14">
        <v>17</v>
      </c>
      <c r="AB317" s="14">
        <v>13.3</v>
      </c>
      <c r="AC317" s="14">
        <v>9.6</v>
      </c>
      <c r="AD317" s="14">
        <v>0</v>
      </c>
      <c r="AE317">
        <v>2</v>
      </c>
      <c r="AF317" s="13">
        <v>0.65</v>
      </c>
      <c r="AG317" s="13">
        <f>_xlfn.XLOOKUP(Compendio[[#This Row],[Fecha]],Ev_Bernabeu[FECHA],Ev_Bernabeu[cof_tot],0)</f>
        <v>0</v>
      </c>
      <c r="AH317" s="13">
        <f>_xlfn.XLOOKUP(Compendio[[#This Row],[Fecha]],Ev_IFEMA[FECHA],Ev_IFEMA[cof_tot],0)</f>
        <v>0</v>
      </c>
      <c r="AI317" s="13">
        <f>_xlfn.XLOOKUP(Compendio[[#This Row],[Fecha]],Ev_Ventas[FECHA],Ev_Ventas[cof_tot],0)</f>
        <v>0</v>
      </c>
      <c r="AJ317" s="13">
        <f>_xlfn.XLOOKUP(Compendio[[#This Row],[Fecha]],Ev_Metropolitano[FECHA],Ev_Metropolitano[cof_tot],0)</f>
        <v>0</v>
      </c>
      <c r="AK317" s="13">
        <f>_xlfn.XLOOKUP(Compendio[[#This Row],[Fecha]],Ev_MovistarArena[FECHA],Ev_MovistarArena[cof_tot],0)</f>
        <v>0</v>
      </c>
      <c r="AL317" s="13">
        <f>_xlfn.XLOOKUP(Compendio[[#This Row],[Fecha]],Ev_Vallecas[FECHA],Ev_Vallecas[cof_tot],0)</f>
        <v>0</v>
      </c>
      <c r="AM317" s="13">
        <f>_xlfn.XLOOKUP(Compendio[[#This Row],[Fecha]],Ev_Vistalegre[FECHA],Ev_Vistalegre[cof_tot],0)</f>
        <v>0</v>
      </c>
    </row>
    <row r="318" spans="1:39" x14ac:dyDescent="0.2">
      <c r="A318" s="7">
        <v>45608</v>
      </c>
      <c r="B318">
        <v>12</v>
      </c>
      <c r="C318">
        <v>11</v>
      </c>
      <c r="D318">
        <v>2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46</v>
      </c>
      <c r="Y318" s="12">
        <v>1.5609999999999999</v>
      </c>
      <c r="Z318" s="12">
        <v>1.4490000000000001</v>
      </c>
      <c r="AA318" s="14">
        <v>14</v>
      </c>
      <c r="AB318" s="14">
        <v>10</v>
      </c>
      <c r="AC318" s="14">
        <v>6.1</v>
      </c>
      <c r="AD318" s="14">
        <v>0</v>
      </c>
      <c r="AE318">
        <v>3</v>
      </c>
      <c r="AF318" s="13">
        <v>0.56000000000000005</v>
      </c>
      <c r="AG318" s="13">
        <f>_xlfn.XLOOKUP(Compendio[[#This Row],[Fecha]],Ev_Bernabeu[FECHA],Ev_Bernabeu[cof_tot],0)</f>
        <v>0</v>
      </c>
      <c r="AH318" s="13">
        <f>_xlfn.XLOOKUP(Compendio[[#This Row],[Fecha]],Ev_IFEMA[FECHA],Ev_IFEMA[cof_tot],0)</f>
        <v>0</v>
      </c>
      <c r="AI318" s="13">
        <f>_xlfn.XLOOKUP(Compendio[[#This Row],[Fecha]],Ev_Ventas[FECHA],Ev_Ventas[cof_tot],0)</f>
        <v>0</v>
      </c>
      <c r="AJ318" s="13">
        <f>_xlfn.XLOOKUP(Compendio[[#This Row],[Fecha]],Ev_Metropolitano[FECHA],Ev_Metropolitano[cof_tot],0)</f>
        <v>0</v>
      </c>
      <c r="AK318" s="13">
        <f>_xlfn.XLOOKUP(Compendio[[#This Row],[Fecha]],Ev_MovistarArena[FECHA],Ev_MovistarArena[cof_tot],0)</f>
        <v>0</v>
      </c>
      <c r="AL318" s="13">
        <f>_xlfn.XLOOKUP(Compendio[[#This Row],[Fecha]],Ev_Vallecas[FECHA],Ev_Vallecas[cof_tot],0)</f>
        <v>0</v>
      </c>
      <c r="AM318" s="13">
        <f>_xlfn.XLOOKUP(Compendio[[#This Row],[Fecha]],Ev_Vistalegre[FECHA],Ev_Vistalegre[cof_tot],0)</f>
        <v>0</v>
      </c>
    </row>
    <row r="319" spans="1:39" x14ac:dyDescent="0.2">
      <c r="A319" s="7">
        <v>45609</v>
      </c>
      <c r="B319">
        <v>13</v>
      </c>
      <c r="C319">
        <v>11</v>
      </c>
      <c r="D319">
        <v>3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46</v>
      </c>
      <c r="Y319" s="12">
        <v>1.5589999999999999</v>
      </c>
      <c r="Z319" s="12">
        <v>1.45</v>
      </c>
      <c r="AA319" s="14">
        <v>10.4</v>
      </c>
      <c r="AB319" s="14">
        <v>7.7</v>
      </c>
      <c r="AC319" s="14">
        <v>5</v>
      </c>
      <c r="AD319" s="14">
        <v>3.9</v>
      </c>
      <c r="AE319">
        <v>4</v>
      </c>
      <c r="AF319" s="13">
        <v>0.81</v>
      </c>
      <c r="AG319" s="13">
        <f>_xlfn.XLOOKUP(Compendio[[#This Row],[Fecha]],Ev_Bernabeu[FECHA],Ev_Bernabeu[cof_tot],0)</f>
        <v>0</v>
      </c>
      <c r="AH319" s="13">
        <f>_xlfn.XLOOKUP(Compendio[[#This Row],[Fecha]],Ev_IFEMA[FECHA],Ev_IFEMA[cof_tot],0)</f>
        <v>0</v>
      </c>
      <c r="AI319" s="13">
        <f>_xlfn.XLOOKUP(Compendio[[#This Row],[Fecha]],Ev_Ventas[FECHA],Ev_Ventas[cof_tot],0)</f>
        <v>0</v>
      </c>
      <c r="AJ319" s="13">
        <f>_xlfn.XLOOKUP(Compendio[[#This Row],[Fecha]],Ev_Metropolitano[FECHA],Ev_Metropolitano[cof_tot],0)</f>
        <v>0</v>
      </c>
      <c r="AK319" s="13">
        <f>_xlfn.XLOOKUP(Compendio[[#This Row],[Fecha]],Ev_MovistarArena[FECHA],Ev_MovistarArena[cof_tot],0)</f>
        <v>0</v>
      </c>
      <c r="AL319" s="13">
        <f>_xlfn.XLOOKUP(Compendio[[#This Row],[Fecha]],Ev_Vallecas[FECHA],Ev_Vallecas[cof_tot],0)</f>
        <v>0</v>
      </c>
      <c r="AM319" s="13">
        <f>_xlfn.XLOOKUP(Compendio[[#This Row],[Fecha]],Ev_Vistalegre[FECHA],Ev_Vistalegre[cof_tot],0)</f>
        <v>0</v>
      </c>
    </row>
    <row r="320" spans="1:39" x14ac:dyDescent="0.2">
      <c r="A320" s="7">
        <v>45610</v>
      </c>
      <c r="B320">
        <v>14</v>
      </c>
      <c r="C320">
        <v>11</v>
      </c>
      <c r="D320">
        <v>4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46</v>
      </c>
      <c r="Y320" s="12">
        <v>1.5589999999999999</v>
      </c>
      <c r="Z320" s="12">
        <v>1.45</v>
      </c>
      <c r="AA320" s="14">
        <v>16.5</v>
      </c>
      <c r="AB320" s="14">
        <v>13.3</v>
      </c>
      <c r="AC320" s="14">
        <v>10.1</v>
      </c>
      <c r="AD320" s="14">
        <v>0.1</v>
      </c>
      <c r="AE320">
        <v>3</v>
      </c>
      <c r="AF320" s="13">
        <v>0.77</v>
      </c>
      <c r="AG320" s="13">
        <f>_xlfn.XLOOKUP(Compendio[[#This Row],[Fecha]],Ev_Bernabeu[FECHA],Ev_Bernabeu[cof_tot],0)</f>
        <v>0</v>
      </c>
      <c r="AH320" s="13">
        <f>_xlfn.XLOOKUP(Compendio[[#This Row],[Fecha]],Ev_IFEMA[FECHA],Ev_IFEMA[cof_tot],0)</f>
        <v>0</v>
      </c>
      <c r="AI320" s="13">
        <f>_xlfn.XLOOKUP(Compendio[[#This Row],[Fecha]],Ev_Ventas[FECHA],Ev_Ventas[cof_tot],0)</f>
        <v>0</v>
      </c>
      <c r="AJ320" s="13">
        <f>_xlfn.XLOOKUP(Compendio[[#This Row],[Fecha]],Ev_Metropolitano[FECHA],Ev_Metropolitano[cof_tot],0)</f>
        <v>0</v>
      </c>
      <c r="AK320" s="13">
        <f>_xlfn.XLOOKUP(Compendio[[#This Row],[Fecha]],Ev_MovistarArena[FECHA],Ev_MovistarArena[cof_tot],0)</f>
        <v>0</v>
      </c>
      <c r="AL320" s="13">
        <f>_xlfn.XLOOKUP(Compendio[[#This Row],[Fecha]],Ev_Vallecas[FECHA],Ev_Vallecas[cof_tot],0)</f>
        <v>0</v>
      </c>
      <c r="AM320" s="13">
        <f>_xlfn.XLOOKUP(Compendio[[#This Row],[Fecha]],Ev_Vistalegre[FECHA],Ev_Vistalegre[cof_tot],0)</f>
        <v>0</v>
      </c>
    </row>
    <row r="321" spans="1:39" x14ac:dyDescent="0.2">
      <c r="A321" s="7">
        <v>45611</v>
      </c>
      <c r="B321">
        <v>15</v>
      </c>
      <c r="C321">
        <v>11</v>
      </c>
      <c r="D321">
        <v>5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46</v>
      </c>
      <c r="Y321" s="12">
        <v>1.5580000000000001</v>
      </c>
      <c r="Z321" s="12">
        <v>1.45</v>
      </c>
      <c r="AA321" s="14">
        <v>15.9</v>
      </c>
      <c r="AB321" s="14">
        <v>14</v>
      </c>
      <c r="AC321" s="14">
        <v>12</v>
      </c>
      <c r="AD321" s="14">
        <v>0</v>
      </c>
      <c r="AE321">
        <v>2</v>
      </c>
      <c r="AF321" s="13">
        <v>0.76</v>
      </c>
      <c r="AG321" s="13">
        <f>_xlfn.XLOOKUP(Compendio[[#This Row],[Fecha]],Ev_Bernabeu[FECHA],Ev_Bernabeu[cof_tot],0)</f>
        <v>0</v>
      </c>
      <c r="AH321" s="13">
        <f>_xlfn.XLOOKUP(Compendio[[#This Row],[Fecha]],Ev_IFEMA[FECHA],Ev_IFEMA[cof_tot],0)</f>
        <v>0</v>
      </c>
      <c r="AI321" s="13">
        <f>_xlfn.XLOOKUP(Compendio[[#This Row],[Fecha]],Ev_Ventas[FECHA],Ev_Ventas[cof_tot],0)</f>
        <v>0</v>
      </c>
      <c r="AJ321" s="13">
        <f>_xlfn.XLOOKUP(Compendio[[#This Row],[Fecha]],Ev_Metropolitano[FECHA],Ev_Metropolitano[cof_tot],0)</f>
        <v>0</v>
      </c>
      <c r="AK321" s="13">
        <f>_xlfn.XLOOKUP(Compendio[[#This Row],[Fecha]],Ev_MovistarArena[FECHA],Ev_MovistarArena[cof_tot],0)</f>
        <v>0</v>
      </c>
      <c r="AL321" s="13">
        <f>_xlfn.XLOOKUP(Compendio[[#This Row],[Fecha]],Ev_Vallecas[FECHA],Ev_Vallecas[cof_tot],0)</f>
        <v>0</v>
      </c>
      <c r="AM321" s="13">
        <f>_xlfn.XLOOKUP(Compendio[[#This Row],[Fecha]],Ev_Vistalegre[FECHA],Ev_Vistalegre[cof_tot],0)</f>
        <v>0</v>
      </c>
    </row>
    <row r="322" spans="1:39" x14ac:dyDescent="0.2">
      <c r="A322" s="7">
        <v>45612</v>
      </c>
      <c r="B322">
        <v>16</v>
      </c>
      <c r="C322">
        <v>11</v>
      </c>
      <c r="D322">
        <v>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46</v>
      </c>
      <c r="Y322" s="12">
        <v>1.5549999999999999</v>
      </c>
      <c r="Z322" s="12">
        <v>1.4510000000000001</v>
      </c>
      <c r="AA322" s="14">
        <v>14</v>
      </c>
      <c r="AB322" s="14">
        <v>12.1</v>
      </c>
      <c r="AC322" s="14">
        <v>10.199999999999999</v>
      </c>
      <c r="AD322" s="14">
        <v>0</v>
      </c>
      <c r="AE322">
        <v>2</v>
      </c>
      <c r="AF322" s="13">
        <v>0.77</v>
      </c>
      <c r="AG322" s="13">
        <f>_xlfn.XLOOKUP(Compendio[[#This Row],[Fecha]],Ev_Bernabeu[FECHA],Ev_Bernabeu[cof_tot],0)</f>
        <v>0</v>
      </c>
      <c r="AH322" s="13">
        <f>_xlfn.XLOOKUP(Compendio[[#This Row],[Fecha]],Ev_IFEMA[FECHA],Ev_IFEMA[cof_tot],0)</f>
        <v>0</v>
      </c>
      <c r="AI322" s="13">
        <f>_xlfn.XLOOKUP(Compendio[[#This Row],[Fecha]],Ev_Ventas[FECHA],Ev_Ventas[cof_tot],0)</f>
        <v>0</v>
      </c>
      <c r="AJ322" s="13">
        <f>_xlfn.XLOOKUP(Compendio[[#This Row],[Fecha]],Ev_Metropolitano[FECHA],Ev_Metropolitano[cof_tot],0)</f>
        <v>0</v>
      </c>
      <c r="AK322" s="13">
        <f>_xlfn.XLOOKUP(Compendio[[#This Row],[Fecha]],Ev_MovistarArena[FECHA],Ev_MovistarArena[cof_tot],0)</f>
        <v>0</v>
      </c>
      <c r="AL322" s="13">
        <f>_xlfn.XLOOKUP(Compendio[[#This Row],[Fecha]],Ev_Vallecas[FECHA],Ev_Vallecas[cof_tot],0)</f>
        <v>0</v>
      </c>
      <c r="AM322" s="13">
        <f>_xlfn.XLOOKUP(Compendio[[#This Row],[Fecha]],Ev_Vistalegre[FECHA],Ev_Vistalegre[cof_tot],0)</f>
        <v>0</v>
      </c>
    </row>
    <row r="323" spans="1:39" x14ac:dyDescent="0.2">
      <c r="A323" s="7">
        <v>45613</v>
      </c>
      <c r="B323">
        <v>17</v>
      </c>
      <c r="C323">
        <v>11</v>
      </c>
      <c r="D323">
        <v>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46</v>
      </c>
      <c r="Y323" s="12">
        <v>1.556</v>
      </c>
      <c r="Z323" s="12">
        <v>1.4510000000000001</v>
      </c>
      <c r="AA323" s="14">
        <v>17.100000000000001</v>
      </c>
      <c r="AB323" s="14">
        <v>12.8</v>
      </c>
      <c r="AC323" s="14">
        <v>8.6</v>
      </c>
      <c r="AD323" s="14">
        <v>0.2</v>
      </c>
      <c r="AE323">
        <v>1</v>
      </c>
      <c r="AF323" s="13">
        <v>0.77</v>
      </c>
      <c r="AG323" s="13">
        <f>_xlfn.XLOOKUP(Compendio[[#This Row],[Fecha]],Ev_Bernabeu[FECHA],Ev_Bernabeu[cof_tot],0)</f>
        <v>0</v>
      </c>
      <c r="AH323" s="13">
        <f>_xlfn.XLOOKUP(Compendio[[#This Row],[Fecha]],Ev_IFEMA[FECHA],Ev_IFEMA[cof_tot],0)</f>
        <v>0</v>
      </c>
      <c r="AI323" s="13">
        <f>_xlfn.XLOOKUP(Compendio[[#This Row],[Fecha]],Ev_Ventas[FECHA],Ev_Ventas[cof_tot],0)</f>
        <v>0</v>
      </c>
      <c r="AJ323" s="13">
        <f>_xlfn.XLOOKUP(Compendio[[#This Row],[Fecha]],Ev_Metropolitano[FECHA],Ev_Metropolitano[cof_tot],0)</f>
        <v>0</v>
      </c>
      <c r="AK323" s="13">
        <f>_xlfn.XLOOKUP(Compendio[[#This Row],[Fecha]],Ev_MovistarArena[FECHA],Ev_MovistarArena[cof_tot],0)</f>
        <v>0</v>
      </c>
      <c r="AL323" s="13">
        <f>_xlfn.XLOOKUP(Compendio[[#This Row],[Fecha]],Ev_Vallecas[FECHA],Ev_Vallecas[cof_tot],0)</f>
        <v>0</v>
      </c>
      <c r="AM323" s="13">
        <f>_xlfn.XLOOKUP(Compendio[[#This Row],[Fecha]],Ev_Vistalegre[FECHA],Ev_Vistalegre[cof_tot],0)</f>
        <v>0</v>
      </c>
    </row>
    <row r="324" spans="1:39" x14ac:dyDescent="0.2">
      <c r="A324" s="7">
        <v>45614</v>
      </c>
      <c r="B324">
        <v>18</v>
      </c>
      <c r="C324">
        <v>11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47</v>
      </c>
      <c r="Y324" s="12">
        <v>1.556</v>
      </c>
      <c r="Z324" s="12">
        <v>1.452</v>
      </c>
      <c r="AA324" s="14">
        <v>18.399999999999999</v>
      </c>
      <c r="AB324" s="14">
        <v>14.2</v>
      </c>
      <c r="AC324" s="14">
        <v>10</v>
      </c>
      <c r="AD324" s="14">
        <v>0</v>
      </c>
      <c r="AE324">
        <v>1</v>
      </c>
      <c r="AF324" s="13">
        <v>0.77</v>
      </c>
      <c r="AG324" s="13">
        <f>_xlfn.XLOOKUP(Compendio[[#This Row],[Fecha]],Ev_Bernabeu[FECHA],Ev_Bernabeu[cof_tot],0)</f>
        <v>0</v>
      </c>
      <c r="AH324" s="13">
        <f>_xlfn.XLOOKUP(Compendio[[#This Row],[Fecha]],Ev_IFEMA[FECHA],Ev_IFEMA[cof_tot],0)</f>
        <v>0</v>
      </c>
      <c r="AI324" s="13">
        <f>_xlfn.XLOOKUP(Compendio[[#This Row],[Fecha]],Ev_Ventas[FECHA],Ev_Ventas[cof_tot],0)</f>
        <v>0</v>
      </c>
      <c r="AJ324" s="13">
        <f>_xlfn.XLOOKUP(Compendio[[#This Row],[Fecha]],Ev_Metropolitano[FECHA],Ev_Metropolitano[cof_tot],0)</f>
        <v>0</v>
      </c>
      <c r="AK324" s="13">
        <f>_xlfn.XLOOKUP(Compendio[[#This Row],[Fecha]],Ev_MovistarArena[FECHA],Ev_MovistarArena[cof_tot],0)</f>
        <v>0.88235294117647056</v>
      </c>
      <c r="AL324" s="13">
        <f>_xlfn.XLOOKUP(Compendio[[#This Row],[Fecha]],Ev_Vallecas[FECHA],Ev_Vallecas[cof_tot],0)</f>
        <v>0</v>
      </c>
      <c r="AM324" s="13">
        <f>_xlfn.XLOOKUP(Compendio[[#This Row],[Fecha]],Ev_Vistalegre[FECHA],Ev_Vistalegre[cof_tot],0)</f>
        <v>0</v>
      </c>
    </row>
    <row r="325" spans="1:39" x14ac:dyDescent="0.2">
      <c r="A325" s="7">
        <v>45615</v>
      </c>
      <c r="B325">
        <v>19</v>
      </c>
      <c r="C325">
        <v>11</v>
      </c>
      <c r="D325">
        <v>2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47</v>
      </c>
      <c r="Y325" s="12">
        <v>1.5569999999999999</v>
      </c>
      <c r="Z325" s="12">
        <v>1.4550000000000001</v>
      </c>
      <c r="AA325" s="14">
        <v>15.7</v>
      </c>
      <c r="AB325" s="14">
        <v>12</v>
      </c>
      <c r="AC325" s="14">
        <v>8.1999999999999993</v>
      </c>
      <c r="AD325" s="14">
        <v>0</v>
      </c>
      <c r="AE325">
        <v>1</v>
      </c>
      <c r="AF325" s="13">
        <v>0.88</v>
      </c>
      <c r="AG325" s="13">
        <f>_xlfn.XLOOKUP(Compendio[[#This Row],[Fecha]],Ev_Bernabeu[FECHA],Ev_Bernabeu[cof_tot],0)</f>
        <v>0</v>
      </c>
      <c r="AH325" s="13">
        <f>_xlfn.XLOOKUP(Compendio[[#This Row],[Fecha]],Ev_IFEMA[FECHA],Ev_IFEMA[cof_tot],0)</f>
        <v>2.5000000000000001E-2</v>
      </c>
      <c r="AI325" s="13">
        <f>_xlfn.XLOOKUP(Compendio[[#This Row],[Fecha]],Ev_Ventas[FECHA],Ev_Ventas[cof_tot],0)</f>
        <v>0</v>
      </c>
      <c r="AJ325" s="13">
        <f>_xlfn.XLOOKUP(Compendio[[#This Row],[Fecha]],Ev_Metropolitano[FECHA],Ev_Metropolitano[cof_tot],0)</f>
        <v>0</v>
      </c>
      <c r="AK325" s="13">
        <f>_xlfn.XLOOKUP(Compendio[[#This Row],[Fecha]],Ev_MovistarArena[FECHA],Ev_MovistarArena[cof_tot],0)</f>
        <v>0.82352941176470584</v>
      </c>
      <c r="AL325" s="13">
        <f>_xlfn.XLOOKUP(Compendio[[#This Row],[Fecha]],Ev_Vallecas[FECHA],Ev_Vallecas[cof_tot],0)</f>
        <v>0</v>
      </c>
      <c r="AM325" s="13">
        <f>_xlfn.XLOOKUP(Compendio[[#This Row],[Fecha]],Ev_Vistalegre[FECHA],Ev_Vistalegre[cof_tot],0)</f>
        <v>0</v>
      </c>
    </row>
    <row r="326" spans="1:39" x14ac:dyDescent="0.2">
      <c r="A326" s="7">
        <v>45616</v>
      </c>
      <c r="B326">
        <v>20</v>
      </c>
      <c r="C326">
        <v>11</v>
      </c>
      <c r="D326">
        <v>3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47</v>
      </c>
      <c r="Y326" s="12">
        <v>1.5589999999999999</v>
      </c>
      <c r="Z326" s="12">
        <v>1.45</v>
      </c>
      <c r="AA326" s="14">
        <v>16.5</v>
      </c>
      <c r="AB326" s="14">
        <v>12.6</v>
      </c>
      <c r="AC326" s="14">
        <v>8.6</v>
      </c>
      <c r="AD326" s="14">
        <v>0</v>
      </c>
      <c r="AE326">
        <v>2</v>
      </c>
      <c r="AF326" s="13">
        <v>0.65</v>
      </c>
      <c r="AG326" s="13">
        <f>_xlfn.XLOOKUP(Compendio[[#This Row],[Fecha]],Ev_Bernabeu[FECHA],Ev_Bernabeu[cof_tot],0)</f>
        <v>0</v>
      </c>
      <c r="AH326" s="13">
        <f>_xlfn.XLOOKUP(Compendio[[#This Row],[Fecha]],Ev_IFEMA[FECHA],Ev_IFEMA[cof_tot],0)</f>
        <v>3.7499999999999999E-2</v>
      </c>
      <c r="AI326" s="13">
        <f>_xlfn.XLOOKUP(Compendio[[#This Row],[Fecha]],Ev_Ventas[FECHA],Ev_Ventas[cof_tot],0)</f>
        <v>0</v>
      </c>
      <c r="AJ326" s="13">
        <f>_xlfn.XLOOKUP(Compendio[[#This Row],[Fecha]],Ev_Metropolitano[FECHA],Ev_Metropolitano[cof_tot],0)</f>
        <v>0</v>
      </c>
      <c r="AK326" s="13">
        <f>_xlfn.XLOOKUP(Compendio[[#This Row],[Fecha]],Ev_MovistarArena[FECHA],Ev_MovistarArena[cof_tot],0)</f>
        <v>0</v>
      </c>
      <c r="AL326" s="13">
        <f>_xlfn.XLOOKUP(Compendio[[#This Row],[Fecha]],Ev_Vallecas[FECHA],Ev_Vallecas[cof_tot],0)</f>
        <v>0</v>
      </c>
      <c r="AM326" s="13">
        <f>_xlfn.XLOOKUP(Compendio[[#This Row],[Fecha]],Ev_Vistalegre[FECHA],Ev_Vistalegre[cof_tot],0)</f>
        <v>0</v>
      </c>
    </row>
    <row r="327" spans="1:39" x14ac:dyDescent="0.2">
      <c r="A327" s="7">
        <v>45617</v>
      </c>
      <c r="B327">
        <v>21</v>
      </c>
      <c r="C327">
        <v>11</v>
      </c>
      <c r="D327">
        <v>4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47</v>
      </c>
      <c r="Y327" s="12">
        <v>1.5580000000000001</v>
      </c>
      <c r="Z327" s="12">
        <v>1.4570000000000001</v>
      </c>
      <c r="AA327" s="14">
        <v>13.2</v>
      </c>
      <c r="AB327" s="14">
        <v>10.8</v>
      </c>
      <c r="AC327" s="14">
        <v>8.5</v>
      </c>
      <c r="AD327" s="14">
        <v>0</v>
      </c>
      <c r="AE327">
        <v>3</v>
      </c>
      <c r="AF327" s="13">
        <v>0.82</v>
      </c>
      <c r="AG327" s="13">
        <f>_xlfn.XLOOKUP(Compendio[[#This Row],[Fecha]],Ev_Bernabeu[FECHA],Ev_Bernabeu[cof_tot],0)</f>
        <v>0</v>
      </c>
      <c r="AH327" s="13">
        <f>_xlfn.XLOOKUP(Compendio[[#This Row],[Fecha]],Ev_IFEMA[FECHA],Ev_IFEMA[cof_tot],0)</f>
        <v>3.7499999999999999E-2</v>
      </c>
      <c r="AI327" s="13">
        <f>_xlfn.XLOOKUP(Compendio[[#This Row],[Fecha]],Ev_Ventas[FECHA],Ev_Ventas[cof_tot],0)</f>
        <v>0</v>
      </c>
      <c r="AJ327" s="13">
        <f>_xlfn.XLOOKUP(Compendio[[#This Row],[Fecha]],Ev_Metropolitano[FECHA],Ev_Metropolitano[cof_tot],0)</f>
        <v>0</v>
      </c>
      <c r="AK327" s="13">
        <f>_xlfn.XLOOKUP(Compendio[[#This Row],[Fecha]],Ev_MovistarArena[FECHA],Ev_MovistarArena[cof_tot],0)</f>
        <v>0</v>
      </c>
      <c r="AL327" s="13">
        <f>_xlfn.XLOOKUP(Compendio[[#This Row],[Fecha]],Ev_Vallecas[FECHA],Ev_Vallecas[cof_tot],0)</f>
        <v>0</v>
      </c>
      <c r="AM327" s="13">
        <f>_xlfn.XLOOKUP(Compendio[[#This Row],[Fecha]],Ev_Vistalegre[FECHA],Ev_Vistalegre[cof_tot],0)</f>
        <v>0</v>
      </c>
    </row>
    <row r="328" spans="1:39" x14ac:dyDescent="0.2">
      <c r="A328" s="7">
        <v>45618</v>
      </c>
      <c r="B328">
        <v>22</v>
      </c>
      <c r="C328">
        <v>11</v>
      </c>
      <c r="D328">
        <v>5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47</v>
      </c>
      <c r="Y328" s="12">
        <v>1.5620000000000001</v>
      </c>
      <c r="Z328" s="12">
        <v>1.4610000000000001</v>
      </c>
      <c r="AA328" s="14">
        <v>15.3</v>
      </c>
      <c r="AB328" s="14">
        <v>12.4</v>
      </c>
      <c r="AC328" s="14">
        <v>9.6</v>
      </c>
      <c r="AD328" s="14">
        <v>0.4</v>
      </c>
      <c r="AE328">
        <v>2</v>
      </c>
      <c r="AF328" s="13">
        <v>0.72</v>
      </c>
      <c r="AG328" s="13">
        <f>_xlfn.XLOOKUP(Compendio[[#This Row],[Fecha]],Ev_Bernabeu[FECHA],Ev_Bernabeu[cof_tot],0)</f>
        <v>0</v>
      </c>
      <c r="AH328" s="13">
        <f>_xlfn.XLOOKUP(Compendio[[#This Row],[Fecha]],Ev_IFEMA[FECHA],Ev_IFEMA[cof_tot],0)</f>
        <v>0</v>
      </c>
      <c r="AI328" s="13">
        <f>_xlfn.XLOOKUP(Compendio[[#This Row],[Fecha]],Ev_Ventas[FECHA],Ev_Ventas[cof_tot],0)</f>
        <v>0</v>
      </c>
      <c r="AJ328" s="13">
        <f>_xlfn.XLOOKUP(Compendio[[#This Row],[Fecha]],Ev_Metropolitano[FECHA],Ev_Metropolitano[cof_tot],0)</f>
        <v>0</v>
      </c>
      <c r="AK328" s="13">
        <f>_xlfn.XLOOKUP(Compendio[[#This Row],[Fecha]],Ev_MovistarArena[FECHA],Ev_MovistarArena[cof_tot],0)</f>
        <v>0</v>
      </c>
      <c r="AL328" s="13">
        <f>_xlfn.XLOOKUP(Compendio[[#This Row],[Fecha]],Ev_Vallecas[FECHA],Ev_Vallecas[cof_tot],0)</f>
        <v>0</v>
      </c>
      <c r="AM328" s="13">
        <f>_xlfn.XLOOKUP(Compendio[[#This Row],[Fecha]],Ev_Vistalegre[FECHA],Ev_Vistalegre[cof_tot],0)</f>
        <v>0</v>
      </c>
    </row>
    <row r="329" spans="1:39" x14ac:dyDescent="0.2">
      <c r="A329" s="7">
        <v>45619</v>
      </c>
      <c r="B329">
        <v>23</v>
      </c>
      <c r="C329">
        <v>11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47</v>
      </c>
      <c r="Y329" s="12">
        <v>1.5620000000000001</v>
      </c>
      <c r="Z329" s="12">
        <v>1.466</v>
      </c>
      <c r="AA329" s="14">
        <v>14.3</v>
      </c>
      <c r="AB329" s="14">
        <v>11.2</v>
      </c>
      <c r="AC329" s="14">
        <v>8</v>
      </c>
      <c r="AD329" s="14">
        <v>0</v>
      </c>
      <c r="AE329">
        <v>1</v>
      </c>
      <c r="AF329" s="13">
        <v>0.87</v>
      </c>
      <c r="AG329" s="13">
        <f>_xlfn.XLOOKUP(Compendio[[#This Row],[Fecha]],Ev_Bernabeu[FECHA],Ev_Bernabeu[cof_tot],0)</f>
        <v>0</v>
      </c>
      <c r="AH329" s="13">
        <f>_xlfn.XLOOKUP(Compendio[[#This Row],[Fecha]],Ev_IFEMA[FECHA],Ev_IFEMA[cof_tot],0)</f>
        <v>0</v>
      </c>
      <c r="AI329" s="13">
        <f>_xlfn.XLOOKUP(Compendio[[#This Row],[Fecha]],Ev_Ventas[FECHA],Ev_Ventas[cof_tot],0)</f>
        <v>0</v>
      </c>
      <c r="AJ329" s="13">
        <f>_xlfn.XLOOKUP(Compendio[[#This Row],[Fecha]],Ev_Metropolitano[FECHA],Ev_Metropolitano[cof_tot],0)</f>
        <v>0.84157142857142853</v>
      </c>
      <c r="AK329" s="13">
        <f>_xlfn.XLOOKUP(Compendio[[#This Row],[Fecha]],Ev_MovistarArena[FECHA],Ev_MovistarArena[cof_tot],0)</f>
        <v>0</v>
      </c>
      <c r="AL329" s="13">
        <f>_xlfn.XLOOKUP(Compendio[[#This Row],[Fecha]],Ev_Vallecas[FECHA],Ev_Vallecas[cof_tot],0)</f>
        <v>0</v>
      </c>
      <c r="AM329" s="13">
        <f>_xlfn.XLOOKUP(Compendio[[#This Row],[Fecha]],Ev_Vistalegre[FECHA],Ev_Vistalegre[cof_tot],0)</f>
        <v>0</v>
      </c>
    </row>
    <row r="330" spans="1:39" x14ac:dyDescent="0.2">
      <c r="A330" s="7">
        <v>45620</v>
      </c>
      <c r="B330">
        <v>24</v>
      </c>
      <c r="C330">
        <v>11</v>
      </c>
      <c r="D330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47</v>
      </c>
      <c r="Y330" s="12">
        <v>1.5649999999999999</v>
      </c>
      <c r="Z330" s="12">
        <v>1.4690000000000001</v>
      </c>
      <c r="AA330" s="14">
        <v>15.3</v>
      </c>
      <c r="AB330" s="14">
        <v>12.2</v>
      </c>
      <c r="AC330" s="14">
        <v>9.1</v>
      </c>
      <c r="AD330" s="14">
        <v>0</v>
      </c>
      <c r="AE330">
        <v>3</v>
      </c>
      <c r="AF330" s="13">
        <v>0.76</v>
      </c>
      <c r="AG330" s="13">
        <f>_xlfn.XLOOKUP(Compendio[[#This Row],[Fecha]],Ev_Bernabeu[FECHA],Ev_Bernabeu[cof_tot],0)</f>
        <v>0</v>
      </c>
      <c r="AH330" s="13">
        <f>_xlfn.XLOOKUP(Compendio[[#This Row],[Fecha]],Ev_IFEMA[FECHA],Ev_IFEMA[cof_tot],0)</f>
        <v>0</v>
      </c>
      <c r="AI330" s="13">
        <f>_xlfn.XLOOKUP(Compendio[[#This Row],[Fecha]],Ev_Ventas[FECHA],Ev_Ventas[cof_tot],0)</f>
        <v>0</v>
      </c>
      <c r="AJ330" s="13">
        <f>_xlfn.XLOOKUP(Compendio[[#This Row],[Fecha]],Ev_Metropolitano[FECHA],Ev_Metropolitano[cof_tot],0)</f>
        <v>0</v>
      </c>
      <c r="AK330" s="13">
        <f>_xlfn.XLOOKUP(Compendio[[#This Row],[Fecha]],Ev_MovistarArena[FECHA],Ev_MovistarArena[cof_tot],0)</f>
        <v>0</v>
      </c>
      <c r="AL330" s="13">
        <f>_xlfn.XLOOKUP(Compendio[[#This Row],[Fecha]],Ev_Vallecas[FECHA],Ev_Vallecas[cof_tot],0)</f>
        <v>0</v>
      </c>
      <c r="AM330" s="13">
        <f>_xlfn.XLOOKUP(Compendio[[#This Row],[Fecha]],Ev_Vistalegre[FECHA],Ev_Vistalegre[cof_tot],0)</f>
        <v>1</v>
      </c>
    </row>
    <row r="331" spans="1:39" x14ac:dyDescent="0.2">
      <c r="A331" s="7">
        <v>45621</v>
      </c>
      <c r="B331">
        <v>25</v>
      </c>
      <c r="C331">
        <v>11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48</v>
      </c>
      <c r="Y331" s="12">
        <v>1.5660000000000001</v>
      </c>
      <c r="Z331" s="12">
        <v>1.472</v>
      </c>
      <c r="AA331" s="14">
        <v>16.5</v>
      </c>
      <c r="AB331" s="14">
        <v>11.9</v>
      </c>
      <c r="AC331" s="14">
        <v>7.3</v>
      </c>
      <c r="AD331" s="14">
        <v>5.2</v>
      </c>
      <c r="AE331">
        <v>2</v>
      </c>
      <c r="AF331" s="13">
        <v>0.68</v>
      </c>
      <c r="AG331" s="13">
        <f>_xlfn.XLOOKUP(Compendio[[#This Row],[Fecha]],Ev_Bernabeu[FECHA],Ev_Bernabeu[cof_tot],0)</f>
        <v>0</v>
      </c>
      <c r="AH331" s="13">
        <f>_xlfn.XLOOKUP(Compendio[[#This Row],[Fecha]],Ev_IFEMA[FECHA],Ev_IFEMA[cof_tot],0)</f>
        <v>0</v>
      </c>
      <c r="AI331" s="13">
        <f>_xlfn.XLOOKUP(Compendio[[#This Row],[Fecha]],Ev_Ventas[FECHA],Ev_Ventas[cof_tot],0)</f>
        <v>0</v>
      </c>
      <c r="AJ331" s="13">
        <f>_xlfn.XLOOKUP(Compendio[[#This Row],[Fecha]],Ev_Metropolitano[FECHA],Ev_Metropolitano[cof_tot],0)</f>
        <v>0</v>
      </c>
      <c r="AK331" s="13">
        <f>_xlfn.XLOOKUP(Compendio[[#This Row],[Fecha]],Ev_MovistarArena[FECHA],Ev_MovistarArena[cof_tot],0)</f>
        <v>0</v>
      </c>
      <c r="AL331" s="13">
        <f>_xlfn.XLOOKUP(Compendio[[#This Row],[Fecha]],Ev_Vallecas[FECHA],Ev_Vallecas[cof_tot],0)</f>
        <v>0</v>
      </c>
      <c r="AM331" s="13">
        <f>_xlfn.XLOOKUP(Compendio[[#This Row],[Fecha]],Ev_Vistalegre[FECHA],Ev_Vistalegre[cof_tot],0)</f>
        <v>0</v>
      </c>
    </row>
    <row r="332" spans="1:39" x14ac:dyDescent="0.2">
      <c r="A332" s="7">
        <v>45622</v>
      </c>
      <c r="B332">
        <v>26</v>
      </c>
      <c r="C332">
        <v>11</v>
      </c>
      <c r="D332">
        <v>2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48</v>
      </c>
      <c r="Y332" s="12">
        <v>1.57</v>
      </c>
      <c r="Z332" s="12">
        <v>1.4750000000000001</v>
      </c>
      <c r="AA332" s="14">
        <v>11.1</v>
      </c>
      <c r="AB332" s="14">
        <v>8</v>
      </c>
      <c r="AC332" s="14">
        <v>4.9000000000000004</v>
      </c>
      <c r="AD332" s="14">
        <v>0</v>
      </c>
      <c r="AE332">
        <v>1</v>
      </c>
      <c r="AF332" s="13">
        <v>0.8</v>
      </c>
      <c r="AG332" s="13">
        <f>_xlfn.XLOOKUP(Compendio[[#This Row],[Fecha]],Ev_Bernabeu[FECHA],Ev_Bernabeu[cof_tot],0)</f>
        <v>0</v>
      </c>
      <c r="AH332" s="13">
        <f>_xlfn.XLOOKUP(Compendio[[#This Row],[Fecha]],Ev_IFEMA[FECHA],Ev_IFEMA[cof_tot],0)</f>
        <v>0</v>
      </c>
      <c r="AI332" s="13">
        <f>_xlfn.XLOOKUP(Compendio[[#This Row],[Fecha]],Ev_Ventas[FECHA],Ev_Ventas[cof_tot],0)</f>
        <v>0</v>
      </c>
      <c r="AJ332" s="13">
        <f>_xlfn.XLOOKUP(Compendio[[#This Row],[Fecha]],Ev_Metropolitano[FECHA],Ev_Metropolitano[cof_tot],0)</f>
        <v>0</v>
      </c>
      <c r="AK332" s="13">
        <f>_xlfn.XLOOKUP(Compendio[[#This Row],[Fecha]],Ev_MovistarArena[FECHA],Ev_MovistarArena[cof_tot],0)</f>
        <v>0</v>
      </c>
      <c r="AL332" s="13">
        <f>_xlfn.XLOOKUP(Compendio[[#This Row],[Fecha]],Ev_Vallecas[FECHA],Ev_Vallecas[cof_tot],0)</f>
        <v>0</v>
      </c>
      <c r="AM332" s="13">
        <f>_xlfn.XLOOKUP(Compendio[[#This Row],[Fecha]],Ev_Vistalegre[FECHA],Ev_Vistalegre[cof_tot],0)</f>
        <v>0</v>
      </c>
    </row>
    <row r="333" spans="1:39" x14ac:dyDescent="0.2">
      <c r="A333" s="7">
        <v>45623</v>
      </c>
      <c r="B333">
        <v>27</v>
      </c>
      <c r="C333">
        <v>11</v>
      </c>
      <c r="D333">
        <v>3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48</v>
      </c>
      <c r="Y333" s="12">
        <v>1.5720000000000001</v>
      </c>
      <c r="Z333" s="12">
        <v>1.476</v>
      </c>
      <c r="AA333" s="14">
        <v>13</v>
      </c>
      <c r="AB333" s="14">
        <v>8.6</v>
      </c>
      <c r="AC333" s="14">
        <v>4.2</v>
      </c>
      <c r="AD333" s="14">
        <v>0</v>
      </c>
      <c r="AE333">
        <v>1</v>
      </c>
      <c r="AF333" s="13">
        <v>0.66</v>
      </c>
      <c r="AG333" s="13">
        <f>_xlfn.XLOOKUP(Compendio[[#This Row],[Fecha]],Ev_Bernabeu[FECHA],Ev_Bernabeu[cof_tot],0)</f>
        <v>0</v>
      </c>
      <c r="AH333" s="13">
        <f>_xlfn.XLOOKUP(Compendio[[#This Row],[Fecha]],Ev_IFEMA[FECHA],Ev_IFEMA[cof_tot],0)</f>
        <v>0</v>
      </c>
      <c r="AI333" s="13">
        <f>_xlfn.XLOOKUP(Compendio[[#This Row],[Fecha]],Ev_Ventas[FECHA],Ev_Ventas[cof_tot],0)</f>
        <v>0</v>
      </c>
      <c r="AJ333" s="13">
        <f>_xlfn.XLOOKUP(Compendio[[#This Row],[Fecha]],Ev_Metropolitano[FECHA],Ev_Metropolitano[cof_tot],0)</f>
        <v>0</v>
      </c>
      <c r="AK333" s="13">
        <f>_xlfn.XLOOKUP(Compendio[[#This Row],[Fecha]],Ev_MovistarArena[FECHA],Ev_MovistarArena[cof_tot],0)</f>
        <v>0</v>
      </c>
      <c r="AL333" s="13">
        <f>_xlfn.XLOOKUP(Compendio[[#This Row],[Fecha]],Ev_Vallecas[FECHA],Ev_Vallecas[cof_tot],0)</f>
        <v>0</v>
      </c>
      <c r="AM333" s="13">
        <f>_xlfn.XLOOKUP(Compendio[[#This Row],[Fecha]],Ev_Vistalegre[FECHA],Ev_Vistalegre[cof_tot],0)</f>
        <v>0</v>
      </c>
    </row>
    <row r="334" spans="1:39" x14ac:dyDescent="0.2">
      <c r="A334" s="7">
        <v>45624</v>
      </c>
      <c r="B334">
        <v>28</v>
      </c>
      <c r="C334">
        <v>11</v>
      </c>
      <c r="D334">
        <v>4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48</v>
      </c>
      <c r="Y334" s="12">
        <v>1.569</v>
      </c>
      <c r="Z334" s="12">
        <v>1.476</v>
      </c>
      <c r="AA334" s="14">
        <v>13.7</v>
      </c>
      <c r="AB334" s="14">
        <v>9.1</v>
      </c>
      <c r="AC334" s="14">
        <v>4.5</v>
      </c>
      <c r="AD334" s="14">
        <v>0</v>
      </c>
      <c r="AE334">
        <v>1</v>
      </c>
      <c r="AF334" s="13">
        <v>0.75</v>
      </c>
      <c r="AG334" s="13">
        <f>_xlfn.XLOOKUP(Compendio[[#This Row],[Fecha]],Ev_Bernabeu[FECHA],Ev_Bernabeu[cof_tot],0)</f>
        <v>0</v>
      </c>
      <c r="AH334" s="13">
        <f>_xlfn.XLOOKUP(Compendio[[#This Row],[Fecha]],Ev_IFEMA[FECHA],Ev_IFEMA[cof_tot],0)</f>
        <v>0</v>
      </c>
      <c r="AI334" s="13">
        <f>_xlfn.XLOOKUP(Compendio[[#This Row],[Fecha]],Ev_Ventas[FECHA],Ev_Ventas[cof_tot],0)</f>
        <v>0</v>
      </c>
      <c r="AJ334" s="13">
        <f>_xlfn.XLOOKUP(Compendio[[#This Row],[Fecha]],Ev_Metropolitano[FECHA],Ev_Metropolitano[cof_tot],0)</f>
        <v>0</v>
      </c>
      <c r="AK334" s="13">
        <f>_xlfn.XLOOKUP(Compendio[[#This Row],[Fecha]],Ev_MovistarArena[FECHA],Ev_MovistarArena[cof_tot],0)</f>
        <v>0</v>
      </c>
      <c r="AL334" s="13">
        <f>_xlfn.XLOOKUP(Compendio[[#This Row],[Fecha]],Ev_Vallecas[FECHA],Ev_Vallecas[cof_tot],0)</f>
        <v>0</v>
      </c>
      <c r="AM334" s="13">
        <f>_xlfn.XLOOKUP(Compendio[[#This Row],[Fecha]],Ev_Vistalegre[FECHA],Ev_Vistalegre[cof_tot],0)</f>
        <v>0</v>
      </c>
    </row>
    <row r="335" spans="1:39" x14ac:dyDescent="0.2">
      <c r="A335" s="7">
        <v>45625</v>
      </c>
      <c r="B335">
        <v>29</v>
      </c>
      <c r="C335">
        <v>11</v>
      </c>
      <c r="D335">
        <v>5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48</v>
      </c>
      <c r="Y335" s="12">
        <v>1.5680000000000001</v>
      </c>
      <c r="Z335" s="12">
        <v>1.474</v>
      </c>
      <c r="AA335" s="14">
        <v>15.1</v>
      </c>
      <c r="AB335" s="14">
        <v>10.6</v>
      </c>
      <c r="AC335" s="14">
        <v>6.1</v>
      </c>
      <c r="AD335" s="14">
        <v>0</v>
      </c>
      <c r="AE335">
        <v>1</v>
      </c>
      <c r="AF335" s="13">
        <v>0.75</v>
      </c>
      <c r="AG335" s="13">
        <f>_xlfn.XLOOKUP(Compendio[[#This Row],[Fecha]],Ev_Bernabeu[FECHA],Ev_Bernabeu[cof_tot],0)</f>
        <v>0</v>
      </c>
      <c r="AH335" s="13">
        <f>_xlfn.XLOOKUP(Compendio[[#This Row],[Fecha]],Ev_IFEMA[FECHA],Ev_IFEMA[cof_tot],0)</f>
        <v>0</v>
      </c>
      <c r="AI335" s="13">
        <f>_xlfn.XLOOKUP(Compendio[[#This Row],[Fecha]],Ev_Ventas[FECHA],Ev_Ventas[cof_tot],0)</f>
        <v>0</v>
      </c>
      <c r="AJ335" s="13">
        <f>_xlfn.XLOOKUP(Compendio[[#This Row],[Fecha]],Ev_Metropolitano[FECHA],Ev_Metropolitano[cof_tot],0)</f>
        <v>0</v>
      </c>
      <c r="AK335" s="13">
        <f>_xlfn.XLOOKUP(Compendio[[#This Row],[Fecha]],Ev_MovistarArena[FECHA],Ev_MovistarArena[cof_tot],0)</f>
        <v>0</v>
      </c>
      <c r="AL335" s="13">
        <f>_xlfn.XLOOKUP(Compendio[[#This Row],[Fecha]],Ev_Vallecas[FECHA],Ev_Vallecas[cof_tot],0)</f>
        <v>0</v>
      </c>
      <c r="AM335" s="13">
        <f>_xlfn.XLOOKUP(Compendio[[#This Row],[Fecha]],Ev_Vistalegre[FECHA],Ev_Vistalegre[cof_tot],0)</f>
        <v>0</v>
      </c>
    </row>
    <row r="336" spans="1:39" x14ac:dyDescent="0.2">
      <c r="A336" s="7">
        <v>45626</v>
      </c>
      <c r="B336">
        <v>30</v>
      </c>
      <c r="C336">
        <v>11</v>
      </c>
      <c r="D336">
        <v>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48</v>
      </c>
      <c r="Y336" s="12">
        <v>1.5660000000000001</v>
      </c>
      <c r="Z336" s="12">
        <v>1.468</v>
      </c>
      <c r="AA336" s="14">
        <v>15.8</v>
      </c>
      <c r="AB336" s="14">
        <v>11</v>
      </c>
      <c r="AC336" s="14">
        <v>6.2</v>
      </c>
      <c r="AD336" s="14">
        <v>0</v>
      </c>
      <c r="AE336">
        <v>1</v>
      </c>
      <c r="AF336" s="13">
        <v>0.81</v>
      </c>
      <c r="AG336" s="13">
        <f>_xlfn.XLOOKUP(Compendio[[#This Row],[Fecha]],Ev_Bernabeu[FECHA],Ev_Bernabeu[cof_tot],0)</f>
        <v>0</v>
      </c>
      <c r="AH336" s="13">
        <f>_xlfn.XLOOKUP(Compendio[[#This Row],[Fecha]],Ev_IFEMA[FECHA],Ev_IFEMA[cof_tot],0)</f>
        <v>0</v>
      </c>
      <c r="AI336" s="13">
        <f>_xlfn.XLOOKUP(Compendio[[#This Row],[Fecha]],Ev_Ventas[FECHA],Ev_Ventas[cof_tot],0)</f>
        <v>0</v>
      </c>
      <c r="AJ336" s="13">
        <f>_xlfn.XLOOKUP(Compendio[[#This Row],[Fecha]],Ev_Metropolitano[FECHA],Ev_Metropolitano[cof_tot],0)</f>
        <v>0</v>
      </c>
      <c r="AK336" s="13">
        <f>_xlfn.XLOOKUP(Compendio[[#This Row],[Fecha]],Ev_MovistarArena[FECHA],Ev_MovistarArena[cof_tot],0)</f>
        <v>0</v>
      </c>
      <c r="AL336" s="13">
        <f>_xlfn.XLOOKUP(Compendio[[#This Row],[Fecha]],Ev_Vallecas[FECHA],Ev_Vallecas[cof_tot],0)</f>
        <v>0</v>
      </c>
      <c r="AM336" s="13">
        <f>_xlfn.XLOOKUP(Compendio[[#This Row],[Fecha]],Ev_Vistalegre[FECHA],Ev_Vistalegre[cof_tot],0)</f>
        <v>0</v>
      </c>
    </row>
    <row r="337" spans="1:39" x14ac:dyDescent="0.2">
      <c r="A337" s="7">
        <v>45627</v>
      </c>
      <c r="B337">
        <v>1</v>
      </c>
      <c r="C337">
        <v>12</v>
      </c>
      <c r="D337">
        <v>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48</v>
      </c>
      <c r="Y337" s="12">
        <v>1.5669999999999999</v>
      </c>
      <c r="Z337" s="12">
        <v>1.4690000000000001</v>
      </c>
      <c r="AA337" s="14">
        <v>15.9</v>
      </c>
      <c r="AB337" s="14">
        <v>12.1</v>
      </c>
      <c r="AC337" s="14">
        <v>8.3000000000000007</v>
      </c>
      <c r="AD337" s="14">
        <v>0</v>
      </c>
      <c r="AE337">
        <v>1</v>
      </c>
      <c r="AF337" s="13">
        <v>0.81</v>
      </c>
      <c r="AG337" s="13">
        <f>_xlfn.XLOOKUP(Compendio[[#This Row],[Fecha]],Ev_Bernabeu[FECHA],Ev_Bernabeu[cof_tot],0)</f>
        <v>0.87460000000000004</v>
      </c>
      <c r="AH337" s="13">
        <f>_xlfn.XLOOKUP(Compendio[[#This Row],[Fecha]],Ev_IFEMA[FECHA],Ev_IFEMA[cof_tot],0)</f>
        <v>0</v>
      </c>
      <c r="AI337" s="13">
        <f>_xlfn.XLOOKUP(Compendio[[#This Row],[Fecha]],Ev_Ventas[FECHA],Ev_Ventas[cof_tot],0)</f>
        <v>0</v>
      </c>
      <c r="AJ337" s="13">
        <f>_xlfn.XLOOKUP(Compendio[[#This Row],[Fecha]],Ev_Metropolitano[FECHA],Ev_Metropolitano[cof_tot],0)</f>
        <v>0</v>
      </c>
      <c r="AK337" s="13">
        <f>_xlfn.XLOOKUP(Compendio[[#This Row],[Fecha]],Ev_MovistarArena[FECHA],Ev_MovistarArena[cof_tot],0)</f>
        <v>0</v>
      </c>
      <c r="AL337" s="13">
        <f>_xlfn.XLOOKUP(Compendio[[#This Row],[Fecha]],Ev_Vallecas[FECHA],Ev_Vallecas[cof_tot],0)</f>
        <v>0.92782312925170063</v>
      </c>
      <c r="AM337" s="13">
        <f>_xlfn.XLOOKUP(Compendio[[#This Row],[Fecha]],Ev_Vistalegre[FECHA],Ev_Vistalegre[cof_tot],0)</f>
        <v>0.84</v>
      </c>
    </row>
    <row r="338" spans="1:39" x14ac:dyDescent="0.2">
      <c r="A338" s="7">
        <v>45628</v>
      </c>
      <c r="B338">
        <v>2</v>
      </c>
      <c r="C338">
        <v>12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49</v>
      </c>
      <c r="Y338" s="12">
        <v>1.5660000000000001</v>
      </c>
      <c r="Z338" s="12">
        <v>1.4670000000000001</v>
      </c>
      <c r="AA338" s="14">
        <v>15.1</v>
      </c>
      <c r="AB338" s="14">
        <v>12.3</v>
      </c>
      <c r="AC338" s="14">
        <v>9.5</v>
      </c>
      <c r="AD338" s="14">
        <v>0</v>
      </c>
      <c r="AE338">
        <v>1</v>
      </c>
      <c r="AF338" s="13">
        <v>0.83</v>
      </c>
      <c r="AG338" s="13">
        <f>_xlfn.XLOOKUP(Compendio[[#This Row],[Fecha]],Ev_Bernabeu[FECHA],Ev_Bernabeu[cof_tot],0)</f>
        <v>0</v>
      </c>
      <c r="AH338" s="13">
        <f>_xlfn.XLOOKUP(Compendio[[#This Row],[Fecha]],Ev_IFEMA[FECHA],Ev_IFEMA[cof_tot],0)</f>
        <v>0</v>
      </c>
      <c r="AI338" s="13">
        <f>_xlfn.XLOOKUP(Compendio[[#This Row],[Fecha]],Ev_Ventas[FECHA],Ev_Ventas[cof_tot],0)</f>
        <v>0</v>
      </c>
      <c r="AJ338" s="13">
        <f>_xlfn.XLOOKUP(Compendio[[#This Row],[Fecha]],Ev_Metropolitano[FECHA],Ev_Metropolitano[cof_tot],0)</f>
        <v>0</v>
      </c>
      <c r="AK338" s="13">
        <f>_xlfn.XLOOKUP(Compendio[[#This Row],[Fecha]],Ev_MovistarArena[FECHA],Ev_MovistarArena[cof_tot],0)</f>
        <v>0.88235294117647056</v>
      </c>
      <c r="AL338" s="13">
        <f>_xlfn.XLOOKUP(Compendio[[#This Row],[Fecha]],Ev_Vallecas[FECHA],Ev_Vallecas[cof_tot],0)</f>
        <v>0</v>
      </c>
      <c r="AM338" s="13">
        <f>_xlfn.XLOOKUP(Compendio[[#This Row],[Fecha]],Ev_Vistalegre[FECHA],Ev_Vistalegre[cof_tot],0)</f>
        <v>0</v>
      </c>
    </row>
    <row r="339" spans="1:39" x14ac:dyDescent="0.2">
      <c r="A339" s="7">
        <v>45629</v>
      </c>
      <c r="B339">
        <v>3</v>
      </c>
      <c r="C339">
        <v>12</v>
      </c>
      <c r="D339">
        <v>2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49</v>
      </c>
      <c r="Y339" s="12">
        <v>1.5649999999999999</v>
      </c>
      <c r="Z339" s="12">
        <v>1.464</v>
      </c>
      <c r="AA339" s="14">
        <v>15.1</v>
      </c>
      <c r="AB339" s="14">
        <v>10.6</v>
      </c>
      <c r="AC339" s="14">
        <v>6.2</v>
      </c>
      <c r="AD339" s="14">
        <v>0.5</v>
      </c>
      <c r="AE339">
        <v>1</v>
      </c>
      <c r="AF339" s="13">
        <v>0.79</v>
      </c>
      <c r="AG339" s="13">
        <f>_xlfn.XLOOKUP(Compendio[[#This Row],[Fecha]],Ev_Bernabeu[FECHA],Ev_Bernabeu[cof_tot],0)</f>
        <v>0</v>
      </c>
      <c r="AH339" s="13">
        <f>_xlfn.XLOOKUP(Compendio[[#This Row],[Fecha]],Ev_IFEMA[FECHA],Ev_IFEMA[cof_tot],0)</f>
        <v>0</v>
      </c>
      <c r="AI339" s="13">
        <f>_xlfn.XLOOKUP(Compendio[[#This Row],[Fecha]],Ev_Ventas[FECHA],Ev_Ventas[cof_tot],0)</f>
        <v>0</v>
      </c>
      <c r="AJ339" s="13">
        <f>_xlfn.XLOOKUP(Compendio[[#This Row],[Fecha]],Ev_Metropolitano[FECHA],Ev_Metropolitano[cof_tot],0)</f>
        <v>0</v>
      </c>
      <c r="AK339" s="13">
        <f>_xlfn.XLOOKUP(Compendio[[#This Row],[Fecha]],Ev_MovistarArena[FECHA],Ev_MovistarArena[cof_tot],0)</f>
        <v>0.88235294117647056</v>
      </c>
      <c r="AL339" s="13">
        <f>_xlfn.XLOOKUP(Compendio[[#This Row],[Fecha]],Ev_Vallecas[FECHA],Ev_Vallecas[cof_tot],0)</f>
        <v>0</v>
      </c>
      <c r="AM339" s="13">
        <f>_xlfn.XLOOKUP(Compendio[[#This Row],[Fecha]],Ev_Vistalegre[FECHA],Ev_Vistalegre[cof_tot],0)</f>
        <v>0</v>
      </c>
    </row>
    <row r="340" spans="1:39" x14ac:dyDescent="0.2">
      <c r="A340" s="7">
        <v>45630</v>
      </c>
      <c r="B340">
        <v>4</v>
      </c>
      <c r="C340">
        <v>12</v>
      </c>
      <c r="D340">
        <v>3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49</v>
      </c>
      <c r="Y340" s="12">
        <v>1.5640000000000001</v>
      </c>
      <c r="Z340" s="12">
        <v>1.462</v>
      </c>
      <c r="AA340" s="14">
        <v>14.3</v>
      </c>
      <c r="AB340" s="14">
        <v>10.4</v>
      </c>
      <c r="AC340" s="14">
        <v>6.4</v>
      </c>
      <c r="AD340" s="14">
        <v>0</v>
      </c>
      <c r="AE340">
        <v>2</v>
      </c>
      <c r="AF340" s="13">
        <v>0.6</v>
      </c>
      <c r="AG340" s="13">
        <f>_xlfn.XLOOKUP(Compendio[[#This Row],[Fecha]],Ev_Bernabeu[FECHA],Ev_Bernabeu[cof_tot],0)</f>
        <v>0</v>
      </c>
      <c r="AH340" s="13">
        <f>_xlfn.XLOOKUP(Compendio[[#This Row],[Fecha]],Ev_IFEMA[FECHA],Ev_IFEMA[cof_tot],0)</f>
        <v>0</v>
      </c>
      <c r="AI340" s="13">
        <f>_xlfn.XLOOKUP(Compendio[[#This Row],[Fecha]],Ev_Ventas[FECHA],Ev_Ventas[cof_tot],0)</f>
        <v>0</v>
      </c>
      <c r="AJ340" s="13">
        <f>_xlfn.XLOOKUP(Compendio[[#This Row],[Fecha]],Ev_Metropolitano[FECHA],Ev_Metropolitano[cof_tot],0)</f>
        <v>0</v>
      </c>
      <c r="AK340" s="13">
        <f>_xlfn.XLOOKUP(Compendio[[#This Row],[Fecha]],Ev_MovistarArena[FECHA],Ev_MovistarArena[cof_tot],0)</f>
        <v>0</v>
      </c>
      <c r="AL340" s="13">
        <f>_xlfn.XLOOKUP(Compendio[[#This Row],[Fecha]],Ev_Vallecas[FECHA],Ev_Vallecas[cof_tot],0)</f>
        <v>0</v>
      </c>
      <c r="AM340" s="13">
        <f>_xlfn.XLOOKUP(Compendio[[#This Row],[Fecha]],Ev_Vistalegre[FECHA],Ev_Vistalegre[cof_tot],0)</f>
        <v>0</v>
      </c>
    </row>
    <row r="341" spans="1:39" x14ac:dyDescent="0.2">
      <c r="A341" s="7">
        <v>45631</v>
      </c>
      <c r="B341">
        <v>5</v>
      </c>
      <c r="C341">
        <v>12</v>
      </c>
      <c r="D341">
        <v>4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49</v>
      </c>
      <c r="Y341" s="12">
        <v>1.5620000000000001</v>
      </c>
      <c r="Z341" s="12">
        <v>1.46</v>
      </c>
      <c r="AA341" s="14">
        <v>13.5</v>
      </c>
      <c r="AB341" s="14">
        <v>9.5</v>
      </c>
      <c r="AC341" s="14">
        <v>5.5</v>
      </c>
      <c r="AD341" s="14">
        <v>0</v>
      </c>
      <c r="AE341">
        <v>1</v>
      </c>
      <c r="AF341" s="13">
        <v>0.68</v>
      </c>
      <c r="AG341" s="13">
        <f>_xlfn.XLOOKUP(Compendio[[#This Row],[Fecha]],Ev_Bernabeu[FECHA],Ev_Bernabeu[cof_tot],0)</f>
        <v>0</v>
      </c>
      <c r="AH341" s="13">
        <f>_xlfn.XLOOKUP(Compendio[[#This Row],[Fecha]],Ev_IFEMA[FECHA],Ev_IFEMA[cof_tot],0)</f>
        <v>0</v>
      </c>
      <c r="AI341" s="13">
        <f>_xlfn.XLOOKUP(Compendio[[#This Row],[Fecha]],Ev_Ventas[FECHA],Ev_Ventas[cof_tot],0)</f>
        <v>0</v>
      </c>
      <c r="AJ341" s="13">
        <f>_xlfn.XLOOKUP(Compendio[[#This Row],[Fecha]],Ev_Metropolitano[FECHA],Ev_Metropolitano[cof_tot],0)</f>
        <v>0</v>
      </c>
      <c r="AK341" s="13">
        <f>_xlfn.XLOOKUP(Compendio[[#This Row],[Fecha]],Ev_MovistarArena[FECHA],Ev_MovistarArena[cof_tot],0)</f>
        <v>0</v>
      </c>
      <c r="AL341" s="13">
        <f>_xlfn.XLOOKUP(Compendio[[#This Row],[Fecha]],Ev_Vallecas[FECHA],Ev_Vallecas[cof_tot],0)</f>
        <v>0</v>
      </c>
      <c r="AM341" s="13">
        <f>_xlfn.XLOOKUP(Compendio[[#This Row],[Fecha]],Ev_Vistalegre[FECHA],Ev_Vistalegre[cof_tot],0)</f>
        <v>0</v>
      </c>
    </row>
    <row r="342" spans="1:39" x14ac:dyDescent="0.2">
      <c r="A342" s="7">
        <v>45632</v>
      </c>
      <c r="B342">
        <v>6</v>
      </c>
      <c r="C342">
        <v>12</v>
      </c>
      <c r="D342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49</v>
      </c>
      <c r="Y342" s="12">
        <v>1.5589999999999999</v>
      </c>
      <c r="Z342" s="12">
        <v>1.464</v>
      </c>
      <c r="AA342" s="14">
        <v>15.1</v>
      </c>
      <c r="AB342" s="14">
        <v>10.6</v>
      </c>
      <c r="AC342" s="14">
        <v>6.1</v>
      </c>
      <c r="AD342" s="14">
        <v>0</v>
      </c>
      <c r="AE342">
        <v>1</v>
      </c>
      <c r="AF342" s="13">
        <v>0.77</v>
      </c>
      <c r="AG342" s="13">
        <f>_xlfn.XLOOKUP(Compendio[[#This Row],[Fecha]],Ev_Bernabeu[FECHA],Ev_Bernabeu[cof_tot],0)</f>
        <v>0</v>
      </c>
      <c r="AH342" s="13">
        <f>_xlfn.XLOOKUP(Compendio[[#This Row],[Fecha]],Ev_IFEMA[FECHA],Ev_IFEMA[cof_tot],0)</f>
        <v>0</v>
      </c>
      <c r="AI342" s="13">
        <f>_xlfn.XLOOKUP(Compendio[[#This Row],[Fecha]],Ev_Ventas[FECHA],Ev_Ventas[cof_tot],0)</f>
        <v>0</v>
      </c>
      <c r="AJ342" s="13">
        <f>_xlfn.XLOOKUP(Compendio[[#This Row],[Fecha]],Ev_Metropolitano[FECHA],Ev_Metropolitano[cof_tot],0)</f>
        <v>0</v>
      </c>
      <c r="AK342" s="13">
        <f>_xlfn.XLOOKUP(Compendio[[#This Row],[Fecha]],Ev_MovistarArena[FECHA],Ev_MovistarArena[cof_tot],0)</f>
        <v>0</v>
      </c>
      <c r="AL342" s="13">
        <f>_xlfn.XLOOKUP(Compendio[[#This Row],[Fecha]],Ev_Vallecas[FECHA],Ev_Vallecas[cof_tot],0)</f>
        <v>0</v>
      </c>
      <c r="AM342" s="13">
        <f>_xlfn.XLOOKUP(Compendio[[#This Row],[Fecha]],Ev_Vistalegre[FECHA],Ev_Vistalegre[cof_tot],0)</f>
        <v>0</v>
      </c>
    </row>
    <row r="343" spans="1:39" x14ac:dyDescent="0.2">
      <c r="A343" s="7">
        <v>45633</v>
      </c>
      <c r="B343">
        <v>7</v>
      </c>
      <c r="C343">
        <v>12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49</v>
      </c>
      <c r="Y343" s="12">
        <v>1.5609999999999999</v>
      </c>
      <c r="Z343" s="12">
        <v>1.466</v>
      </c>
      <c r="AA343" s="14">
        <v>16.600000000000001</v>
      </c>
      <c r="AB343" s="14">
        <v>11.2</v>
      </c>
      <c r="AC343" s="14">
        <v>5.7</v>
      </c>
      <c r="AD343" s="14">
        <v>0</v>
      </c>
      <c r="AE343">
        <v>4</v>
      </c>
      <c r="AF343" s="13">
        <v>0.6</v>
      </c>
      <c r="AG343" s="13">
        <f>_xlfn.XLOOKUP(Compendio[[#This Row],[Fecha]],Ev_Bernabeu[FECHA],Ev_Bernabeu[cof_tot],0)</f>
        <v>0</v>
      </c>
      <c r="AH343" s="13">
        <f>_xlfn.XLOOKUP(Compendio[[#This Row],[Fecha]],Ev_IFEMA[FECHA],Ev_IFEMA[cof_tot],0)</f>
        <v>0</v>
      </c>
      <c r="AI343" s="13">
        <f>_xlfn.XLOOKUP(Compendio[[#This Row],[Fecha]],Ev_Ventas[FECHA],Ev_Ventas[cof_tot],0)</f>
        <v>0</v>
      </c>
      <c r="AJ343" s="13">
        <f>_xlfn.XLOOKUP(Compendio[[#This Row],[Fecha]],Ev_Metropolitano[FECHA],Ev_Metropolitano[cof_tot],0)</f>
        <v>0</v>
      </c>
      <c r="AK343" s="13">
        <f>_xlfn.XLOOKUP(Compendio[[#This Row],[Fecha]],Ev_MovistarArena[FECHA],Ev_MovistarArena[cof_tot],0)</f>
        <v>0</v>
      </c>
      <c r="AL343" s="13">
        <f>_xlfn.XLOOKUP(Compendio[[#This Row],[Fecha]],Ev_Vallecas[FECHA],Ev_Vallecas[cof_tot],0)</f>
        <v>0</v>
      </c>
      <c r="AM343" s="13">
        <f>_xlfn.XLOOKUP(Compendio[[#This Row],[Fecha]],Ev_Vistalegre[FECHA],Ev_Vistalegre[cof_tot],0)</f>
        <v>0</v>
      </c>
    </row>
    <row r="344" spans="1:39" x14ac:dyDescent="0.2">
      <c r="A344" s="7">
        <v>45634</v>
      </c>
      <c r="B344">
        <v>8</v>
      </c>
      <c r="C344">
        <v>12</v>
      </c>
      <c r="D344">
        <v>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49</v>
      </c>
      <c r="Y344" s="12">
        <v>1.5620000000000001</v>
      </c>
      <c r="Z344" s="12">
        <v>1.4650000000000001</v>
      </c>
      <c r="AA344" s="14">
        <v>10.5</v>
      </c>
      <c r="AB344" s="14">
        <v>6.5</v>
      </c>
      <c r="AC344" s="14">
        <v>2.5</v>
      </c>
      <c r="AD344" s="14">
        <v>0</v>
      </c>
      <c r="AE344">
        <v>2</v>
      </c>
      <c r="AF344" s="13">
        <v>0.51</v>
      </c>
      <c r="AG344" s="13">
        <f>_xlfn.XLOOKUP(Compendio[[#This Row],[Fecha]],Ev_Bernabeu[FECHA],Ev_Bernabeu[cof_tot],0)</f>
        <v>0</v>
      </c>
      <c r="AH344" s="13">
        <f>_xlfn.XLOOKUP(Compendio[[#This Row],[Fecha]],Ev_IFEMA[FECHA],Ev_IFEMA[cof_tot],0)</f>
        <v>0</v>
      </c>
      <c r="AI344" s="13">
        <f>_xlfn.XLOOKUP(Compendio[[#This Row],[Fecha]],Ev_Ventas[FECHA],Ev_Ventas[cof_tot],0)</f>
        <v>0</v>
      </c>
      <c r="AJ344" s="13">
        <f>_xlfn.XLOOKUP(Compendio[[#This Row],[Fecha]],Ev_Metropolitano[FECHA],Ev_Metropolitano[cof_tot],0)</f>
        <v>0.8580714285714286</v>
      </c>
      <c r="AK344" s="13">
        <f>_xlfn.XLOOKUP(Compendio[[#This Row],[Fecha]],Ev_MovistarArena[FECHA],Ev_MovistarArena[cof_tot],0)</f>
        <v>0</v>
      </c>
      <c r="AL344" s="13">
        <f>_xlfn.XLOOKUP(Compendio[[#This Row],[Fecha]],Ev_Vallecas[FECHA],Ev_Vallecas[cof_tot],0)</f>
        <v>0</v>
      </c>
      <c r="AM344" s="13">
        <f>_xlfn.XLOOKUP(Compendio[[#This Row],[Fecha]],Ev_Vistalegre[FECHA],Ev_Vistalegre[cof_tot],0)</f>
        <v>0</v>
      </c>
    </row>
    <row r="345" spans="1:39" x14ac:dyDescent="0.2">
      <c r="A345" s="7">
        <v>45635</v>
      </c>
      <c r="B345">
        <v>9</v>
      </c>
      <c r="C345">
        <v>12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50</v>
      </c>
      <c r="Y345" s="12">
        <v>1.56</v>
      </c>
      <c r="Z345" s="12">
        <v>1.4630000000000001</v>
      </c>
      <c r="AA345" s="14">
        <v>9.5</v>
      </c>
      <c r="AB345" s="14">
        <v>5.9</v>
      </c>
      <c r="AC345" s="14">
        <v>2.2999999999999998</v>
      </c>
      <c r="AD345" s="14">
        <v>0</v>
      </c>
      <c r="AE345">
        <v>2</v>
      </c>
      <c r="AF345" s="13">
        <v>0.56999999999999995</v>
      </c>
      <c r="AG345" s="13">
        <f>_xlfn.XLOOKUP(Compendio[[#This Row],[Fecha]],Ev_Bernabeu[FECHA],Ev_Bernabeu[cof_tot],0)</f>
        <v>0</v>
      </c>
      <c r="AH345" s="13">
        <f>_xlfn.XLOOKUP(Compendio[[#This Row],[Fecha]],Ev_IFEMA[FECHA],Ev_IFEMA[cof_tot],0)</f>
        <v>0</v>
      </c>
      <c r="AI345" s="13">
        <f>_xlfn.XLOOKUP(Compendio[[#This Row],[Fecha]],Ev_Ventas[FECHA],Ev_Ventas[cof_tot],0)</f>
        <v>0</v>
      </c>
      <c r="AJ345" s="13">
        <f>_xlfn.XLOOKUP(Compendio[[#This Row],[Fecha]],Ev_Metropolitano[FECHA],Ev_Metropolitano[cof_tot],0)</f>
        <v>0</v>
      </c>
      <c r="AK345" s="13">
        <f>_xlfn.XLOOKUP(Compendio[[#This Row],[Fecha]],Ev_MovistarArena[FECHA],Ev_MovistarArena[cof_tot],0)</f>
        <v>1</v>
      </c>
      <c r="AL345" s="13">
        <f>_xlfn.XLOOKUP(Compendio[[#This Row],[Fecha]],Ev_Vallecas[FECHA],Ev_Vallecas[cof_tot],0)</f>
        <v>0</v>
      </c>
      <c r="AM345" s="13">
        <f>_xlfn.XLOOKUP(Compendio[[#This Row],[Fecha]],Ev_Vistalegre[FECHA],Ev_Vistalegre[cof_tot],0)</f>
        <v>0</v>
      </c>
    </row>
    <row r="346" spans="1:39" x14ac:dyDescent="0.2">
      <c r="A346" s="7">
        <v>45636</v>
      </c>
      <c r="B346">
        <v>10</v>
      </c>
      <c r="C346">
        <v>12</v>
      </c>
      <c r="D346">
        <v>2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50</v>
      </c>
      <c r="Y346" s="12">
        <v>1.5580000000000001</v>
      </c>
      <c r="Z346" s="12">
        <v>1.462</v>
      </c>
      <c r="AA346" s="14">
        <v>9.8000000000000007</v>
      </c>
      <c r="AB346" s="14">
        <v>5.6</v>
      </c>
      <c r="AC346" s="14">
        <v>1.3</v>
      </c>
      <c r="AD346" s="14">
        <v>0</v>
      </c>
      <c r="AE346">
        <v>2</v>
      </c>
      <c r="AF346" s="13">
        <v>0.61</v>
      </c>
      <c r="AG346" s="13">
        <f>_xlfn.XLOOKUP(Compendio[[#This Row],[Fecha]],Ev_Bernabeu[FECHA],Ev_Bernabeu[cof_tot],0)</f>
        <v>0</v>
      </c>
      <c r="AH346" s="13">
        <f>_xlfn.XLOOKUP(Compendio[[#This Row],[Fecha]],Ev_IFEMA[FECHA],Ev_IFEMA[cof_tot],0)</f>
        <v>0</v>
      </c>
      <c r="AI346" s="13">
        <f>_xlfn.XLOOKUP(Compendio[[#This Row],[Fecha]],Ev_Ventas[FECHA],Ev_Ventas[cof_tot],0)</f>
        <v>0</v>
      </c>
      <c r="AJ346" s="13">
        <f>_xlfn.XLOOKUP(Compendio[[#This Row],[Fecha]],Ev_Metropolitano[FECHA],Ev_Metropolitano[cof_tot],0)</f>
        <v>0</v>
      </c>
      <c r="AK346" s="13">
        <f>_xlfn.XLOOKUP(Compendio[[#This Row],[Fecha]],Ev_MovistarArena[FECHA],Ev_MovistarArena[cof_tot],0)</f>
        <v>1</v>
      </c>
      <c r="AL346" s="13">
        <f>_xlfn.XLOOKUP(Compendio[[#This Row],[Fecha]],Ev_Vallecas[FECHA],Ev_Vallecas[cof_tot],0)</f>
        <v>0</v>
      </c>
      <c r="AM346" s="13">
        <f>_xlfn.XLOOKUP(Compendio[[#This Row],[Fecha]],Ev_Vistalegre[FECHA],Ev_Vistalegre[cof_tot],0)</f>
        <v>0</v>
      </c>
    </row>
    <row r="347" spans="1:39" x14ac:dyDescent="0.2">
      <c r="A347" s="7">
        <v>45637</v>
      </c>
      <c r="B347">
        <v>11</v>
      </c>
      <c r="C347">
        <v>12</v>
      </c>
      <c r="D347">
        <v>3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50</v>
      </c>
      <c r="Y347" s="12">
        <v>1.5549999999999999</v>
      </c>
      <c r="Z347" s="12">
        <v>1.462</v>
      </c>
      <c r="AA347" s="14">
        <v>8</v>
      </c>
      <c r="AB347" s="14">
        <v>6.4</v>
      </c>
      <c r="AC347" s="14">
        <v>4.8</v>
      </c>
      <c r="AD347" s="14">
        <v>0</v>
      </c>
      <c r="AE347">
        <v>2</v>
      </c>
      <c r="AF347" s="13">
        <v>0.56999999999999995</v>
      </c>
      <c r="AG347" s="13">
        <f>_xlfn.XLOOKUP(Compendio[[#This Row],[Fecha]],Ev_Bernabeu[FECHA],Ev_Bernabeu[cof_tot],0)</f>
        <v>0</v>
      </c>
      <c r="AH347" s="13">
        <f>_xlfn.XLOOKUP(Compendio[[#This Row],[Fecha]],Ev_IFEMA[FECHA],Ev_IFEMA[cof_tot],0)</f>
        <v>0</v>
      </c>
      <c r="AI347" s="13">
        <f>_xlfn.XLOOKUP(Compendio[[#This Row],[Fecha]],Ev_Ventas[FECHA],Ev_Ventas[cof_tot],0)</f>
        <v>0</v>
      </c>
      <c r="AJ347" s="13">
        <f>_xlfn.XLOOKUP(Compendio[[#This Row],[Fecha]],Ev_Metropolitano[FECHA],Ev_Metropolitano[cof_tot],0)</f>
        <v>0.84477142857142862</v>
      </c>
      <c r="AK347" s="13">
        <f>_xlfn.XLOOKUP(Compendio[[#This Row],[Fecha]],Ev_MovistarArena[FECHA],Ev_MovistarArena[cof_tot],0)</f>
        <v>0</v>
      </c>
      <c r="AL347" s="13">
        <f>_xlfn.XLOOKUP(Compendio[[#This Row],[Fecha]],Ev_Vallecas[FECHA],Ev_Vallecas[cof_tot],0)</f>
        <v>0</v>
      </c>
      <c r="AM347" s="13">
        <f>_xlfn.XLOOKUP(Compendio[[#This Row],[Fecha]],Ev_Vistalegre[FECHA],Ev_Vistalegre[cof_tot],0)</f>
        <v>0</v>
      </c>
    </row>
    <row r="348" spans="1:39" x14ac:dyDescent="0.2">
      <c r="A348" s="7">
        <v>45638</v>
      </c>
      <c r="B348">
        <v>12</v>
      </c>
      <c r="C348">
        <v>12</v>
      </c>
      <c r="D348">
        <v>4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50</v>
      </c>
      <c r="Y348" s="12">
        <v>1.554</v>
      </c>
      <c r="Z348" s="12">
        <v>1.4630000000000001</v>
      </c>
      <c r="AA348" s="14">
        <v>9.3000000000000007</v>
      </c>
      <c r="AB348" s="14">
        <v>6.1</v>
      </c>
      <c r="AC348" s="14">
        <v>2.9</v>
      </c>
      <c r="AD348" s="14">
        <v>0.1</v>
      </c>
      <c r="AE348">
        <v>2</v>
      </c>
      <c r="AF348" s="13">
        <v>0.68</v>
      </c>
      <c r="AG348" s="13">
        <f>_xlfn.XLOOKUP(Compendio[[#This Row],[Fecha]],Ev_Bernabeu[FECHA],Ev_Bernabeu[cof_tot],0)</f>
        <v>0</v>
      </c>
      <c r="AH348" s="13">
        <f>_xlfn.XLOOKUP(Compendio[[#This Row],[Fecha]],Ev_IFEMA[FECHA],Ev_IFEMA[cof_tot],0)</f>
        <v>0</v>
      </c>
      <c r="AI348" s="13">
        <f>_xlfn.XLOOKUP(Compendio[[#This Row],[Fecha]],Ev_Ventas[FECHA],Ev_Ventas[cof_tot],0)</f>
        <v>0</v>
      </c>
      <c r="AJ348" s="13">
        <f>_xlfn.XLOOKUP(Compendio[[#This Row],[Fecha]],Ev_Metropolitano[FECHA],Ev_Metropolitano[cof_tot],0)</f>
        <v>0</v>
      </c>
      <c r="AK348" s="13">
        <f>_xlfn.XLOOKUP(Compendio[[#This Row],[Fecha]],Ev_MovistarArena[FECHA],Ev_MovistarArena[cof_tot],0)</f>
        <v>0</v>
      </c>
      <c r="AL348" s="13">
        <f>_xlfn.XLOOKUP(Compendio[[#This Row],[Fecha]],Ev_Vallecas[FECHA],Ev_Vallecas[cof_tot],0)</f>
        <v>0</v>
      </c>
      <c r="AM348" s="13">
        <f>_xlfn.XLOOKUP(Compendio[[#This Row],[Fecha]],Ev_Vistalegre[FECHA],Ev_Vistalegre[cof_tot],0)</f>
        <v>0</v>
      </c>
    </row>
    <row r="349" spans="1:39" x14ac:dyDescent="0.2">
      <c r="A349" s="7">
        <v>45639</v>
      </c>
      <c r="B349">
        <v>13</v>
      </c>
      <c r="C349">
        <v>12</v>
      </c>
      <c r="D349">
        <v>5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50</v>
      </c>
      <c r="Y349" s="12">
        <v>1.554</v>
      </c>
      <c r="Z349" s="12">
        <v>1.466</v>
      </c>
      <c r="AA349" s="14">
        <v>8.6999999999999993</v>
      </c>
      <c r="AB349" s="14">
        <v>6.3</v>
      </c>
      <c r="AC349" s="14">
        <v>3.9</v>
      </c>
      <c r="AD349" s="14">
        <v>0.4</v>
      </c>
      <c r="AE349">
        <v>1</v>
      </c>
      <c r="AF349" s="13">
        <v>0.8</v>
      </c>
      <c r="AG349" s="13">
        <f>_xlfn.XLOOKUP(Compendio[[#This Row],[Fecha]],Ev_Bernabeu[FECHA],Ev_Bernabeu[cof_tot],0)</f>
        <v>0</v>
      </c>
      <c r="AH349" s="13">
        <f>_xlfn.XLOOKUP(Compendio[[#This Row],[Fecha]],Ev_IFEMA[FECHA],Ev_IFEMA[cof_tot],0)</f>
        <v>0.28749999999999998</v>
      </c>
      <c r="AI349" s="13">
        <f>_xlfn.XLOOKUP(Compendio[[#This Row],[Fecha]],Ev_Ventas[FECHA],Ev_Ventas[cof_tot],0)</f>
        <v>0</v>
      </c>
      <c r="AJ349" s="13">
        <f>_xlfn.XLOOKUP(Compendio[[#This Row],[Fecha]],Ev_Metropolitano[FECHA],Ev_Metropolitano[cof_tot],0)</f>
        <v>0</v>
      </c>
      <c r="AK349" s="13">
        <f>_xlfn.XLOOKUP(Compendio[[#This Row],[Fecha]],Ev_MovistarArena[FECHA],Ev_MovistarArena[cof_tot],0)</f>
        <v>0.94117647058823528</v>
      </c>
      <c r="AL349" s="13">
        <f>_xlfn.XLOOKUP(Compendio[[#This Row],[Fecha]],Ev_Vallecas[FECHA],Ev_Vallecas[cof_tot],0)</f>
        <v>0</v>
      </c>
      <c r="AM349" s="13">
        <f>_xlfn.XLOOKUP(Compendio[[#This Row],[Fecha]],Ev_Vistalegre[FECHA],Ev_Vistalegre[cof_tot],0)</f>
        <v>0</v>
      </c>
    </row>
    <row r="350" spans="1:39" x14ac:dyDescent="0.2">
      <c r="A350" s="7">
        <v>45640</v>
      </c>
      <c r="B350">
        <v>14</v>
      </c>
      <c r="C350">
        <v>12</v>
      </c>
      <c r="D350">
        <v>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50</v>
      </c>
      <c r="Y350" s="12">
        <v>1.556</v>
      </c>
      <c r="Z350" s="12">
        <v>1.4664999999999999</v>
      </c>
      <c r="AA350" s="14">
        <v>7.1</v>
      </c>
      <c r="AB350" s="14">
        <v>4.4000000000000004</v>
      </c>
      <c r="AC350" s="14">
        <v>1.6</v>
      </c>
      <c r="AD350" s="14">
        <v>0</v>
      </c>
      <c r="AE350">
        <v>1</v>
      </c>
      <c r="AF350" s="13">
        <v>0.89</v>
      </c>
      <c r="AG350" s="13">
        <f>_xlfn.XLOOKUP(Compendio[[#This Row],[Fecha]],Ev_Bernabeu[FECHA],Ev_Bernabeu[cof_tot],0)</f>
        <v>0</v>
      </c>
      <c r="AH350" s="13">
        <f>_xlfn.XLOOKUP(Compendio[[#This Row],[Fecha]],Ev_IFEMA[FECHA],Ev_IFEMA[cof_tot],0)</f>
        <v>0.28749999999999998</v>
      </c>
      <c r="AI350" s="13">
        <f>_xlfn.XLOOKUP(Compendio[[#This Row],[Fecha]],Ev_Ventas[FECHA],Ev_Ventas[cof_tot],0)</f>
        <v>0</v>
      </c>
      <c r="AJ350" s="13">
        <f>_xlfn.XLOOKUP(Compendio[[#This Row],[Fecha]],Ev_Metropolitano[FECHA],Ev_Metropolitano[cof_tot],0)</f>
        <v>0</v>
      </c>
      <c r="AK350" s="13">
        <f>_xlfn.XLOOKUP(Compendio[[#This Row],[Fecha]],Ev_MovistarArena[FECHA],Ev_MovistarArena[cof_tot],0)</f>
        <v>0</v>
      </c>
      <c r="AL350" s="13">
        <f>_xlfn.XLOOKUP(Compendio[[#This Row],[Fecha]],Ev_Vallecas[FECHA],Ev_Vallecas[cof_tot],0)</f>
        <v>0.96380952380952378</v>
      </c>
      <c r="AM350" s="13">
        <f>_xlfn.XLOOKUP(Compendio[[#This Row],[Fecha]],Ev_Vistalegre[FECHA],Ev_Vistalegre[cof_tot],0)</f>
        <v>0</v>
      </c>
    </row>
    <row r="351" spans="1:39" x14ac:dyDescent="0.2">
      <c r="A351" s="7">
        <v>45641</v>
      </c>
      <c r="B351">
        <v>15</v>
      </c>
      <c r="C351">
        <v>12</v>
      </c>
      <c r="D351">
        <v>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50</v>
      </c>
      <c r="Y351" s="12">
        <v>1.5580000000000001</v>
      </c>
      <c r="Z351" s="12">
        <v>1.4670000000000001</v>
      </c>
      <c r="AA351" s="14">
        <v>10.3</v>
      </c>
      <c r="AB351" s="14">
        <v>5.2</v>
      </c>
      <c r="AC351" s="14">
        <v>0.1</v>
      </c>
      <c r="AD351" s="14">
        <v>0</v>
      </c>
      <c r="AE351">
        <v>1</v>
      </c>
      <c r="AF351" s="13">
        <v>0.74</v>
      </c>
      <c r="AG351" s="13">
        <f>_xlfn.XLOOKUP(Compendio[[#This Row],[Fecha]],Ev_Bernabeu[FECHA],Ev_Bernabeu[cof_tot],0)</f>
        <v>0</v>
      </c>
      <c r="AH351" s="13">
        <f>_xlfn.XLOOKUP(Compendio[[#This Row],[Fecha]],Ev_IFEMA[FECHA],Ev_IFEMA[cof_tot],0)</f>
        <v>0.3</v>
      </c>
      <c r="AI351" s="13">
        <f>_xlfn.XLOOKUP(Compendio[[#This Row],[Fecha]],Ev_Ventas[FECHA],Ev_Ventas[cof_tot],0)</f>
        <v>0</v>
      </c>
      <c r="AJ351" s="13">
        <f>_xlfn.XLOOKUP(Compendio[[#This Row],[Fecha]],Ev_Metropolitano[FECHA],Ev_Metropolitano[cof_tot],0)</f>
        <v>0.85955714285714291</v>
      </c>
      <c r="AK351" s="13">
        <f>_xlfn.XLOOKUP(Compendio[[#This Row],[Fecha]],Ev_MovistarArena[FECHA],Ev_MovistarArena[cof_tot],0)</f>
        <v>0</v>
      </c>
      <c r="AL351" s="13">
        <f>_xlfn.XLOOKUP(Compendio[[#This Row],[Fecha]],Ev_Vallecas[FECHA],Ev_Vallecas[cof_tot],0)</f>
        <v>0</v>
      </c>
      <c r="AM351" s="13">
        <f>_xlfn.XLOOKUP(Compendio[[#This Row],[Fecha]],Ev_Vistalegre[FECHA],Ev_Vistalegre[cof_tot],0)</f>
        <v>0.32</v>
      </c>
    </row>
    <row r="352" spans="1:39" x14ac:dyDescent="0.2">
      <c r="A352" s="7">
        <v>45642</v>
      </c>
      <c r="B352">
        <v>16</v>
      </c>
      <c r="C352">
        <v>12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51</v>
      </c>
      <c r="Y352" s="12">
        <v>1.5589999999999999</v>
      </c>
      <c r="Z352" s="12">
        <v>1.47</v>
      </c>
      <c r="AA352" s="14">
        <v>10.4</v>
      </c>
      <c r="AB352" s="14">
        <v>6.4</v>
      </c>
      <c r="AC352" s="14">
        <v>2.5</v>
      </c>
      <c r="AD352" s="14">
        <v>0</v>
      </c>
      <c r="AE352">
        <v>2</v>
      </c>
      <c r="AF352" s="13">
        <v>0.66</v>
      </c>
      <c r="AG352" s="13">
        <f>_xlfn.XLOOKUP(Compendio[[#This Row],[Fecha]],Ev_Bernabeu[FECHA],Ev_Bernabeu[cof_tot],0)</f>
        <v>0</v>
      </c>
      <c r="AH352" s="13">
        <f>_xlfn.XLOOKUP(Compendio[[#This Row],[Fecha]],Ev_IFEMA[FECHA],Ev_IFEMA[cof_tot],0)</f>
        <v>0</v>
      </c>
      <c r="AI352" s="13">
        <f>_xlfn.XLOOKUP(Compendio[[#This Row],[Fecha]],Ev_Ventas[FECHA],Ev_Ventas[cof_tot],0)</f>
        <v>0</v>
      </c>
      <c r="AJ352" s="13">
        <f>_xlfn.XLOOKUP(Compendio[[#This Row],[Fecha]],Ev_Metropolitano[FECHA],Ev_Metropolitano[cof_tot],0)</f>
        <v>0</v>
      </c>
      <c r="AK352" s="13">
        <f>_xlfn.XLOOKUP(Compendio[[#This Row],[Fecha]],Ev_MovistarArena[FECHA],Ev_MovistarArena[cof_tot],0)</f>
        <v>0</v>
      </c>
      <c r="AL352" s="13">
        <f>_xlfn.XLOOKUP(Compendio[[#This Row],[Fecha]],Ev_Vallecas[FECHA],Ev_Vallecas[cof_tot],0)</f>
        <v>0</v>
      </c>
      <c r="AM352" s="13">
        <f>_xlfn.XLOOKUP(Compendio[[#This Row],[Fecha]],Ev_Vistalegre[FECHA],Ev_Vistalegre[cof_tot],0)</f>
        <v>0</v>
      </c>
    </row>
    <row r="353" spans="1:39" x14ac:dyDescent="0.2">
      <c r="A353" s="7">
        <v>45643</v>
      </c>
      <c r="B353">
        <v>17</v>
      </c>
      <c r="C353">
        <v>12</v>
      </c>
      <c r="D353">
        <v>2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51</v>
      </c>
      <c r="Y353" s="12">
        <v>1.56</v>
      </c>
      <c r="Z353" s="12">
        <v>1.4710000000000001</v>
      </c>
      <c r="AA353" s="14">
        <v>9.6</v>
      </c>
      <c r="AB353" s="14">
        <v>5.5</v>
      </c>
      <c r="AC353" s="14">
        <v>1.4</v>
      </c>
      <c r="AD353" s="14">
        <v>0</v>
      </c>
      <c r="AE353">
        <v>1</v>
      </c>
      <c r="AF353" s="13">
        <v>0.7</v>
      </c>
      <c r="AG353" s="13">
        <f>_xlfn.XLOOKUP(Compendio[[#This Row],[Fecha]],Ev_Bernabeu[FECHA],Ev_Bernabeu[cof_tot],0)</f>
        <v>0</v>
      </c>
      <c r="AH353" s="13">
        <f>_xlfn.XLOOKUP(Compendio[[#This Row],[Fecha]],Ev_IFEMA[FECHA],Ev_IFEMA[cof_tot],0)</f>
        <v>0</v>
      </c>
      <c r="AI353" s="13">
        <f>_xlfn.XLOOKUP(Compendio[[#This Row],[Fecha]],Ev_Ventas[FECHA],Ev_Ventas[cof_tot],0)</f>
        <v>0</v>
      </c>
      <c r="AJ353" s="13">
        <f>_xlfn.XLOOKUP(Compendio[[#This Row],[Fecha]],Ev_Metropolitano[FECHA],Ev_Metropolitano[cof_tot],0)</f>
        <v>0</v>
      </c>
      <c r="AK353" s="13">
        <f>_xlfn.XLOOKUP(Compendio[[#This Row],[Fecha]],Ev_MovistarArena[FECHA],Ev_MovistarArena[cof_tot],0)</f>
        <v>0.88235294117647056</v>
      </c>
      <c r="AL353" s="13">
        <f>_xlfn.XLOOKUP(Compendio[[#This Row],[Fecha]],Ev_Vallecas[FECHA],Ev_Vallecas[cof_tot],0)</f>
        <v>0</v>
      </c>
      <c r="AM353" s="13">
        <f>_xlfn.XLOOKUP(Compendio[[#This Row],[Fecha]],Ev_Vistalegre[FECHA],Ev_Vistalegre[cof_tot],0)</f>
        <v>0</v>
      </c>
    </row>
    <row r="354" spans="1:39" x14ac:dyDescent="0.2">
      <c r="A354" s="7">
        <v>45644</v>
      </c>
      <c r="B354">
        <v>18</v>
      </c>
      <c r="C354">
        <v>12</v>
      </c>
      <c r="D354">
        <v>3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51</v>
      </c>
      <c r="Y354" s="12">
        <v>1.56</v>
      </c>
      <c r="Z354" s="12">
        <v>1.4710000000000001</v>
      </c>
      <c r="AA354" s="14">
        <v>11.2</v>
      </c>
      <c r="AB354" s="14">
        <v>7.2</v>
      </c>
      <c r="AC354" s="14">
        <v>3.1</v>
      </c>
      <c r="AD354" s="14">
        <v>0</v>
      </c>
      <c r="AE354">
        <v>1</v>
      </c>
      <c r="AF354" s="13">
        <v>0.72</v>
      </c>
      <c r="AG354" s="13">
        <f>_xlfn.XLOOKUP(Compendio[[#This Row],[Fecha]],Ev_Bernabeu[FECHA],Ev_Bernabeu[cof_tot],0)</f>
        <v>0</v>
      </c>
      <c r="AH354" s="13">
        <f>_xlfn.XLOOKUP(Compendio[[#This Row],[Fecha]],Ev_IFEMA[FECHA],Ev_IFEMA[cof_tot],0)</f>
        <v>0</v>
      </c>
      <c r="AI354" s="13">
        <f>_xlfn.XLOOKUP(Compendio[[#This Row],[Fecha]],Ev_Ventas[FECHA],Ev_Ventas[cof_tot],0)</f>
        <v>0</v>
      </c>
      <c r="AJ354" s="13">
        <f>_xlfn.XLOOKUP(Compendio[[#This Row],[Fecha]],Ev_Metropolitano[FECHA],Ev_Metropolitano[cof_tot],0)</f>
        <v>0</v>
      </c>
      <c r="AK354" s="13">
        <f>_xlfn.XLOOKUP(Compendio[[#This Row],[Fecha]],Ev_MovistarArena[FECHA],Ev_MovistarArena[cof_tot],0)</f>
        <v>0</v>
      </c>
      <c r="AL354" s="13">
        <f>_xlfn.XLOOKUP(Compendio[[#This Row],[Fecha]],Ev_Vallecas[FECHA],Ev_Vallecas[cof_tot],0)</f>
        <v>0</v>
      </c>
      <c r="AM354" s="13">
        <f>_xlfn.XLOOKUP(Compendio[[#This Row],[Fecha]],Ev_Vistalegre[FECHA],Ev_Vistalegre[cof_tot],0)</f>
        <v>0</v>
      </c>
    </row>
    <row r="355" spans="1:39" x14ac:dyDescent="0.2">
      <c r="A355" s="7">
        <v>45645</v>
      </c>
      <c r="B355">
        <v>19</v>
      </c>
      <c r="C355">
        <v>12</v>
      </c>
      <c r="D355">
        <v>4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51</v>
      </c>
      <c r="Y355" s="12">
        <v>1.5580000000000001</v>
      </c>
      <c r="Z355" s="12">
        <v>1.4730000000000001</v>
      </c>
      <c r="AA355" s="14">
        <v>14.1</v>
      </c>
      <c r="AB355" s="14">
        <v>10.1</v>
      </c>
      <c r="AC355" s="14">
        <v>6.1</v>
      </c>
      <c r="AD355" s="14">
        <v>0.4</v>
      </c>
      <c r="AE355">
        <v>3</v>
      </c>
      <c r="AF355" s="13">
        <v>0.81</v>
      </c>
      <c r="AG355" s="13">
        <f>_xlfn.XLOOKUP(Compendio[[#This Row],[Fecha]],Ev_Bernabeu[FECHA],Ev_Bernabeu[cof_tot],0)</f>
        <v>0</v>
      </c>
      <c r="AH355" s="13">
        <f>_xlfn.XLOOKUP(Compendio[[#This Row],[Fecha]],Ev_IFEMA[FECHA],Ev_IFEMA[cof_tot],0)</f>
        <v>0</v>
      </c>
      <c r="AI355" s="13">
        <f>_xlfn.XLOOKUP(Compendio[[#This Row],[Fecha]],Ev_Ventas[FECHA],Ev_Ventas[cof_tot],0)</f>
        <v>0</v>
      </c>
      <c r="AJ355" s="13">
        <f>_xlfn.XLOOKUP(Compendio[[#This Row],[Fecha]],Ev_Metropolitano[FECHA],Ev_Metropolitano[cof_tot],0)</f>
        <v>0</v>
      </c>
      <c r="AK355" s="13">
        <f>_xlfn.XLOOKUP(Compendio[[#This Row],[Fecha]],Ev_MovistarArena[FECHA],Ev_MovistarArena[cof_tot],0)</f>
        <v>0</v>
      </c>
      <c r="AL355" s="13">
        <f>_xlfn.XLOOKUP(Compendio[[#This Row],[Fecha]],Ev_Vallecas[FECHA],Ev_Vallecas[cof_tot],0)</f>
        <v>0</v>
      </c>
      <c r="AM355" s="13">
        <f>_xlfn.XLOOKUP(Compendio[[#This Row],[Fecha]],Ev_Vistalegre[FECHA],Ev_Vistalegre[cof_tot],0)</f>
        <v>0</v>
      </c>
    </row>
    <row r="356" spans="1:39" x14ac:dyDescent="0.2">
      <c r="A356" s="7">
        <v>45646</v>
      </c>
      <c r="B356">
        <v>20</v>
      </c>
      <c r="C356">
        <v>12</v>
      </c>
      <c r="D356">
        <v>5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51</v>
      </c>
      <c r="Y356" s="12">
        <v>1.5649999999999999</v>
      </c>
      <c r="Z356" s="12">
        <v>1.476</v>
      </c>
      <c r="AA356" s="14">
        <v>10.4</v>
      </c>
      <c r="AB356" s="14">
        <v>6</v>
      </c>
      <c r="AC356" s="14">
        <v>1.6</v>
      </c>
      <c r="AD356" s="14">
        <v>0</v>
      </c>
      <c r="AE356">
        <v>2</v>
      </c>
      <c r="AF356" s="13">
        <v>0.63</v>
      </c>
      <c r="AG356" s="13">
        <f>_xlfn.XLOOKUP(Compendio[[#This Row],[Fecha]],Ev_Bernabeu[FECHA],Ev_Bernabeu[cof_tot],0)</f>
        <v>0</v>
      </c>
      <c r="AH356" s="13">
        <f>_xlfn.XLOOKUP(Compendio[[#This Row],[Fecha]],Ev_IFEMA[FECHA],Ev_IFEMA[cof_tot],0)</f>
        <v>0</v>
      </c>
      <c r="AI356" s="13">
        <f>_xlfn.XLOOKUP(Compendio[[#This Row],[Fecha]],Ev_Ventas[FECHA],Ev_Ventas[cof_tot],0)</f>
        <v>0</v>
      </c>
      <c r="AJ356" s="13">
        <f>_xlfn.XLOOKUP(Compendio[[#This Row],[Fecha]],Ev_Metropolitano[FECHA],Ev_Metropolitano[cof_tot],0)</f>
        <v>0</v>
      </c>
      <c r="AK356" s="13">
        <f>_xlfn.XLOOKUP(Compendio[[#This Row],[Fecha]],Ev_MovistarArena[FECHA],Ev_MovistarArena[cof_tot],0)</f>
        <v>0</v>
      </c>
      <c r="AL356" s="13">
        <f>_xlfn.XLOOKUP(Compendio[[#This Row],[Fecha]],Ev_Vallecas[FECHA],Ev_Vallecas[cof_tot],0)</f>
        <v>0</v>
      </c>
      <c r="AM356" s="13">
        <f>_xlfn.XLOOKUP(Compendio[[#This Row],[Fecha]],Ev_Vistalegre[FECHA],Ev_Vistalegre[cof_tot],0)</f>
        <v>0</v>
      </c>
    </row>
    <row r="357" spans="1:39" x14ac:dyDescent="0.2">
      <c r="A357" s="7">
        <v>45647</v>
      </c>
      <c r="B357">
        <v>21</v>
      </c>
      <c r="C357">
        <v>12</v>
      </c>
      <c r="D357">
        <v>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51</v>
      </c>
      <c r="Y357" s="12">
        <v>1.5660000000000001</v>
      </c>
      <c r="Z357" s="12">
        <v>1.474</v>
      </c>
      <c r="AA357" s="14">
        <v>10.5</v>
      </c>
      <c r="AB357" s="14">
        <v>5.3</v>
      </c>
      <c r="AC357" s="14">
        <v>0.1</v>
      </c>
      <c r="AD357" s="14">
        <v>0</v>
      </c>
      <c r="AE357">
        <v>1</v>
      </c>
      <c r="AF357" s="13">
        <v>0.67</v>
      </c>
      <c r="AG357" s="13">
        <f>_xlfn.XLOOKUP(Compendio[[#This Row],[Fecha]],Ev_Bernabeu[FECHA],Ev_Bernabeu[cof_tot],0)</f>
        <v>0</v>
      </c>
      <c r="AH357" s="13">
        <f>_xlfn.XLOOKUP(Compendio[[#This Row],[Fecha]],Ev_IFEMA[FECHA],Ev_IFEMA[cof_tot],0)</f>
        <v>0</v>
      </c>
      <c r="AI357" s="13">
        <f>_xlfn.XLOOKUP(Compendio[[#This Row],[Fecha]],Ev_Ventas[FECHA],Ev_Ventas[cof_tot],0)</f>
        <v>0</v>
      </c>
      <c r="AJ357" s="13">
        <f>_xlfn.XLOOKUP(Compendio[[#This Row],[Fecha]],Ev_Metropolitano[FECHA],Ev_Metropolitano[cof_tot],0)</f>
        <v>0</v>
      </c>
      <c r="AK357" s="13">
        <f>_xlfn.XLOOKUP(Compendio[[#This Row],[Fecha]],Ev_MovistarArena[FECHA],Ev_MovistarArena[cof_tot],0)</f>
        <v>0</v>
      </c>
      <c r="AL357" s="13">
        <f>_xlfn.XLOOKUP(Compendio[[#This Row],[Fecha]],Ev_Vallecas[FECHA],Ev_Vallecas[cof_tot],0)</f>
        <v>0</v>
      </c>
      <c r="AM357" s="13">
        <f>_xlfn.XLOOKUP(Compendio[[#This Row],[Fecha]],Ev_Vistalegre[FECHA],Ev_Vistalegre[cof_tot],0)</f>
        <v>0.8</v>
      </c>
    </row>
    <row r="358" spans="1:39" x14ac:dyDescent="0.2">
      <c r="A358" s="7">
        <v>45648</v>
      </c>
      <c r="B358">
        <v>22</v>
      </c>
      <c r="C358">
        <v>12</v>
      </c>
      <c r="D358">
        <v>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51</v>
      </c>
      <c r="Y358" s="12">
        <v>1.5660000000000001</v>
      </c>
      <c r="Z358" s="12">
        <v>1.4750000000000001</v>
      </c>
      <c r="AA358" s="14">
        <v>12.8</v>
      </c>
      <c r="AB358" s="14">
        <v>7</v>
      </c>
      <c r="AC358" s="14">
        <v>1.1000000000000001</v>
      </c>
      <c r="AD358" s="14">
        <v>0</v>
      </c>
      <c r="AE358">
        <v>2</v>
      </c>
      <c r="AF358" s="13">
        <v>0.68</v>
      </c>
      <c r="AG358" s="13">
        <f>_xlfn.XLOOKUP(Compendio[[#This Row],[Fecha]],Ev_Bernabeu[FECHA],Ev_Bernabeu[cof_tot],0)</f>
        <v>0.88502352941176465</v>
      </c>
      <c r="AH358" s="13">
        <f>_xlfn.XLOOKUP(Compendio[[#This Row],[Fecha]],Ev_IFEMA[FECHA],Ev_IFEMA[cof_tot],0)</f>
        <v>0</v>
      </c>
      <c r="AI358" s="13">
        <f>_xlfn.XLOOKUP(Compendio[[#This Row],[Fecha]],Ev_Ventas[FECHA],Ev_Ventas[cof_tot],0)</f>
        <v>0</v>
      </c>
      <c r="AJ358" s="13">
        <f>_xlfn.XLOOKUP(Compendio[[#This Row],[Fecha]],Ev_Metropolitano[FECHA],Ev_Metropolitano[cof_tot],0)</f>
        <v>0</v>
      </c>
      <c r="AK358" s="13">
        <f>_xlfn.XLOOKUP(Compendio[[#This Row],[Fecha]],Ev_MovistarArena[FECHA],Ev_MovistarArena[cof_tot],0)</f>
        <v>0</v>
      </c>
      <c r="AL358" s="13">
        <f>_xlfn.XLOOKUP(Compendio[[#This Row],[Fecha]],Ev_Vallecas[FECHA],Ev_Vallecas[cof_tot],0)</f>
        <v>0</v>
      </c>
      <c r="AM358" s="13">
        <f>_xlfn.XLOOKUP(Compendio[[#This Row],[Fecha]],Ev_Vistalegre[FECHA],Ev_Vistalegre[cof_tot],0)</f>
        <v>0</v>
      </c>
    </row>
    <row r="359" spans="1:39" x14ac:dyDescent="0.2">
      <c r="A359" s="7">
        <v>45649</v>
      </c>
      <c r="B359">
        <v>23</v>
      </c>
      <c r="C359">
        <v>12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52</v>
      </c>
      <c r="Y359" s="12">
        <v>1.5669999999999999</v>
      </c>
      <c r="Z359" s="12">
        <v>1.476</v>
      </c>
      <c r="AA359" s="14">
        <v>11.1</v>
      </c>
      <c r="AB359" s="14">
        <v>7.3</v>
      </c>
      <c r="AC359" s="14">
        <v>3.5</v>
      </c>
      <c r="AD359" s="14">
        <v>0</v>
      </c>
      <c r="AE359">
        <v>3</v>
      </c>
      <c r="AF359" s="13">
        <v>0.6</v>
      </c>
      <c r="AG359" s="13">
        <f>_xlfn.XLOOKUP(Compendio[[#This Row],[Fecha]],Ev_Bernabeu[FECHA],Ev_Bernabeu[cof_tot],0)</f>
        <v>0</v>
      </c>
      <c r="AH359" s="13">
        <f>_xlfn.XLOOKUP(Compendio[[#This Row],[Fecha]],Ev_IFEMA[FECHA],Ev_IFEMA[cof_tot],0)</f>
        <v>0</v>
      </c>
      <c r="AI359" s="13">
        <f>_xlfn.XLOOKUP(Compendio[[#This Row],[Fecha]],Ev_Ventas[FECHA],Ev_Ventas[cof_tot],0)</f>
        <v>0</v>
      </c>
      <c r="AJ359" s="13">
        <f>_xlfn.XLOOKUP(Compendio[[#This Row],[Fecha]],Ev_Metropolitano[FECHA],Ev_Metropolitano[cof_tot],0)</f>
        <v>0</v>
      </c>
      <c r="AK359" s="13">
        <f>_xlfn.XLOOKUP(Compendio[[#This Row],[Fecha]],Ev_MovistarArena[FECHA],Ev_MovistarArena[cof_tot],0)</f>
        <v>0</v>
      </c>
      <c r="AL359" s="13">
        <f>_xlfn.XLOOKUP(Compendio[[#This Row],[Fecha]],Ev_Vallecas[FECHA],Ev_Vallecas[cof_tot],0)</f>
        <v>0</v>
      </c>
      <c r="AM359" s="13">
        <f>_xlfn.XLOOKUP(Compendio[[#This Row],[Fecha]],Ev_Vistalegre[FECHA],Ev_Vistalegre[cof_tot],0)</f>
        <v>0</v>
      </c>
    </row>
    <row r="360" spans="1:39" x14ac:dyDescent="0.2">
      <c r="A360" s="7">
        <v>45650</v>
      </c>
      <c r="B360">
        <v>24</v>
      </c>
      <c r="C360">
        <v>12</v>
      </c>
      <c r="D360">
        <v>2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52</v>
      </c>
      <c r="Y360" s="12">
        <v>1.5649999999999999</v>
      </c>
      <c r="Z360" s="12">
        <v>1.476</v>
      </c>
      <c r="AA360" s="14">
        <v>13.5</v>
      </c>
      <c r="AB360" s="14">
        <v>8.1</v>
      </c>
      <c r="AC360" s="14">
        <v>2.7</v>
      </c>
      <c r="AD360" s="14">
        <v>0</v>
      </c>
      <c r="AE360">
        <v>1</v>
      </c>
      <c r="AF360" s="13">
        <v>0.67</v>
      </c>
      <c r="AG360" s="13">
        <f>_xlfn.XLOOKUP(Compendio[[#This Row],[Fecha]],Ev_Bernabeu[FECHA],Ev_Bernabeu[cof_tot],0)</f>
        <v>0</v>
      </c>
      <c r="AH360" s="13">
        <f>_xlfn.XLOOKUP(Compendio[[#This Row],[Fecha]],Ev_IFEMA[FECHA],Ev_IFEMA[cof_tot],0)</f>
        <v>0</v>
      </c>
      <c r="AI360" s="13">
        <f>_xlfn.XLOOKUP(Compendio[[#This Row],[Fecha]],Ev_Ventas[FECHA],Ev_Ventas[cof_tot],0)</f>
        <v>0</v>
      </c>
      <c r="AJ360" s="13">
        <f>_xlfn.XLOOKUP(Compendio[[#This Row],[Fecha]],Ev_Metropolitano[FECHA],Ev_Metropolitano[cof_tot],0)</f>
        <v>0</v>
      </c>
      <c r="AK360" s="13">
        <f>_xlfn.XLOOKUP(Compendio[[#This Row],[Fecha]],Ev_MovistarArena[FECHA],Ev_MovistarArena[cof_tot],0)</f>
        <v>0</v>
      </c>
      <c r="AL360" s="13">
        <f>_xlfn.XLOOKUP(Compendio[[#This Row],[Fecha]],Ev_Vallecas[FECHA],Ev_Vallecas[cof_tot],0)</f>
        <v>0</v>
      </c>
      <c r="AM360" s="13">
        <f>_xlfn.XLOOKUP(Compendio[[#This Row],[Fecha]],Ev_Vistalegre[FECHA],Ev_Vistalegre[cof_tot],0)</f>
        <v>0</v>
      </c>
    </row>
    <row r="361" spans="1:39" x14ac:dyDescent="0.2">
      <c r="A361" s="7">
        <v>45651</v>
      </c>
      <c r="B361">
        <v>25</v>
      </c>
      <c r="C361">
        <v>12</v>
      </c>
      <c r="D361">
        <v>3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52</v>
      </c>
      <c r="Y361" s="12">
        <v>1.569</v>
      </c>
      <c r="Z361" s="12">
        <v>1.478</v>
      </c>
      <c r="AA361" s="14">
        <v>15.1</v>
      </c>
      <c r="AB361" s="14">
        <v>10.6</v>
      </c>
      <c r="AC361" s="14">
        <v>6.1</v>
      </c>
      <c r="AD361" s="14">
        <v>0</v>
      </c>
      <c r="AE361">
        <v>2</v>
      </c>
      <c r="AF361" s="13">
        <v>0.67</v>
      </c>
      <c r="AG361" s="13">
        <f>_xlfn.XLOOKUP(Compendio[[#This Row],[Fecha]],Ev_Bernabeu[FECHA],Ev_Bernabeu[cof_tot],0)</f>
        <v>0</v>
      </c>
      <c r="AH361" s="13">
        <f>_xlfn.XLOOKUP(Compendio[[#This Row],[Fecha]],Ev_IFEMA[FECHA],Ev_IFEMA[cof_tot],0)</f>
        <v>0</v>
      </c>
      <c r="AI361" s="13">
        <f>_xlfn.XLOOKUP(Compendio[[#This Row],[Fecha]],Ev_Ventas[FECHA],Ev_Ventas[cof_tot],0)</f>
        <v>0</v>
      </c>
      <c r="AJ361" s="13">
        <f>_xlfn.XLOOKUP(Compendio[[#This Row],[Fecha]],Ev_Metropolitano[FECHA],Ev_Metropolitano[cof_tot],0)</f>
        <v>0</v>
      </c>
      <c r="AK361" s="13">
        <f>_xlfn.XLOOKUP(Compendio[[#This Row],[Fecha]],Ev_MovistarArena[FECHA],Ev_MovistarArena[cof_tot],0)</f>
        <v>0</v>
      </c>
      <c r="AL361" s="13">
        <f>_xlfn.XLOOKUP(Compendio[[#This Row],[Fecha]],Ev_Vallecas[FECHA],Ev_Vallecas[cof_tot],0)</f>
        <v>0</v>
      </c>
      <c r="AM361" s="13">
        <f>_xlfn.XLOOKUP(Compendio[[#This Row],[Fecha]],Ev_Vistalegre[FECHA],Ev_Vistalegre[cof_tot],0)</f>
        <v>0</v>
      </c>
    </row>
    <row r="362" spans="1:39" x14ac:dyDescent="0.2">
      <c r="A362" s="7">
        <v>45652</v>
      </c>
      <c r="B362">
        <v>26</v>
      </c>
      <c r="C362">
        <v>12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52</v>
      </c>
      <c r="Y362" s="12">
        <v>1.571</v>
      </c>
      <c r="Z362" s="12">
        <v>1.48</v>
      </c>
      <c r="AA362" s="14">
        <v>13.1</v>
      </c>
      <c r="AB362" s="14">
        <v>8.6999999999999993</v>
      </c>
      <c r="AC362" s="14">
        <v>4.3</v>
      </c>
      <c r="AD362" s="14">
        <v>0</v>
      </c>
      <c r="AE362">
        <v>1</v>
      </c>
      <c r="AF362" s="13">
        <v>0.73</v>
      </c>
      <c r="AG362" s="13">
        <f>_xlfn.XLOOKUP(Compendio[[#This Row],[Fecha]],Ev_Bernabeu[FECHA],Ev_Bernabeu[cof_tot],0)</f>
        <v>0</v>
      </c>
      <c r="AH362" s="13">
        <f>_xlfn.XLOOKUP(Compendio[[#This Row],[Fecha]],Ev_IFEMA[FECHA],Ev_IFEMA[cof_tot],0)</f>
        <v>0</v>
      </c>
      <c r="AI362" s="13">
        <f>_xlfn.XLOOKUP(Compendio[[#This Row],[Fecha]],Ev_Ventas[FECHA],Ev_Ventas[cof_tot],0)</f>
        <v>0</v>
      </c>
      <c r="AJ362" s="13">
        <f>_xlfn.XLOOKUP(Compendio[[#This Row],[Fecha]],Ev_Metropolitano[FECHA],Ev_Metropolitano[cof_tot],0)</f>
        <v>0</v>
      </c>
      <c r="AK362" s="13">
        <f>_xlfn.XLOOKUP(Compendio[[#This Row],[Fecha]],Ev_MovistarArena[FECHA],Ev_MovistarArena[cof_tot],0)</f>
        <v>1</v>
      </c>
      <c r="AL362" s="13">
        <f>_xlfn.XLOOKUP(Compendio[[#This Row],[Fecha]],Ev_Vallecas[FECHA],Ev_Vallecas[cof_tot],0)</f>
        <v>0</v>
      </c>
      <c r="AM362" s="13">
        <f>_xlfn.XLOOKUP(Compendio[[#This Row],[Fecha]],Ev_Vistalegre[FECHA],Ev_Vistalegre[cof_tot],0)</f>
        <v>0</v>
      </c>
    </row>
    <row r="363" spans="1:39" x14ac:dyDescent="0.2">
      <c r="A363" s="7">
        <v>45653</v>
      </c>
      <c r="B363">
        <v>27</v>
      </c>
      <c r="C363">
        <v>12</v>
      </c>
      <c r="D363">
        <v>5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52</v>
      </c>
      <c r="Y363" s="12">
        <v>1.5669999999999999</v>
      </c>
      <c r="Z363" s="12">
        <v>1.48</v>
      </c>
      <c r="AA363" s="14">
        <v>11.3</v>
      </c>
      <c r="AB363" s="14">
        <v>8.4</v>
      </c>
      <c r="AC363" s="14">
        <v>5.4</v>
      </c>
      <c r="AD363" s="14">
        <v>0</v>
      </c>
      <c r="AE363">
        <v>2</v>
      </c>
      <c r="AF363" s="13">
        <v>0.77</v>
      </c>
      <c r="AG363" s="13">
        <f>_xlfn.XLOOKUP(Compendio[[#This Row],[Fecha]],Ev_Bernabeu[FECHA],Ev_Bernabeu[cof_tot],0)</f>
        <v>0</v>
      </c>
      <c r="AH363" s="13">
        <f>_xlfn.XLOOKUP(Compendio[[#This Row],[Fecha]],Ev_IFEMA[FECHA],Ev_IFEMA[cof_tot],0)</f>
        <v>0</v>
      </c>
      <c r="AI363" s="13">
        <f>_xlfn.XLOOKUP(Compendio[[#This Row],[Fecha]],Ev_Ventas[FECHA],Ev_Ventas[cof_tot],0)</f>
        <v>0</v>
      </c>
      <c r="AJ363" s="13">
        <f>_xlfn.XLOOKUP(Compendio[[#This Row],[Fecha]],Ev_Metropolitano[FECHA],Ev_Metropolitano[cof_tot],0)</f>
        <v>0</v>
      </c>
      <c r="AK363" s="13">
        <f>_xlfn.XLOOKUP(Compendio[[#This Row],[Fecha]],Ev_MovistarArena[FECHA],Ev_MovistarArena[cof_tot],0)</f>
        <v>0</v>
      </c>
      <c r="AL363" s="13">
        <f>_xlfn.XLOOKUP(Compendio[[#This Row],[Fecha]],Ev_Vallecas[FECHA],Ev_Vallecas[cof_tot],0)</f>
        <v>0</v>
      </c>
      <c r="AM363" s="13">
        <f>_xlfn.XLOOKUP(Compendio[[#This Row],[Fecha]],Ev_Vistalegre[FECHA],Ev_Vistalegre[cof_tot],0)</f>
        <v>0</v>
      </c>
    </row>
    <row r="364" spans="1:39" x14ac:dyDescent="0.2">
      <c r="A364" s="7">
        <v>45654</v>
      </c>
      <c r="B364">
        <v>28</v>
      </c>
      <c r="C364">
        <v>12</v>
      </c>
      <c r="D364">
        <v>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52</v>
      </c>
      <c r="Y364" s="12">
        <v>1.5649999999999999</v>
      </c>
      <c r="Z364" s="12">
        <v>1.48</v>
      </c>
      <c r="AA364" s="14">
        <v>10.5</v>
      </c>
      <c r="AB364" s="14">
        <v>6.9</v>
      </c>
      <c r="AC364" s="14">
        <v>3.3</v>
      </c>
      <c r="AD364" s="14">
        <v>0</v>
      </c>
      <c r="AE364">
        <v>1</v>
      </c>
      <c r="AF364" s="13">
        <v>0.76</v>
      </c>
      <c r="AG364" s="13">
        <f>_xlfn.XLOOKUP(Compendio[[#This Row],[Fecha]],Ev_Bernabeu[FECHA],Ev_Bernabeu[cof_tot],0)</f>
        <v>0</v>
      </c>
      <c r="AH364" s="13">
        <f>_xlfn.XLOOKUP(Compendio[[#This Row],[Fecha]],Ev_IFEMA[FECHA],Ev_IFEMA[cof_tot],0)</f>
        <v>0</v>
      </c>
      <c r="AI364" s="13">
        <f>_xlfn.XLOOKUP(Compendio[[#This Row],[Fecha]],Ev_Ventas[FECHA],Ev_Ventas[cof_tot],0)</f>
        <v>0</v>
      </c>
      <c r="AJ364" s="13">
        <f>_xlfn.XLOOKUP(Compendio[[#This Row],[Fecha]],Ev_Metropolitano[FECHA],Ev_Metropolitano[cof_tot],0)</f>
        <v>0</v>
      </c>
      <c r="AK364" s="13">
        <f>_xlfn.XLOOKUP(Compendio[[#This Row],[Fecha]],Ev_MovistarArena[FECHA],Ev_MovistarArena[cof_tot],0)</f>
        <v>0</v>
      </c>
      <c r="AL364" s="13">
        <f>_xlfn.XLOOKUP(Compendio[[#This Row],[Fecha]],Ev_Vallecas[FECHA],Ev_Vallecas[cof_tot],0)</f>
        <v>0</v>
      </c>
      <c r="AM364" s="13">
        <f>_xlfn.XLOOKUP(Compendio[[#This Row],[Fecha]],Ev_Vistalegre[FECHA],Ev_Vistalegre[cof_tot],0)</f>
        <v>0</v>
      </c>
    </row>
    <row r="365" spans="1:39" x14ac:dyDescent="0.2">
      <c r="A365" s="7">
        <v>45655</v>
      </c>
      <c r="B365">
        <v>29</v>
      </c>
      <c r="C365">
        <v>12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52</v>
      </c>
      <c r="Y365" s="12">
        <v>1.569</v>
      </c>
      <c r="Z365" s="12">
        <v>1.4830000000000001</v>
      </c>
      <c r="AA365" s="14">
        <v>10.9</v>
      </c>
      <c r="AB365" s="14">
        <v>6</v>
      </c>
      <c r="AC365" s="14">
        <v>1.2</v>
      </c>
      <c r="AD365" s="14">
        <v>0</v>
      </c>
      <c r="AE365">
        <v>1</v>
      </c>
      <c r="AF365" s="13">
        <v>0.75</v>
      </c>
      <c r="AG365" s="13">
        <f>_xlfn.XLOOKUP(Compendio[[#This Row],[Fecha]],Ev_Bernabeu[FECHA],Ev_Bernabeu[cof_tot],0)</f>
        <v>0</v>
      </c>
      <c r="AH365" s="13">
        <f>_xlfn.XLOOKUP(Compendio[[#This Row],[Fecha]],Ev_IFEMA[FECHA],Ev_IFEMA[cof_tot],0)</f>
        <v>0</v>
      </c>
      <c r="AI365" s="13">
        <f>_xlfn.XLOOKUP(Compendio[[#This Row],[Fecha]],Ev_Ventas[FECHA],Ev_Ventas[cof_tot],0)</f>
        <v>0</v>
      </c>
      <c r="AJ365" s="13">
        <f>_xlfn.XLOOKUP(Compendio[[#This Row],[Fecha]],Ev_Metropolitano[FECHA],Ev_Metropolitano[cof_tot],0)</f>
        <v>0</v>
      </c>
      <c r="AK365" s="13">
        <f>_xlfn.XLOOKUP(Compendio[[#This Row],[Fecha]],Ev_MovistarArena[FECHA],Ev_MovistarArena[cof_tot],0)</f>
        <v>0</v>
      </c>
      <c r="AL365" s="13">
        <f>_xlfn.XLOOKUP(Compendio[[#This Row],[Fecha]],Ev_Vallecas[FECHA],Ev_Vallecas[cof_tot],0)</f>
        <v>0</v>
      </c>
      <c r="AM365" s="13">
        <f>_xlfn.XLOOKUP(Compendio[[#This Row],[Fecha]],Ev_Vistalegre[FECHA],Ev_Vistalegre[cof_tot],0)</f>
        <v>0</v>
      </c>
    </row>
    <row r="366" spans="1:39" x14ac:dyDescent="0.2">
      <c r="A366" s="7">
        <v>45656</v>
      </c>
      <c r="B366">
        <v>30</v>
      </c>
      <c r="C366">
        <v>12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 s="12">
        <v>1.57</v>
      </c>
      <c r="Z366" s="12">
        <v>1.484</v>
      </c>
      <c r="AA366" s="14">
        <v>10.199999999999999</v>
      </c>
      <c r="AB366" s="14">
        <v>6.2</v>
      </c>
      <c r="AC366" s="14">
        <v>2.1</v>
      </c>
      <c r="AD366" s="14">
        <v>0</v>
      </c>
      <c r="AE366">
        <v>1</v>
      </c>
      <c r="AF366" s="13">
        <v>0.74</v>
      </c>
      <c r="AG366" s="13">
        <f>_xlfn.XLOOKUP(Compendio[[#This Row],[Fecha]],Ev_Bernabeu[FECHA],Ev_Bernabeu[cof_tot],0)</f>
        <v>0</v>
      </c>
      <c r="AH366" s="13">
        <f>_xlfn.XLOOKUP(Compendio[[#This Row],[Fecha]],Ev_IFEMA[FECHA],Ev_IFEMA[cof_tot],0)</f>
        <v>0</v>
      </c>
      <c r="AI366" s="13">
        <f>_xlfn.XLOOKUP(Compendio[[#This Row],[Fecha]],Ev_Ventas[FECHA],Ev_Ventas[cof_tot],0)</f>
        <v>0</v>
      </c>
      <c r="AJ366" s="13">
        <f>_xlfn.XLOOKUP(Compendio[[#This Row],[Fecha]],Ev_Metropolitano[FECHA],Ev_Metropolitano[cof_tot],0)</f>
        <v>0</v>
      </c>
      <c r="AK366" s="13">
        <f>_xlfn.XLOOKUP(Compendio[[#This Row],[Fecha]],Ev_MovistarArena[FECHA],Ev_MovistarArena[cof_tot],0)</f>
        <v>0</v>
      </c>
      <c r="AL366" s="13">
        <f>_xlfn.XLOOKUP(Compendio[[#This Row],[Fecha]],Ev_Vallecas[FECHA],Ev_Vallecas[cof_tot],0)</f>
        <v>0</v>
      </c>
      <c r="AM366" s="13">
        <f>_xlfn.XLOOKUP(Compendio[[#This Row],[Fecha]],Ev_Vistalegre[FECHA],Ev_Vistalegre[cof_tot],0)</f>
        <v>0</v>
      </c>
    </row>
    <row r="367" spans="1:39" x14ac:dyDescent="0.2">
      <c r="A367" s="7">
        <v>45657</v>
      </c>
      <c r="B367">
        <v>31</v>
      </c>
      <c r="C367">
        <v>12</v>
      </c>
      <c r="D367">
        <v>2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 s="12">
        <v>1.5740000000000001</v>
      </c>
      <c r="Z367" s="12">
        <v>1.4870000000000001</v>
      </c>
      <c r="AA367" s="14">
        <v>10.6</v>
      </c>
      <c r="AB367" s="14">
        <v>5.8</v>
      </c>
      <c r="AC367" s="14">
        <v>0.9</v>
      </c>
      <c r="AD367" s="14">
        <v>0</v>
      </c>
      <c r="AE367">
        <v>1</v>
      </c>
      <c r="AF367" s="13">
        <v>0.72</v>
      </c>
      <c r="AG367" s="13">
        <f>_xlfn.XLOOKUP(Compendio[[#This Row],[Fecha]],Ev_Bernabeu[FECHA],Ev_Bernabeu[cof_tot],0)</f>
        <v>0</v>
      </c>
      <c r="AH367" s="13">
        <f>_xlfn.XLOOKUP(Compendio[[#This Row],[Fecha]],Ev_IFEMA[FECHA],Ev_IFEMA[cof_tot],0)</f>
        <v>0</v>
      </c>
      <c r="AI367" s="13">
        <f>_xlfn.XLOOKUP(Compendio[[#This Row],[Fecha]],Ev_Ventas[FECHA],Ev_Ventas[cof_tot],0)</f>
        <v>0</v>
      </c>
      <c r="AJ367" s="13">
        <f>_xlfn.XLOOKUP(Compendio[[#This Row],[Fecha]],Ev_Metropolitano[FECHA],Ev_Metropolitano[cof_tot],0)</f>
        <v>0</v>
      </c>
      <c r="AK367" s="13">
        <f>_xlfn.XLOOKUP(Compendio[[#This Row],[Fecha]],Ev_MovistarArena[FECHA],Ev_MovistarArena[cof_tot],0)</f>
        <v>0</v>
      </c>
      <c r="AL367" s="13">
        <f>_xlfn.XLOOKUP(Compendio[[#This Row],[Fecha]],Ev_Vallecas[FECHA],Ev_Vallecas[cof_tot],0)</f>
        <v>0</v>
      </c>
      <c r="AM367" s="13">
        <f>_xlfn.XLOOKUP(Compendio[[#This Row],[Fecha]],Ev_Vistalegre[FECHA],Ev_Vistalegre[cof_tot],0)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AG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C374-ED5B-6144-B01F-E118AFA6731C}">
  <dimension ref="A1:X367"/>
  <sheetViews>
    <sheetView workbookViewId="0">
      <selection activeCell="A2" sqref="A2:A361"/>
    </sheetView>
  </sheetViews>
  <sheetFormatPr baseColWidth="10" defaultRowHeight="16" x14ac:dyDescent="0.2"/>
  <cols>
    <col min="1" max="1" width="10.5" bestFit="1" customWidth="1"/>
    <col min="2" max="24" width="5" bestFit="1" customWidth="1"/>
  </cols>
  <sheetData>
    <row r="1" spans="1:24" ht="10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22</v>
      </c>
      <c r="X1" s="8" t="s">
        <v>23</v>
      </c>
    </row>
    <row r="2" spans="1:24" x14ac:dyDescent="0.2">
      <c r="A2" s="6">
        <v>45292</v>
      </c>
      <c r="B2" s="4">
        <f t="shared" ref="B2:B65" si="0">DAY(A2)</f>
        <v>1</v>
      </c>
      <c r="C2" s="4">
        <f t="shared" ref="C2:C65" si="1">MONTH(A2)</f>
        <v>1</v>
      </c>
      <c r="D2" s="4">
        <f t="shared" ref="D2:D65" si="2">WEEKDAY(A2,2)</f>
        <v>1</v>
      </c>
      <c r="E2" s="5">
        <f>IF(D2=7,0,IF(D2=6,0,1))-SUM(G2:V2)</f>
        <v>0</v>
      </c>
      <c r="F2" s="5">
        <v>0</v>
      </c>
      <c r="G2" s="5">
        <f t="shared" ref="G2:G65" si="3">IF(AND(DAY(A2)=25, MONTH(A2)=12),1,0)</f>
        <v>0</v>
      </c>
      <c r="H2" s="5">
        <f t="shared" ref="H2:H65" si="4">IF(AND(DAY(A2)=1, MONTH(A2)=1),1,0)</f>
        <v>1</v>
      </c>
      <c r="I2" s="5">
        <f t="shared" ref="I2:I65" si="5">IF(AND(DAY(A2)=6, MONTH(A2)=1),1,0)</f>
        <v>0</v>
      </c>
      <c r="J2" s="5">
        <f t="shared" ref="J2:J65" si="6">IF(AND(DAY(A2)=1, MONTH(A2)=5),1,0)</f>
        <v>0</v>
      </c>
      <c r="K2" s="5">
        <f t="shared" ref="K2:K65" si="7">IF(AND(DAY(A2)=2, MONTH(A2)=5),1,0)</f>
        <v>0</v>
      </c>
      <c r="L2" s="5">
        <f t="shared" ref="L2:L65" si="8">IF(AND(DAY(A2)=15, MONTH(A2)=5),1,0)</f>
        <v>0</v>
      </c>
      <c r="M2" s="5">
        <f t="shared" ref="M2:M65" si="9">IF(AND(DAY(A2)=15, MONTH(A2)=8),1,0)</f>
        <v>0</v>
      </c>
      <c r="N2" s="5">
        <f t="shared" ref="N2:N65" si="10">IF(AND(DAY(A2)=12, MONTH(A2)=10),1,0)</f>
        <v>0</v>
      </c>
      <c r="O2" s="5">
        <f t="shared" ref="O2:O65" si="11">IF(AND(DAY($A2)=1, MONTH($A2)=11),1,0)</f>
        <v>0</v>
      </c>
      <c r="P2" s="5">
        <f t="shared" ref="P2:P65" si="12">IF(AND(DAY($A2)=9, MONTH($A2)=11),1,0)</f>
        <v>0</v>
      </c>
      <c r="Q2" s="5">
        <f t="shared" ref="Q2:Q65" si="13">IF(AND(DAY($A2)=6, MONTH($A2)=12),1,0)</f>
        <v>0</v>
      </c>
      <c r="R2" s="5">
        <f t="shared" ref="R2:R65" si="14">IF(AND(DAY($A2)=8, MONTH($A2)=12),1,0)</f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9">
        <f t="shared" ref="X2:X65" si="15">_xlfn.ISOWEEKNUM(A2)</f>
        <v>1</v>
      </c>
    </row>
    <row r="3" spans="1:24" hidden="1" x14ac:dyDescent="0.2">
      <c r="A3" s="6">
        <v>45293</v>
      </c>
      <c r="B3" s="4">
        <f t="shared" si="0"/>
        <v>2</v>
      </c>
      <c r="C3" s="4">
        <f t="shared" si="1"/>
        <v>1</v>
      </c>
      <c r="D3" s="4">
        <f t="shared" si="2"/>
        <v>2</v>
      </c>
      <c r="E3" s="5">
        <f>IF(D3=7,0,IF(D3=6,0,1))-SUM(G3:V3)</f>
        <v>1</v>
      </c>
      <c r="F3" s="5">
        <v>0</v>
      </c>
      <c r="G3" s="5">
        <f t="shared" si="3"/>
        <v>0</v>
      </c>
      <c r="H3" s="5">
        <f t="shared" si="4"/>
        <v>0</v>
      </c>
      <c r="I3" s="5">
        <f t="shared" si="5"/>
        <v>0</v>
      </c>
      <c r="J3" s="5">
        <f t="shared" si="6"/>
        <v>0</v>
      </c>
      <c r="K3" s="5">
        <f t="shared" si="7"/>
        <v>0</v>
      </c>
      <c r="L3" s="5">
        <f t="shared" si="8"/>
        <v>0</v>
      </c>
      <c r="M3" s="5">
        <f t="shared" si="9"/>
        <v>0</v>
      </c>
      <c r="N3" s="5">
        <f t="shared" si="10"/>
        <v>0</v>
      </c>
      <c r="O3" s="5">
        <f t="shared" si="11"/>
        <v>0</v>
      </c>
      <c r="P3" s="5">
        <f t="shared" si="12"/>
        <v>0</v>
      </c>
      <c r="Q3" s="5">
        <f t="shared" si="13"/>
        <v>0</v>
      </c>
      <c r="R3" s="5">
        <f t="shared" si="14"/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9">
        <f t="shared" si="15"/>
        <v>1</v>
      </c>
    </row>
    <row r="4" spans="1:24" hidden="1" x14ac:dyDescent="0.2">
      <c r="A4" s="6">
        <v>45294</v>
      </c>
      <c r="B4" s="4">
        <f t="shared" si="0"/>
        <v>3</v>
      </c>
      <c r="C4" s="4">
        <f t="shared" si="1"/>
        <v>1</v>
      </c>
      <c r="D4" s="4">
        <f t="shared" si="2"/>
        <v>3</v>
      </c>
      <c r="E4" s="5">
        <f>IF(D4=7,0,IF(D4=6,0,1))-SUM(G4:V4)</f>
        <v>1</v>
      </c>
      <c r="F4" s="5">
        <v>0</v>
      </c>
      <c r="G4" s="5">
        <f t="shared" si="3"/>
        <v>0</v>
      </c>
      <c r="H4" s="5">
        <f t="shared" si="4"/>
        <v>0</v>
      </c>
      <c r="I4" s="5">
        <f t="shared" si="5"/>
        <v>0</v>
      </c>
      <c r="J4" s="5">
        <f t="shared" si="6"/>
        <v>0</v>
      </c>
      <c r="K4" s="5">
        <f t="shared" si="7"/>
        <v>0</v>
      </c>
      <c r="L4" s="5">
        <f t="shared" si="8"/>
        <v>0</v>
      </c>
      <c r="M4" s="5">
        <f t="shared" si="9"/>
        <v>0</v>
      </c>
      <c r="N4" s="5">
        <f t="shared" si="10"/>
        <v>0</v>
      </c>
      <c r="O4" s="5">
        <f t="shared" si="11"/>
        <v>0</v>
      </c>
      <c r="P4" s="5">
        <f t="shared" si="12"/>
        <v>0</v>
      </c>
      <c r="Q4" s="5">
        <f t="shared" si="13"/>
        <v>0</v>
      </c>
      <c r="R4" s="5">
        <f t="shared" si="14"/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9">
        <f t="shared" si="15"/>
        <v>1</v>
      </c>
    </row>
    <row r="5" spans="1:24" hidden="1" x14ac:dyDescent="0.2">
      <c r="A5" s="6">
        <v>45295</v>
      </c>
      <c r="B5" s="4">
        <f t="shared" si="0"/>
        <v>4</v>
      </c>
      <c r="C5" s="4">
        <f t="shared" si="1"/>
        <v>1</v>
      </c>
      <c r="D5" s="4">
        <f t="shared" si="2"/>
        <v>4</v>
      </c>
      <c r="E5" s="5">
        <f>IF(D5=7,0,IF(D5=6,0,1))-SUM(G5:V5)</f>
        <v>1</v>
      </c>
      <c r="F5" s="5">
        <v>0</v>
      </c>
      <c r="G5" s="5">
        <f t="shared" si="3"/>
        <v>0</v>
      </c>
      <c r="H5" s="5">
        <f t="shared" si="4"/>
        <v>0</v>
      </c>
      <c r="I5" s="5">
        <f t="shared" si="5"/>
        <v>0</v>
      </c>
      <c r="J5" s="5">
        <f t="shared" si="6"/>
        <v>0</v>
      </c>
      <c r="K5" s="5">
        <f t="shared" si="7"/>
        <v>0</v>
      </c>
      <c r="L5" s="5">
        <f t="shared" si="8"/>
        <v>0</v>
      </c>
      <c r="M5" s="5">
        <f t="shared" si="9"/>
        <v>0</v>
      </c>
      <c r="N5" s="5">
        <f t="shared" si="10"/>
        <v>0</v>
      </c>
      <c r="O5" s="5">
        <f t="shared" si="11"/>
        <v>0</v>
      </c>
      <c r="P5" s="5">
        <f t="shared" si="12"/>
        <v>0</v>
      </c>
      <c r="Q5" s="5">
        <f t="shared" si="13"/>
        <v>0</v>
      </c>
      <c r="R5" s="5">
        <f t="shared" si="14"/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9">
        <f t="shared" si="15"/>
        <v>1</v>
      </c>
    </row>
    <row r="6" spans="1:24" hidden="1" x14ac:dyDescent="0.2">
      <c r="A6" s="6">
        <v>45296</v>
      </c>
      <c r="B6" s="4">
        <f t="shared" si="0"/>
        <v>5</v>
      </c>
      <c r="C6" s="4">
        <f t="shared" si="1"/>
        <v>1</v>
      </c>
      <c r="D6" s="4">
        <f t="shared" si="2"/>
        <v>5</v>
      </c>
      <c r="E6" s="5">
        <f>IF(D6=7,0,IF(D6=6,0,1))-SUM(G6:V6)</f>
        <v>1</v>
      </c>
      <c r="F6" s="5">
        <v>0</v>
      </c>
      <c r="G6" s="5">
        <f t="shared" si="3"/>
        <v>0</v>
      </c>
      <c r="H6" s="5">
        <f t="shared" si="4"/>
        <v>0</v>
      </c>
      <c r="I6" s="5">
        <f t="shared" si="5"/>
        <v>0</v>
      </c>
      <c r="J6" s="5">
        <f t="shared" si="6"/>
        <v>0</v>
      </c>
      <c r="K6" s="5">
        <f t="shared" si="7"/>
        <v>0</v>
      </c>
      <c r="L6" s="5">
        <f t="shared" si="8"/>
        <v>0</v>
      </c>
      <c r="M6" s="5">
        <f t="shared" si="9"/>
        <v>0</v>
      </c>
      <c r="N6" s="5">
        <f t="shared" si="10"/>
        <v>0</v>
      </c>
      <c r="O6" s="5">
        <f t="shared" si="11"/>
        <v>0</v>
      </c>
      <c r="P6" s="5">
        <f t="shared" si="12"/>
        <v>0</v>
      </c>
      <c r="Q6" s="5">
        <f t="shared" si="13"/>
        <v>0</v>
      </c>
      <c r="R6" s="5">
        <f t="shared" si="14"/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9">
        <f t="shared" si="15"/>
        <v>1</v>
      </c>
    </row>
    <row r="7" spans="1:24" hidden="1" x14ac:dyDescent="0.2">
      <c r="A7" s="6">
        <v>45297</v>
      </c>
      <c r="B7" s="4">
        <f t="shared" si="0"/>
        <v>6</v>
      </c>
      <c r="C7" s="4">
        <f t="shared" si="1"/>
        <v>1</v>
      </c>
      <c r="D7" s="4">
        <f t="shared" si="2"/>
        <v>6</v>
      </c>
      <c r="E7" s="5">
        <v>0</v>
      </c>
      <c r="F7" s="5">
        <v>0</v>
      </c>
      <c r="G7" s="5">
        <f t="shared" si="3"/>
        <v>0</v>
      </c>
      <c r="H7" s="5">
        <f t="shared" si="4"/>
        <v>0</v>
      </c>
      <c r="I7" s="5">
        <f t="shared" si="5"/>
        <v>1</v>
      </c>
      <c r="J7" s="5">
        <f t="shared" si="6"/>
        <v>0</v>
      </c>
      <c r="K7" s="5">
        <f t="shared" si="7"/>
        <v>0</v>
      </c>
      <c r="L7" s="5">
        <f t="shared" si="8"/>
        <v>0</v>
      </c>
      <c r="M7" s="5">
        <f t="shared" si="9"/>
        <v>0</v>
      </c>
      <c r="N7" s="5">
        <f t="shared" si="10"/>
        <v>0</v>
      </c>
      <c r="O7" s="5">
        <f t="shared" si="11"/>
        <v>0</v>
      </c>
      <c r="P7" s="5">
        <f t="shared" si="12"/>
        <v>0</v>
      </c>
      <c r="Q7" s="5">
        <f t="shared" si="13"/>
        <v>0</v>
      </c>
      <c r="R7" s="5">
        <f t="shared" si="14"/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9">
        <f t="shared" si="15"/>
        <v>1</v>
      </c>
    </row>
    <row r="8" spans="1:24" hidden="1" x14ac:dyDescent="0.2">
      <c r="A8" s="6">
        <v>45298</v>
      </c>
      <c r="B8" s="4">
        <f t="shared" si="0"/>
        <v>7</v>
      </c>
      <c r="C8" s="4">
        <f t="shared" si="1"/>
        <v>1</v>
      </c>
      <c r="D8" s="4">
        <f t="shared" si="2"/>
        <v>7</v>
      </c>
      <c r="E8" s="5">
        <f t="shared" ref="E8:E71" si="16">IF(D8=7,0,IF(D8=6,0,1))-SUM(G8:V8)</f>
        <v>0</v>
      </c>
      <c r="F8" s="5">
        <v>0</v>
      </c>
      <c r="G8" s="5">
        <f t="shared" si="3"/>
        <v>0</v>
      </c>
      <c r="H8" s="5">
        <f t="shared" si="4"/>
        <v>0</v>
      </c>
      <c r="I8" s="5">
        <f t="shared" si="5"/>
        <v>0</v>
      </c>
      <c r="J8" s="5">
        <f t="shared" si="6"/>
        <v>0</v>
      </c>
      <c r="K8" s="5">
        <f t="shared" si="7"/>
        <v>0</v>
      </c>
      <c r="L8" s="5">
        <f t="shared" si="8"/>
        <v>0</v>
      </c>
      <c r="M8" s="5">
        <f t="shared" si="9"/>
        <v>0</v>
      </c>
      <c r="N8" s="5">
        <f t="shared" si="10"/>
        <v>0</v>
      </c>
      <c r="O8" s="5">
        <f t="shared" si="11"/>
        <v>0</v>
      </c>
      <c r="P8" s="5">
        <f t="shared" si="12"/>
        <v>0</v>
      </c>
      <c r="Q8" s="5">
        <f t="shared" si="13"/>
        <v>0</v>
      </c>
      <c r="R8" s="5">
        <f t="shared" si="14"/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9">
        <f t="shared" si="15"/>
        <v>1</v>
      </c>
    </row>
    <row r="9" spans="1:24" hidden="1" x14ac:dyDescent="0.2">
      <c r="A9" s="6">
        <v>45299</v>
      </c>
      <c r="B9" s="4">
        <f t="shared" si="0"/>
        <v>8</v>
      </c>
      <c r="C9" s="4">
        <f t="shared" si="1"/>
        <v>1</v>
      </c>
      <c r="D9" s="4">
        <f t="shared" si="2"/>
        <v>1</v>
      </c>
      <c r="E9" s="5">
        <f t="shared" si="16"/>
        <v>1</v>
      </c>
      <c r="F9" s="5">
        <v>1</v>
      </c>
      <c r="G9" s="5">
        <f t="shared" si="3"/>
        <v>0</v>
      </c>
      <c r="H9" s="5">
        <f t="shared" si="4"/>
        <v>0</v>
      </c>
      <c r="I9" s="5">
        <f t="shared" si="5"/>
        <v>0</v>
      </c>
      <c r="J9" s="5">
        <f t="shared" si="6"/>
        <v>0</v>
      </c>
      <c r="K9" s="5">
        <f t="shared" si="7"/>
        <v>0</v>
      </c>
      <c r="L9" s="5">
        <f t="shared" si="8"/>
        <v>0</v>
      </c>
      <c r="M9" s="5">
        <f t="shared" si="9"/>
        <v>0</v>
      </c>
      <c r="N9" s="5">
        <f t="shared" si="10"/>
        <v>0</v>
      </c>
      <c r="O9" s="5">
        <f t="shared" si="11"/>
        <v>0</v>
      </c>
      <c r="P9" s="5">
        <f t="shared" si="12"/>
        <v>0</v>
      </c>
      <c r="Q9" s="5">
        <f t="shared" si="13"/>
        <v>0</v>
      </c>
      <c r="R9" s="5">
        <f t="shared" si="14"/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9">
        <f t="shared" si="15"/>
        <v>2</v>
      </c>
    </row>
    <row r="10" spans="1:24" hidden="1" x14ac:dyDescent="0.2">
      <c r="A10" s="6">
        <v>45300</v>
      </c>
      <c r="B10" s="4">
        <f t="shared" si="0"/>
        <v>9</v>
      </c>
      <c r="C10" s="4">
        <f t="shared" si="1"/>
        <v>1</v>
      </c>
      <c r="D10" s="4">
        <f t="shared" si="2"/>
        <v>2</v>
      </c>
      <c r="E10" s="5">
        <f t="shared" si="16"/>
        <v>1</v>
      </c>
      <c r="F10" s="5">
        <v>1</v>
      </c>
      <c r="G10" s="5">
        <f t="shared" si="3"/>
        <v>0</v>
      </c>
      <c r="H10" s="5">
        <f t="shared" si="4"/>
        <v>0</v>
      </c>
      <c r="I10" s="5">
        <f t="shared" si="5"/>
        <v>0</v>
      </c>
      <c r="J10" s="5">
        <f t="shared" si="6"/>
        <v>0</v>
      </c>
      <c r="K10" s="5">
        <f t="shared" si="7"/>
        <v>0</v>
      </c>
      <c r="L10" s="5">
        <f t="shared" si="8"/>
        <v>0</v>
      </c>
      <c r="M10" s="5">
        <f t="shared" si="9"/>
        <v>0</v>
      </c>
      <c r="N10" s="5">
        <f t="shared" si="10"/>
        <v>0</v>
      </c>
      <c r="O10" s="5">
        <f t="shared" si="11"/>
        <v>0</v>
      </c>
      <c r="P10" s="5">
        <f t="shared" si="12"/>
        <v>0</v>
      </c>
      <c r="Q10" s="5">
        <f t="shared" si="13"/>
        <v>0</v>
      </c>
      <c r="R10" s="5">
        <f t="shared" si="14"/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9">
        <f t="shared" si="15"/>
        <v>2</v>
      </c>
    </row>
    <row r="11" spans="1:24" hidden="1" x14ac:dyDescent="0.2">
      <c r="A11" s="6">
        <v>45301</v>
      </c>
      <c r="B11" s="4">
        <f t="shared" si="0"/>
        <v>10</v>
      </c>
      <c r="C11" s="4">
        <f t="shared" si="1"/>
        <v>1</v>
      </c>
      <c r="D11" s="4">
        <f t="shared" si="2"/>
        <v>3</v>
      </c>
      <c r="E11" s="5">
        <f t="shared" si="16"/>
        <v>1</v>
      </c>
      <c r="F11" s="5">
        <v>1</v>
      </c>
      <c r="G11" s="5">
        <f t="shared" si="3"/>
        <v>0</v>
      </c>
      <c r="H11" s="5">
        <f t="shared" si="4"/>
        <v>0</v>
      </c>
      <c r="I11" s="5">
        <f t="shared" si="5"/>
        <v>0</v>
      </c>
      <c r="J11" s="5">
        <f t="shared" si="6"/>
        <v>0</v>
      </c>
      <c r="K11" s="5">
        <f t="shared" si="7"/>
        <v>0</v>
      </c>
      <c r="L11" s="5">
        <f t="shared" si="8"/>
        <v>0</v>
      </c>
      <c r="M11" s="5">
        <f t="shared" si="9"/>
        <v>0</v>
      </c>
      <c r="N11" s="5">
        <f t="shared" si="10"/>
        <v>0</v>
      </c>
      <c r="O11" s="5">
        <f t="shared" si="11"/>
        <v>0</v>
      </c>
      <c r="P11" s="5">
        <f t="shared" si="12"/>
        <v>0</v>
      </c>
      <c r="Q11" s="5">
        <f t="shared" si="13"/>
        <v>0</v>
      </c>
      <c r="R11" s="5">
        <f t="shared" si="14"/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9">
        <f t="shared" si="15"/>
        <v>2</v>
      </c>
    </row>
    <row r="12" spans="1:24" hidden="1" x14ac:dyDescent="0.2">
      <c r="A12" s="6">
        <v>45302</v>
      </c>
      <c r="B12" s="4">
        <f t="shared" si="0"/>
        <v>11</v>
      </c>
      <c r="C12" s="4">
        <f t="shared" si="1"/>
        <v>1</v>
      </c>
      <c r="D12" s="4">
        <f t="shared" si="2"/>
        <v>4</v>
      </c>
      <c r="E12" s="5">
        <f t="shared" si="16"/>
        <v>1</v>
      </c>
      <c r="F12" s="5">
        <v>1</v>
      </c>
      <c r="G12" s="5">
        <f t="shared" si="3"/>
        <v>0</v>
      </c>
      <c r="H12" s="5">
        <f t="shared" si="4"/>
        <v>0</v>
      </c>
      <c r="I12" s="5">
        <f t="shared" si="5"/>
        <v>0</v>
      </c>
      <c r="J12" s="5">
        <f t="shared" si="6"/>
        <v>0</v>
      </c>
      <c r="K12" s="5">
        <f t="shared" si="7"/>
        <v>0</v>
      </c>
      <c r="L12" s="5">
        <f t="shared" si="8"/>
        <v>0</v>
      </c>
      <c r="M12" s="5">
        <f t="shared" si="9"/>
        <v>0</v>
      </c>
      <c r="N12" s="5">
        <f t="shared" si="10"/>
        <v>0</v>
      </c>
      <c r="O12" s="5">
        <f t="shared" si="11"/>
        <v>0</v>
      </c>
      <c r="P12" s="5">
        <f t="shared" si="12"/>
        <v>0</v>
      </c>
      <c r="Q12" s="5">
        <f t="shared" si="13"/>
        <v>0</v>
      </c>
      <c r="R12" s="5">
        <f t="shared" si="14"/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9">
        <f t="shared" si="15"/>
        <v>2</v>
      </c>
    </row>
    <row r="13" spans="1:24" hidden="1" x14ac:dyDescent="0.2">
      <c r="A13" s="6">
        <v>45303</v>
      </c>
      <c r="B13" s="4">
        <f t="shared" si="0"/>
        <v>12</v>
      </c>
      <c r="C13" s="4">
        <f t="shared" si="1"/>
        <v>1</v>
      </c>
      <c r="D13" s="4">
        <f t="shared" si="2"/>
        <v>5</v>
      </c>
      <c r="E13" s="5">
        <f t="shared" si="16"/>
        <v>1</v>
      </c>
      <c r="F13" s="5">
        <v>1</v>
      </c>
      <c r="G13" s="5">
        <f t="shared" si="3"/>
        <v>0</v>
      </c>
      <c r="H13" s="5">
        <f t="shared" si="4"/>
        <v>0</v>
      </c>
      <c r="I13" s="5">
        <f t="shared" si="5"/>
        <v>0</v>
      </c>
      <c r="J13" s="5">
        <f t="shared" si="6"/>
        <v>0</v>
      </c>
      <c r="K13" s="5">
        <f t="shared" si="7"/>
        <v>0</v>
      </c>
      <c r="L13" s="5">
        <f t="shared" si="8"/>
        <v>0</v>
      </c>
      <c r="M13" s="5">
        <f t="shared" si="9"/>
        <v>0</v>
      </c>
      <c r="N13" s="5">
        <f t="shared" si="10"/>
        <v>0</v>
      </c>
      <c r="O13" s="5">
        <f t="shared" si="11"/>
        <v>0</v>
      </c>
      <c r="P13" s="5">
        <f t="shared" si="12"/>
        <v>0</v>
      </c>
      <c r="Q13" s="5">
        <f t="shared" si="13"/>
        <v>0</v>
      </c>
      <c r="R13" s="5">
        <f t="shared" si="14"/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9">
        <f t="shared" si="15"/>
        <v>2</v>
      </c>
    </row>
    <row r="14" spans="1:24" hidden="1" x14ac:dyDescent="0.2">
      <c r="A14" s="6">
        <v>45304</v>
      </c>
      <c r="B14" s="4">
        <f t="shared" si="0"/>
        <v>13</v>
      </c>
      <c r="C14" s="4">
        <f t="shared" si="1"/>
        <v>1</v>
      </c>
      <c r="D14" s="4">
        <f t="shared" si="2"/>
        <v>6</v>
      </c>
      <c r="E14" s="5">
        <f t="shared" si="16"/>
        <v>0</v>
      </c>
      <c r="F14" s="5">
        <v>0</v>
      </c>
      <c r="G14" s="5">
        <f t="shared" si="3"/>
        <v>0</v>
      </c>
      <c r="H14" s="5">
        <f t="shared" si="4"/>
        <v>0</v>
      </c>
      <c r="I14" s="5">
        <f t="shared" si="5"/>
        <v>0</v>
      </c>
      <c r="J14" s="5">
        <f t="shared" si="6"/>
        <v>0</v>
      </c>
      <c r="K14" s="5">
        <f t="shared" si="7"/>
        <v>0</v>
      </c>
      <c r="L14" s="5">
        <f t="shared" si="8"/>
        <v>0</v>
      </c>
      <c r="M14" s="5">
        <f t="shared" si="9"/>
        <v>0</v>
      </c>
      <c r="N14" s="5">
        <f t="shared" si="10"/>
        <v>0</v>
      </c>
      <c r="O14" s="5">
        <f t="shared" si="11"/>
        <v>0</v>
      </c>
      <c r="P14" s="5">
        <f t="shared" si="12"/>
        <v>0</v>
      </c>
      <c r="Q14" s="5">
        <f t="shared" si="13"/>
        <v>0</v>
      </c>
      <c r="R14" s="5">
        <f t="shared" si="14"/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9">
        <f t="shared" si="15"/>
        <v>2</v>
      </c>
    </row>
    <row r="15" spans="1:24" hidden="1" x14ac:dyDescent="0.2">
      <c r="A15" s="6">
        <v>45305</v>
      </c>
      <c r="B15" s="4">
        <f t="shared" si="0"/>
        <v>14</v>
      </c>
      <c r="C15" s="4">
        <f t="shared" si="1"/>
        <v>1</v>
      </c>
      <c r="D15" s="4">
        <f t="shared" si="2"/>
        <v>7</v>
      </c>
      <c r="E15" s="5">
        <f t="shared" si="16"/>
        <v>0</v>
      </c>
      <c r="F15" s="5">
        <v>0</v>
      </c>
      <c r="G15" s="5">
        <f t="shared" si="3"/>
        <v>0</v>
      </c>
      <c r="H15" s="5">
        <f t="shared" si="4"/>
        <v>0</v>
      </c>
      <c r="I15" s="5">
        <f t="shared" si="5"/>
        <v>0</v>
      </c>
      <c r="J15" s="5">
        <f t="shared" si="6"/>
        <v>0</v>
      </c>
      <c r="K15" s="5">
        <f t="shared" si="7"/>
        <v>0</v>
      </c>
      <c r="L15" s="5">
        <f t="shared" si="8"/>
        <v>0</v>
      </c>
      <c r="M15" s="5">
        <f t="shared" si="9"/>
        <v>0</v>
      </c>
      <c r="N15" s="5">
        <f t="shared" si="10"/>
        <v>0</v>
      </c>
      <c r="O15" s="5">
        <f t="shared" si="11"/>
        <v>0</v>
      </c>
      <c r="P15" s="5">
        <f t="shared" si="12"/>
        <v>0</v>
      </c>
      <c r="Q15" s="5">
        <f t="shared" si="13"/>
        <v>0</v>
      </c>
      <c r="R15" s="5">
        <f t="shared" si="14"/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9">
        <f t="shared" si="15"/>
        <v>2</v>
      </c>
    </row>
    <row r="16" spans="1:24" hidden="1" x14ac:dyDescent="0.2">
      <c r="A16" s="6">
        <v>45306</v>
      </c>
      <c r="B16" s="4">
        <f t="shared" si="0"/>
        <v>15</v>
      </c>
      <c r="C16" s="4">
        <f t="shared" si="1"/>
        <v>1</v>
      </c>
      <c r="D16" s="4">
        <f t="shared" si="2"/>
        <v>1</v>
      </c>
      <c r="E16" s="5">
        <f t="shared" si="16"/>
        <v>1</v>
      </c>
      <c r="F16" s="5">
        <v>1</v>
      </c>
      <c r="G16" s="5">
        <f t="shared" si="3"/>
        <v>0</v>
      </c>
      <c r="H16" s="5">
        <f t="shared" si="4"/>
        <v>0</v>
      </c>
      <c r="I16" s="5">
        <f t="shared" si="5"/>
        <v>0</v>
      </c>
      <c r="J16" s="5">
        <f t="shared" si="6"/>
        <v>0</v>
      </c>
      <c r="K16" s="5">
        <f t="shared" si="7"/>
        <v>0</v>
      </c>
      <c r="L16" s="5">
        <f t="shared" si="8"/>
        <v>0</v>
      </c>
      <c r="M16" s="5">
        <f t="shared" si="9"/>
        <v>0</v>
      </c>
      <c r="N16" s="5">
        <f t="shared" si="10"/>
        <v>0</v>
      </c>
      <c r="O16" s="5">
        <f t="shared" si="11"/>
        <v>0</v>
      </c>
      <c r="P16" s="5">
        <f t="shared" si="12"/>
        <v>0</v>
      </c>
      <c r="Q16" s="5">
        <f t="shared" si="13"/>
        <v>0</v>
      </c>
      <c r="R16" s="5">
        <f t="shared" si="14"/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9">
        <f t="shared" si="15"/>
        <v>3</v>
      </c>
    </row>
    <row r="17" spans="1:24" hidden="1" x14ac:dyDescent="0.2">
      <c r="A17" s="6">
        <v>45307</v>
      </c>
      <c r="B17" s="4">
        <f t="shared" si="0"/>
        <v>16</v>
      </c>
      <c r="C17" s="4">
        <f t="shared" si="1"/>
        <v>1</v>
      </c>
      <c r="D17" s="4">
        <f t="shared" si="2"/>
        <v>2</v>
      </c>
      <c r="E17" s="5">
        <f t="shared" si="16"/>
        <v>1</v>
      </c>
      <c r="F17" s="5">
        <v>1</v>
      </c>
      <c r="G17" s="5">
        <f t="shared" si="3"/>
        <v>0</v>
      </c>
      <c r="H17" s="5">
        <f t="shared" si="4"/>
        <v>0</v>
      </c>
      <c r="I17" s="5">
        <f t="shared" si="5"/>
        <v>0</v>
      </c>
      <c r="J17" s="5">
        <f t="shared" si="6"/>
        <v>0</v>
      </c>
      <c r="K17" s="5">
        <f t="shared" si="7"/>
        <v>0</v>
      </c>
      <c r="L17" s="5">
        <f t="shared" si="8"/>
        <v>0</v>
      </c>
      <c r="M17" s="5">
        <f t="shared" si="9"/>
        <v>0</v>
      </c>
      <c r="N17" s="5">
        <f t="shared" si="10"/>
        <v>0</v>
      </c>
      <c r="O17" s="5">
        <f t="shared" si="11"/>
        <v>0</v>
      </c>
      <c r="P17" s="5">
        <f t="shared" si="12"/>
        <v>0</v>
      </c>
      <c r="Q17" s="5">
        <f t="shared" si="13"/>
        <v>0</v>
      </c>
      <c r="R17" s="5">
        <f t="shared" si="14"/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9">
        <f t="shared" si="15"/>
        <v>3</v>
      </c>
    </row>
    <row r="18" spans="1:24" hidden="1" x14ac:dyDescent="0.2">
      <c r="A18" s="6">
        <v>45308</v>
      </c>
      <c r="B18" s="4">
        <f t="shared" si="0"/>
        <v>17</v>
      </c>
      <c r="C18" s="4">
        <f t="shared" si="1"/>
        <v>1</v>
      </c>
      <c r="D18" s="4">
        <f t="shared" si="2"/>
        <v>3</v>
      </c>
      <c r="E18" s="5">
        <f t="shared" si="16"/>
        <v>1</v>
      </c>
      <c r="F18" s="5">
        <v>1</v>
      </c>
      <c r="G18" s="5">
        <f t="shared" si="3"/>
        <v>0</v>
      </c>
      <c r="H18" s="5">
        <f t="shared" si="4"/>
        <v>0</v>
      </c>
      <c r="I18" s="5">
        <f t="shared" si="5"/>
        <v>0</v>
      </c>
      <c r="J18" s="5">
        <f t="shared" si="6"/>
        <v>0</v>
      </c>
      <c r="K18" s="5">
        <f t="shared" si="7"/>
        <v>0</v>
      </c>
      <c r="L18" s="5">
        <f t="shared" si="8"/>
        <v>0</v>
      </c>
      <c r="M18" s="5">
        <f t="shared" si="9"/>
        <v>0</v>
      </c>
      <c r="N18" s="5">
        <f t="shared" si="10"/>
        <v>0</v>
      </c>
      <c r="O18" s="5">
        <f t="shared" si="11"/>
        <v>0</v>
      </c>
      <c r="P18" s="5">
        <f t="shared" si="12"/>
        <v>0</v>
      </c>
      <c r="Q18" s="5">
        <f t="shared" si="13"/>
        <v>0</v>
      </c>
      <c r="R18" s="5">
        <f t="shared" si="14"/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9">
        <f t="shared" si="15"/>
        <v>3</v>
      </c>
    </row>
    <row r="19" spans="1:24" hidden="1" x14ac:dyDescent="0.2">
      <c r="A19" s="6">
        <v>45309</v>
      </c>
      <c r="B19" s="4">
        <f t="shared" si="0"/>
        <v>18</v>
      </c>
      <c r="C19" s="4">
        <f t="shared" si="1"/>
        <v>1</v>
      </c>
      <c r="D19" s="4">
        <f t="shared" si="2"/>
        <v>4</v>
      </c>
      <c r="E19" s="5">
        <f t="shared" si="16"/>
        <v>1</v>
      </c>
      <c r="F19" s="5">
        <v>1</v>
      </c>
      <c r="G19" s="5">
        <f t="shared" si="3"/>
        <v>0</v>
      </c>
      <c r="H19" s="5">
        <f t="shared" si="4"/>
        <v>0</v>
      </c>
      <c r="I19" s="5">
        <f t="shared" si="5"/>
        <v>0</v>
      </c>
      <c r="J19" s="5">
        <f t="shared" si="6"/>
        <v>0</v>
      </c>
      <c r="K19" s="5">
        <f t="shared" si="7"/>
        <v>0</v>
      </c>
      <c r="L19" s="5">
        <f t="shared" si="8"/>
        <v>0</v>
      </c>
      <c r="M19" s="5">
        <f t="shared" si="9"/>
        <v>0</v>
      </c>
      <c r="N19" s="5">
        <f t="shared" si="10"/>
        <v>0</v>
      </c>
      <c r="O19" s="5">
        <f t="shared" si="11"/>
        <v>0</v>
      </c>
      <c r="P19" s="5">
        <f t="shared" si="12"/>
        <v>0</v>
      </c>
      <c r="Q19" s="5">
        <f t="shared" si="13"/>
        <v>0</v>
      </c>
      <c r="R19" s="5">
        <f t="shared" si="14"/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9">
        <f t="shared" si="15"/>
        <v>3</v>
      </c>
    </row>
    <row r="20" spans="1:24" hidden="1" x14ac:dyDescent="0.2">
      <c r="A20" s="6">
        <v>45310</v>
      </c>
      <c r="B20" s="4">
        <f t="shared" si="0"/>
        <v>19</v>
      </c>
      <c r="C20" s="4">
        <f t="shared" si="1"/>
        <v>1</v>
      </c>
      <c r="D20" s="4">
        <f t="shared" si="2"/>
        <v>5</v>
      </c>
      <c r="E20" s="5">
        <f t="shared" si="16"/>
        <v>1</v>
      </c>
      <c r="F20" s="5">
        <v>1</v>
      </c>
      <c r="G20" s="5">
        <f t="shared" si="3"/>
        <v>0</v>
      </c>
      <c r="H20" s="5">
        <f t="shared" si="4"/>
        <v>0</v>
      </c>
      <c r="I20" s="5">
        <f t="shared" si="5"/>
        <v>0</v>
      </c>
      <c r="J20" s="5">
        <f t="shared" si="6"/>
        <v>0</v>
      </c>
      <c r="K20" s="5">
        <f t="shared" si="7"/>
        <v>0</v>
      </c>
      <c r="L20" s="5">
        <f t="shared" si="8"/>
        <v>0</v>
      </c>
      <c r="M20" s="5">
        <f t="shared" si="9"/>
        <v>0</v>
      </c>
      <c r="N20" s="5">
        <f t="shared" si="10"/>
        <v>0</v>
      </c>
      <c r="O20" s="5">
        <f t="shared" si="11"/>
        <v>0</v>
      </c>
      <c r="P20" s="5">
        <f t="shared" si="12"/>
        <v>0</v>
      </c>
      <c r="Q20" s="5">
        <f t="shared" si="13"/>
        <v>0</v>
      </c>
      <c r="R20" s="5">
        <f t="shared" si="14"/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9">
        <f t="shared" si="15"/>
        <v>3</v>
      </c>
    </row>
    <row r="21" spans="1:24" hidden="1" x14ac:dyDescent="0.2">
      <c r="A21" s="6">
        <v>45311</v>
      </c>
      <c r="B21" s="4">
        <f t="shared" si="0"/>
        <v>20</v>
      </c>
      <c r="C21" s="4">
        <f t="shared" si="1"/>
        <v>1</v>
      </c>
      <c r="D21" s="4">
        <f t="shared" si="2"/>
        <v>6</v>
      </c>
      <c r="E21" s="5">
        <f t="shared" si="16"/>
        <v>0</v>
      </c>
      <c r="F21" s="5">
        <v>0</v>
      </c>
      <c r="G21" s="5">
        <f t="shared" si="3"/>
        <v>0</v>
      </c>
      <c r="H21" s="5">
        <f t="shared" si="4"/>
        <v>0</v>
      </c>
      <c r="I21" s="5">
        <f t="shared" si="5"/>
        <v>0</v>
      </c>
      <c r="J21" s="5">
        <f t="shared" si="6"/>
        <v>0</v>
      </c>
      <c r="K21" s="5">
        <f t="shared" si="7"/>
        <v>0</v>
      </c>
      <c r="L21" s="5">
        <f t="shared" si="8"/>
        <v>0</v>
      </c>
      <c r="M21" s="5">
        <f t="shared" si="9"/>
        <v>0</v>
      </c>
      <c r="N21" s="5">
        <f t="shared" si="10"/>
        <v>0</v>
      </c>
      <c r="O21" s="5">
        <f t="shared" si="11"/>
        <v>0</v>
      </c>
      <c r="P21" s="5">
        <f t="shared" si="12"/>
        <v>0</v>
      </c>
      <c r="Q21" s="5">
        <f t="shared" si="13"/>
        <v>0</v>
      </c>
      <c r="R21" s="5">
        <f t="shared" si="14"/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9">
        <f t="shared" si="15"/>
        <v>3</v>
      </c>
    </row>
    <row r="22" spans="1:24" hidden="1" x14ac:dyDescent="0.2">
      <c r="A22" s="6">
        <v>45312</v>
      </c>
      <c r="B22" s="4">
        <f t="shared" si="0"/>
        <v>21</v>
      </c>
      <c r="C22" s="4">
        <f t="shared" si="1"/>
        <v>1</v>
      </c>
      <c r="D22" s="4">
        <f t="shared" si="2"/>
        <v>7</v>
      </c>
      <c r="E22" s="5">
        <f t="shared" si="16"/>
        <v>0</v>
      </c>
      <c r="F22" s="5">
        <v>0</v>
      </c>
      <c r="G22" s="5">
        <f t="shared" si="3"/>
        <v>0</v>
      </c>
      <c r="H22" s="5">
        <f t="shared" si="4"/>
        <v>0</v>
      </c>
      <c r="I22" s="5">
        <f t="shared" si="5"/>
        <v>0</v>
      </c>
      <c r="J22" s="5">
        <f t="shared" si="6"/>
        <v>0</v>
      </c>
      <c r="K22" s="5">
        <f t="shared" si="7"/>
        <v>0</v>
      </c>
      <c r="L22" s="5">
        <f t="shared" si="8"/>
        <v>0</v>
      </c>
      <c r="M22" s="5">
        <f t="shared" si="9"/>
        <v>0</v>
      </c>
      <c r="N22" s="5">
        <f t="shared" si="10"/>
        <v>0</v>
      </c>
      <c r="O22" s="5">
        <f t="shared" si="11"/>
        <v>0</v>
      </c>
      <c r="P22" s="5">
        <f t="shared" si="12"/>
        <v>0</v>
      </c>
      <c r="Q22" s="5">
        <f t="shared" si="13"/>
        <v>0</v>
      </c>
      <c r="R22" s="5">
        <f t="shared" si="14"/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9">
        <f t="shared" si="15"/>
        <v>3</v>
      </c>
    </row>
    <row r="23" spans="1:24" hidden="1" x14ac:dyDescent="0.2">
      <c r="A23" s="6">
        <v>45313</v>
      </c>
      <c r="B23" s="4">
        <f t="shared" si="0"/>
        <v>22</v>
      </c>
      <c r="C23" s="4">
        <f t="shared" si="1"/>
        <v>1</v>
      </c>
      <c r="D23" s="4">
        <f t="shared" si="2"/>
        <v>1</v>
      </c>
      <c r="E23" s="5">
        <f t="shared" si="16"/>
        <v>1</v>
      </c>
      <c r="F23" s="5">
        <v>1</v>
      </c>
      <c r="G23" s="5">
        <f t="shared" si="3"/>
        <v>0</v>
      </c>
      <c r="H23" s="5">
        <f t="shared" si="4"/>
        <v>0</v>
      </c>
      <c r="I23" s="5">
        <f t="shared" si="5"/>
        <v>0</v>
      </c>
      <c r="J23" s="5">
        <f t="shared" si="6"/>
        <v>0</v>
      </c>
      <c r="K23" s="5">
        <f t="shared" si="7"/>
        <v>0</v>
      </c>
      <c r="L23" s="5">
        <f t="shared" si="8"/>
        <v>0</v>
      </c>
      <c r="M23" s="5">
        <f t="shared" si="9"/>
        <v>0</v>
      </c>
      <c r="N23" s="5">
        <f t="shared" si="10"/>
        <v>0</v>
      </c>
      <c r="O23" s="5">
        <f t="shared" si="11"/>
        <v>0</v>
      </c>
      <c r="P23" s="5">
        <f t="shared" si="12"/>
        <v>0</v>
      </c>
      <c r="Q23" s="5">
        <f t="shared" si="13"/>
        <v>0</v>
      </c>
      <c r="R23" s="5">
        <f t="shared" si="14"/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9">
        <f t="shared" si="15"/>
        <v>4</v>
      </c>
    </row>
    <row r="24" spans="1:24" hidden="1" x14ac:dyDescent="0.2">
      <c r="A24" s="6">
        <v>45314</v>
      </c>
      <c r="B24" s="4">
        <f t="shared" si="0"/>
        <v>23</v>
      </c>
      <c r="C24" s="4">
        <f t="shared" si="1"/>
        <v>1</v>
      </c>
      <c r="D24" s="4">
        <f t="shared" si="2"/>
        <v>2</v>
      </c>
      <c r="E24" s="5">
        <f t="shared" si="16"/>
        <v>1</v>
      </c>
      <c r="F24" s="5">
        <v>1</v>
      </c>
      <c r="G24" s="5">
        <f t="shared" si="3"/>
        <v>0</v>
      </c>
      <c r="H24" s="5">
        <f t="shared" si="4"/>
        <v>0</v>
      </c>
      <c r="I24" s="5">
        <f t="shared" si="5"/>
        <v>0</v>
      </c>
      <c r="J24" s="5">
        <f t="shared" si="6"/>
        <v>0</v>
      </c>
      <c r="K24" s="5">
        <f t="shared" si="7"/>
        <v>0</v>
      </c>
      <c r="L24" s="5">
        <f t="shared" si="8"/>
        <v>0</v>
      </c>
      <c r="M24" s="5">
        <f t="shared" si="9"/>
        <v>0</v>
      </c>
      <c r="N24" s="5">
        <f t="shared" si="10"/>
        <v>0</v>
      </c>
      <c r="O24" s="5">
        <f t="shared" si="11"/>
        <v>0</v>
      </c>
      <c r="P24" s="5">
        <f t="shared" si="12"/>
        <v>0</v>
      </c>
      <c r="Q24" s="5">
        <f t="shared" si="13"/>
        <v>0</v>
      </c>
      <c r="R24" s="5">
        <f t="shared" si="14"/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9">
        <f t="shared" si="15"/>
        <v>4</v>
      </c>
    </row>
    <row r="25" spans="1:24" hidden="1" x14ac:dyDescent="0.2">
      <c r="A25" s="6">
        <v>45315</v>
      </c>
      <c r="B25" s="4">
        <f t="shared" si="0"/>
        <v>24</v>
      </c>
      <c r="C25" s="4">
        <f t="shared" si="1"/>
        <v>1</v>
      </c>
      <c r="D25" s="4">
        <f t="shared" si="2"/>
        <v>3</v>
      </c>
      <c r="E25" s="5">
        <f t="shared" si="16"/>
        <v>1</v>
      </c>
      <c r="F25" s="5">
        <v>1</v>
      </c>
      <c r="G25" s="5">
        <f t="shared" si="3"/>
        <v>0</v>
      </c>
      <c r="H25" s="5">
        <f t="shared" si="4"/>
        <v>0</v>
      </c>
      <c r="I25" s="5">
        <f t="shared" si="5"/>
        <v>0</v>
      </c>
      <c r="J25" s="5">
        <f t="shared" si="6"/>
        <v>0</v>
      </c>
      <c r="K25" s="5">
        <f t="shared" si="7"/>
        <v>0</v>
      </c>
      <c r="L25" s="5">
        <f t="shared" si="8"/>
        <v>0</v>
      </c>
      <c r="M25" s="5">
        <f t="shared" si="9"/>
        <v>0</v>
      </c>
      <c r="N25" s="5">
        <f t="shared" si="10"/>
        <v>0</v>
      </c>
      <c r="O25" s="5">
        <f t="shared" si="11"/>
        <v>0</v>
      </c>
      <c r="P25" s="5">
        <f t="shared" si="12"/>
        <v>0</v>
      </c>
      <c r="Q25" s="5">
        <f t="shared" si="13"/>
        <v>0</v>
      </c>
      <c r="R25" s="5">
        <f t="shared" si="14"/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9">
        <f t="shared" si="15"/>
        <v>4</v>
      </c>
    </row>
    <row r="26" spans="1:24" hidden="1" x14ac:dyDescent="0.2">
      <c r="A26" s="6">
        <v>45316</v>
      </c>
      <c r="B26" s="4">
        <f t="shared" si="0"/>
        <v>25</v>
      </c>
      <c r="C26" s="4">
        <f t="shared" si="1"/>
        <v>1</v>
      </c>
      <c r="D26" s="4">
        <f t="shared" si="2"/>
        <v>4</v>
      </c>
      <c r="E26" s="5">
        <f t="shared" si="16"/>
        <v>1</v>
      </c>
      <c r="F26" s="5">
        <v>1</v>
      </c>
      <c r="G26" s="5">
        <f t="shared" si="3"/>
        <v>0</v>
      </c>
      <c r="H26" s="5">
        <f t="shared" si="4"/>
        <v>0</v>
      </c>
      <c r="I26" s="5">
        <f t="shared" si="5"/>
        <v>0</v>
      </c>
      <c r="J26" s="5">
        <f t="shared" si="6"/>
        <v>0</v>
      </c>
      <c r="K26" s="5">
        <f t="shared" si="7"/>
        <v>0</v>
      </c>
      <c r="L26" s="5">
        <f t="shared" si="8"/>
        <v>0</v>
      </c>
      <c r="M26" s="5">
        <f t="shared" si="9"/>
        <v>0</v>
      </c>
      <c r="N26" s="5">
        <f t="shared" si="10"/>
        <v>0</v>
      </c>
      <c r="O26" s="5">
        <f t="shared" si="11"/>
        <v>0</v>
      </c>
      <c r="P26" s="5">
        <f t="shared" si="12"/>
        <v>0</v>
      </c>
      <c r="Q26" s="5">
        <f t="shared" si="13"/>
        <v>0</v>
      </c>
      <c r="R26" s="5">
        <f t="shared" si="14"/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9">
        <f t="shared" si="15"/>
        <v>4</v>
      </c>
    </row>
    <row r="27" spans="1:24" hidden="1" x14ac:dyDescent="0.2">
      <c r="A27" s="6">
        <v>45317</v>
      </c>
      <c r="B27" s="4">
        <f t="shared" si="0"/>
        <v>26</v>
      </c>
      <c r="C27" s="4">
        <f t="shared" si="1"/>
        <v>1</v>
      </c>
      <c r="D27" s="4">
        <f t="shared" si="2"/>
        <v>5</v>
      </c>
      <c r="E27" s="5">
        <f t="shared" si="16"/>
        <v>1</v>
      </c>
      <c r="F27" s="5">
        <v>1</v>
      </c>
      <c r="G27" s="5">
        <f t="shared" si="3"/>
        <v>0</v>
      </c>
      <c r="H27" s="5">
        <f t="shared" si="4"/>
        <v>0</v>
      </c>
      <c r="I27" s="5">
        <f t="shared" si="5"/>
        <v>0</v>
      </c>
      <c r="J27" s="5">
        <f t="shared" si="6"/>
        <v>0</v>
      </c>
      <c r="K27" s="5">
        <f t="shared" si="7"/>
        <v>0</v>
      </c>
      <c r="L27" s="5">
        <f t="shared" si="8"/>
        <v>0</v>
      </c>
      <c r="M27" s="5">
        <f t="shared" si="9"/>
        <v>0</v>
      </c>
      <c r="N27" s="5">
        <f t="shared" si="10"/>
        <v>0</v>
      </c>
      <c r="O27" s="5">
        <f t="shared" si="11"/>
        <v>0</v>
      </c>
      <c r="P27" s="5">
        <f t="shared" si="12"/>
        <v>0</v>
      </c>
      <c r="Q27" s="5">
        <f t="shared" si="13"/>
        <v>0</v>
      </c>
      <c r="R27" s="5">
        <f t="shared" si="14"/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9">
        <f t="shared" si="15"/>
        <v>4</v>
      </c>
    </row>
    <row r="28" spans="1:24" hidden="1" x14ac:dyDescent="0.2">
      <c r="A28" s="6">
        <v>45318</v>
      </c>
      <c r="B28" s="4">
        <f t="shared" si="0"/>
        <v>27</v>
      </c>
      <c r="C28" s="4">
        <f t="shared" si="1"/>
        <v>1</v>
      </c>
      <c r="D28" s="4">
        <f t="shared" si="2"/>
        <v>6</v>
      </c>
      <c r="E28" s="5">
        <f t="shared" si="16"/>
        <v>0</v>
      </c>
      <c r="F28" s="5">
        <v>0</v>
      </c>
      <c r="G28" s="5">
        <f t="shared" si="3"/>
        <v>0</v>
      </c>
      <c r="H28" s="5">
        <f t="shared" si="4"/>
        <v>0</v>
      </c>
      <c r="I28" s="5">
        <f t="shared" si="5"/>
        <v>0</v>
      </c>
      <c r="J28" s="5">
        <f t="shared" si="6"/>
        <v>0</v>
      </c>
      <c r="K28" s="5">
        <f t="shared" si="7"/>
        <v>0</v>
      </c>
      <c r="L28" s="5">
        <f t="shared" si="8"/>
        <v>0</v>
      </c>
      <c r="M28" s="5">
        <f t="shared" si="9"/>
        <v>0</v>
      </c>
      <c r="N28" s="5">
        <f t="shared" si="10"/>
        <v>0</v>
      </c>
      <c r="O28" s="5">
        <f t="shared" si="11"/>
        <v>0</v>
      </c>
      <c r="P28" s="5">
        <f t="shared" si="12"/>
        <v>0</v>
      </c>
      <c r="Q28" s="5">
        <f t="shared" si="13"/>
        <v>0</v>
      </c>
      <c r="R28" s="5">
        <f t="shared" si="14"/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9">
        <f t="shared" si="15"/>
        <v>4</v>
      </c>
    </row>
    <row r="29" spans="1:24" hidden="1" x14ac:dyDescent="0.2">
      <c r="A29" s="6">
        <v>45319</v>
      </c>
      <c r="B29" s="4">
        <f t="shared" si="0"/>
        <v>28</v>
      </c>
      <c r="C29" s="4">
        <f t="shared" si="1"/>
        <v>1</v>
      </c>
      <c r="D29" s="4">
        <f t="shared" si="2"/>
        <v>7</v>
      </c>
      <c r="E29" s="5">
        <f t="shared" si="16"/>
        <v>0</v>
      </c>
      <c r="F29" s="5">
        <v>0</v>
      </c>
      <c r="G29" s="5">
        <f t="shared" si="3"/>
        <v>0</v>
      </c>
      <c r="H29" s="5">
        <f t="shared" si="4"/>
        <v>0</v>
      </c>
      <c r="I29" s="5">
        <f t="shared" si="5"/>
        <v>0</v>
      </c>
      <c r="J29" s="5">
        <f t="shared" si="6"/>
        <v>0</v>
      </c>
      <c r="K29" s="5">
        <f t="shared" si="7"/>
        <v>0</v>
      </c>
      <c r="L29" s="5">
        <f t="shared" si="8"/>
        <v>0</v>
      </c>
      <c r="M29" s="5">
        <f t="shared" si="9"/>
        <v>0</v>
      </c>
      <c r="N29" s="5">
        <f t="shared" si="10"/>
        <v>0</v>
      </c>
      <c r="O29" s="5">
        <f t="shared" si="11"/>
        <v>0</v>
      </c>
      <c r="P29" s="5">
        <f t="shared" si="12"/>
        <v>0</v>
      </c>
      <c r="Q29" s="5">
        <f t="shared" si="13"/>
        <v>0</v>
      </c>
      <c r="R29" s="5">
        <f t="shared" si="14"/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9">
        <f t="shared" si="15"/>
        <v>4</v>
      </c>
    </row>
    <row r="30" spans="1:24" hidden="1" x14ac:dyDescent="0.2">
      <c r="A30" s="6">
        <v>45320</v>
      </c>
      <c r="B30" s="4">
        <f t="shared" si="0"/>
        <v>29</v>
      </c>
      <c r="C30" s="4">
        <f t="shared" si="1"/>
        <v>1</v>
      </c>
      <c r="D30" s="4">
        <f t="shared" si="2"/>
        <v>1</v>
      </c>
      <c r="E30" s="5">
        <f t="shared" si="16"/>
        <v>1</v>
      </c>
      <c r="F30" s="5">
        <v>1</v>
      </c>
      <c r="G30" s="5">
        <f t="shared" si="3"/>
        <v>0</v>
      </c>
      <c r="H30" s="5">
        <f t="shared" si="4"/>
        <v>0</v>
      </c>
      <c r="I30" s="5">
        <f t="shared" si="5"/>
        <v>0</v>
      </c>
      <c r="J30" s="5">
        <f t="shared" si="6"/>
        <v>0</v>
      </c>
      <c r="K30" s="5">
        <f t="shared" si="7"/>
        <v>0</v>
      </c>
      <c r="L30" s="5">
        <f t="shared" si="8"/>
        <v>0</v>
      </c>
      <c r="M30" s="5">
        <f t="shared" si="9"/>
        <v>0</v>
      </c>
      <c r="N30" s="5">
        <f t="shared" si="10"/>
        <v>0</v>
      </c>
      <c r="O30" s="5">
        <f t="shared" si="11"/>
        <v>0</v>
      </c>
      <c r="P30" s="5">
        <f t="shared" si="12"/>
        <v>0</v>
      </c>
      <c r="Q30" s="5">
        <f t="shared" si="13"/>
        <v>0</v>
      </c>
      <c r="R30" s="5">
        <f t="shared" si="14"/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9">
        <f t="shared" si="15"/>
        <v>5</v>
      </c>
    </row>
    <row r="31" spans="1:24" hidden="1" x14ac:dyDescent="0.2">
      <c r="A31" s="6">
        <v>45321</v>
      </c>
      <c r="B31" s="4">
        <f t="shared" si="0"/>
        <v>30</v>
      </c>
      <c r="C31" s="4">
        <f t="shared" si="1"/>
        <v>1</v>
      </c>
      <c r="D31" s="4">
        <f t="shared" si="2"/>
        <v>2</v>
      </c>
      <c r="E31" s="5">
        <f t="shared" si="16"/>
        <v>1</v>
      </c>
      <c r="F31" s="5">
        <v>1</v>
      </c>
      <c r="G31" s="5">
        <f t="shared" si="3"/>
        <v>0</v>
      </c>
      <c r="H31" s="5">
        <f t="shared" si="4"/>
        <v>0</v>
      </c>
      <c r="I31" s="5">
        <f t="shared" si="5"/>
        <v>0</v>
      </c>
      <c r="J31" s="5">
        <f t="shared" si="6"/>
        <v>0</v>
      </c>
      <c r="K31" s="5">
        <f t="shared" si="7"/>
        <v>0</v>
      </c>
      <c r="L31" s="5">
        <f t="shared" si="8"/>
        <v>0</v>
      </c>
      <c r="M31" s="5">
        <f t="shared" si="9"/>
        <v>0</v>
      </c>
      <c r="N31" s="5">
        <f t="shared" si="10"/>
        <v>0</v>
      </c>
      <c r="O31" s="5">
        <f t="shared" si="11"/>
        <v>0</v>
      </c>
      <c r="P31" s="5">
        <f t="shared" si="12"/>
        <v>0</v>
      </c>
      <c r="Q31" s="5">
        <f t="shared" si="13"/>
        <v>0</v>
      </c>
      <c r="R31" s="5">
        <f t="shared" si="14"/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9">
        <f t="shared" si="15"/>
        <v>5</v>
      </c>
    </row>
    <row r="32" spans="1:24" hidden="1" x14ac:dyDescent="0.2">
      <c r="A32" s="6">
        <v>45322</v>
      </c>
      <c r="B32" s="4">
        <f t="shared" si="0"/>
        <v>31</v>
      </c>
      <c r="C32" s="4">
        <f t="shared" si="1"/>
        <v>1</v>
      </c>
      <c r="D32" s="4">
        <f t="shared" si="2"/>
        <v>3</v>
      </c>
      <c r="E32" s="5">
        <f t="shared" si="16"/>
        <v>1</v>
      </c>
      <c r="F32" s="5">
        <v>1</v>
      </c>
      <c r="G32" s="5">
        <f t="shared" si="3"/>
        <v>0</v>
      </c>
      <c r="H32" s="5">
        <f t="shared" si="4"/>
        <v>0</v>
      </c>
      <c r="I32" s="5">
        <f t="shared" si="5"/>
        <v>0</v>
      </c>
      <c r="J32" s="5">
        <f t="shared" si="6"/>
        <v>0</v>
      </c>
      <c r="K32" s="5">
        <f t="shared" si="7"/>
        <v>0</v>
      </c>
      <c r="L32" s="5">
        <f t="shared" si="8"/>
        <v>0</v>
      </c>
      <c r="M32" s="5">
        <f t="shared" si="9"/>
        <v>0</v>
      </c>
      <c r="N32" s="5">
        <f t="shared" si="10"/>
        <v>0</v>
      </c>
      <c r="O32" s="5">
        <f t="shared" si="11"/>
        <v>0</v>
      </c>
      <c r="P32" s="5">
        <f t="shared" si="12"/>
        <v>0</v>
      </c>
      <c r="Q32" s="5">
        <f t="shared" si="13"/>
        <v>0</v>
      </c>
      <c r="R32" s="5">
        <f t="shared" si="14"/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9">
        <f t="shared" si="15"/>
        <v>5</v>
      </c>
    </row>
    <row r="33" spans="1:24" hidden="1" x14ac:dyDescent="0.2">
      <c r="A33" s="6">
        <v>45323</v>
      </c>
      <c r="B33" s="4">
        <f t="shared" si="0"/>
        <v>1</v>
      </c>
      <c r="C33" s="4">
        <f t="shared" si="1"/>
        <v>2</v>
      </c>
      <c r="D33" s="4">
        <f t="shared" si="2"/>
        <v>4</v>
      </c>
      <c r="E33" s="5">
        <f t="shared" si="16"/>
        <v>1</v>
      </c>
      <c r="F33" s="5">
        <v>1</v>
      </c>
      <c r="G33" s="5">
        <f t="shared" si="3"/>
        <v>0</v>
      </c>
      <c r="H33" s="5">
        <f t="shared" si="4"/>
        <v>0</v>
      </c>
      <c r="I33" s="5">
        <f t="shared" si="5"/>
        <v>0</v>
      </c>
      <c r="J33" s="5">
        <f t="shared" si="6"/>
        <v>0</v>
      </c>
      <c r="K33" s="5">
        <f t="shared" si="7"/>
        <v>0</v>
      </c>
      <c r="L33" s="5">
        <f t="shared" si="8"/>
        <v>0</v>
      </c>
      <c r="M33" s="5">
        <f t="shared" si="9"/>
        <v>0</v>
      </c>
      <c r="N33" s="5">
        <f t="shared" si="10"/>
        <v>0</v>
      </c>
      <c r="O33" s="5">
        <f t="shared" si="11"/>
        <v>0</v>
      </c>
      <c r="P33" s="5">
        <f t="shared" si="12"/>
        <v>0</v>
      </c>
      <c r="Q33" s="5">
        <f t="shared" si="13"/>
        <v>0</v>
      </c>
      <c r="R33" s="5">
        <f t="shared" si="14"/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9">
        <f t="shared" si="15"/>
        <v>5</v>
      </c>
    </row>
    <row r="34" spans="1:24" hidden="1" x14ac:dyDescent="0.2">
      <c r="A34" s="6">
        <v>45324</v>
      </c>
      <c r="B34" s="4">
        <f t="shared" si="0"/>
        <v>2</v>
      </c>
      <c r="C34" s="4">
        <f t="shared" si="1"/>
        <v>2</v>
      </c>
      <c r="D34" s="4">
        <f t="shared" si="2"/>
        <v>5</v>
      </c>
      <c r="E34" s="5">
        <f t="shared" si="16"/>
        <v>1</v>
      </c>
      <c r="F34" s="5">
        <v>1</v>
      </c>
      <c r="G34" s="5">
        <f t="shared" si="3"/>
        <v>0</v>
      </c>
      <c r="H34" s="5">
        <f t="shared" si="4"/>
        <v>0</v>
      </c>
      <c r="I34" s="5">
        <f t="shared" si="5"/>
        <v>0</v>
      </c>
      <c r="J34" s="5">
        <f t="shared" si="6"/>
        <v>0</v>
      </c>
      <c r="K34" s="5">
        <f t="shared" si="7"/>
        <v>0</v>
      </c>
      <c r="L34" s="5">
        <f t="shared" si="8"/>
        <v>0</v>
      </c>
      <c r="M34" s="5">
        <f t="shared" si="9"/>
        <v>0</v>
      </c>
      <c r="N34" s="5">
        <f t="shared" si="10"/>
        <v>0</v>
      </c>
      <c r="O34" s="5">
        <f t="shared" si="11"/>
        <v>0</v>
      </c>
      <c r="P34" s="5">
        <f t="shared" si="12"/>
        <v>0</v>
      </c>
      <c r="Q34" s="5">
        <f t="shared" si="13"/>
        <v>0</v>
      </c>
      <c r="R34" s="5">
        <f t="shared" si="14"/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9">
        <f t="shared" si="15"/>
        <v>5</v>
      </c>
    </row>
    <row r="35" spans="1:24" hidden="1" x14ac:dyDescent="0.2">
      <c r="A35" s="6">
        <v>45325</v>
      </c>
      <c r="B35" s="4">
        <f t="shared" si="0"/>
        <v>3</v>
      </c>
      <c r="C35" s="4">
        <f t="shared" si="1"/>
        <v>2</v>
      </c>
      <c r="D35" s="4">
        <f t="shared" si="2"/>
        <v>6</v>
      </c>
      <c r="E35" s="5">
        <f t="shared" si="16"/>
        <v>0</v>
      </c>
      <c r="F35" s="5">
        <v>0</v>
      </c>
      <c r="G35" s="5">
        <f t="shared" si="3"/>
        <v>0</v>
      </c>
      <c r="H35" s="5">
        <f t="shared" si="4"/>
        <v>0</v>
      </c>
      <c r="I35" s="5">
        <f t="shared" si="5"/>
        <v>0</v>
      </c>
      <c r="J35" s="5">
        <f t="shared" si="6"/>
        <v>0</v>
      </c>
      <c r="K35" s="5">
        <f t="shared" si="7"/>
        <v>0</v>
      </c>
      <c r="L35" s="5">
        <f t="shared" si="8"/>
        <v>0</v>
      </c>
      <c r="M35" s="5">
        <f t="shared" si="9"/>
        <v>0</v>
      </c>
      <c r="N35" s="5">
        <f t="shared" si="10"/>
        <v>0</v>
      </c>
      <c r="O35" s="5">
        <f t="shared" si="11"/>
        <v>0</v>
      </c>
      <c r="P35" s="5">
        <f t="shared" si="12"/>
        <v>0</v>
      </c>
      <c r="Q35" s="5">
        <f t="shared" si="13"/>
        <v>0</v>
      </c>
      <c r="R35" s="5">
        <f t="shared" si="14"/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9">
        <f t="shared" si="15"/>
        <v>5</v>
      </c>
    </row>
    <row r="36" spans="1:24" hidden="1" x14ac:dyDescent="0.2">
      <c r="A36" s="6">
        <v>45326</v>
      </c>
      <c r="B36" s="4">
        <f t="shared" si="0"/>
        <v>4</v>
      </c>
      <c r="C36" s="4">
        <f t="shared" si="1"/>
        <v>2</v>
      </c>
      <c r="D36" s="4">
        <f t="shared" si="2"/>
        <v>7</v>
      </c>
      <c r="E36" s="5">
        <f t="shared" si="16"/>
        <v>0</v>
      </c>
      <c r="F36" s="5">
        <v>0</v>
      </c>
      <c r="G36" s="5">
        <f t="shared" si="3"/>
        <v>0</v>
      </c>
      <c r="H36" s="5">
        <f t="shared" si="4"/>
        <v>0</v>
      </c>
      <c r="I36" s="5">
        <f t="shared" si="5"/>
        <v>0</v>
      </c>
      <c r="J36" s="5">
        <f t="shared" si="6"/>
        <v>0</v>
      </c>
      <c r="K36" s="5">
        <f t="shared" si="7"/>
        <v>0</v>
      </c>
      <c r="L36" s="5">
        <f t="shared" si="8"/>
        <v>0</v>
      </c>
      <c r="M36" s="5">
        <f t="shared" si="9"/>
        <v>0</v>
      </c>
      <c r="N36" s="5">
        <f t="shared" si="10"/>
        <v>0</v>
      </c>
      <c r="O36" s="5">
        <f t="shared" si="11"/>
        <v>0</v>
      </c>
      <c r="P36" s="5">
        <f t="shared" si="12"/>
        <v>0</v>
      </c>
      <c r="Q36" s="5">
        <f t="shared" si="13"/>
        <v>0</v>
      </c>
      <c r="R36" s="5">
        <f t="shared" si="14"/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9">
        <f t="shared" si="15"/>
        <v>5</v>
      </c>
    </row>
    <row r="37" spans="1:24" hidden="1" x14ac:dyDescent="0.2">
      <c r="A37" s="6">
        <v>45327</v>
      </c>
      <c r="B37" s="4">
        <f t="shared" si="0"/>
        <v>5</v>
      </c>
      <c r="C37" s="4">
        <f t="shared" si="1"/>
        <v>2</v>
      </c>
      <c r="D37" s="4">
        <f t="shared" si="2"/>
        <v>1</v>
      </c>
      <c r="E37" s="5">
        <f t="shared" si="16"/>
        <v>1</v>
      </c>
      <c r="F37" s="5">
        <v>1</v>
      </c>
      <c r="G37" s="5">
        <f t="shared" si="3"/>
        <v>0</v>
      </c>
      <c r="H37" s="5">
        <f t="shared" si="4"/>
        <v>0</v>
      </c>
      <c r="I37" s="5">
        <f t="shared" si="5"/>
        <v>0</v>
      </c>
      <c r="J37" s="5">
        <f t="shared" si="6"/>
        <v>0</v>
      </c>
      <c r="K37" s="5">
        <f t="shared" si="7"/>
        <v>0</v>
      </c>
      <c r="L37" s="5">
        <f t="shared" si="8"/>
        <v>0</v>
      </c>
      <c r="M37" s="5">
        <f t="shared" si="9"/>
        <v>0</v>
      </c>
      <c r="N37" s="5">
        <f t="shared" si="10"/>
        <v>0</v>
      </c>
      <c r="O37" s="5">
        <f t="shared" si="11"/>
        <v>0</v>
      </c>
      <c r="P37" s="5">
        <f t="shared" si="12"/>
        <v>0</v>
      </c>
      <c r="Q37" s="5">
        <f t="shared" si="13"/>
        <v>0</v>
      </c>
      <c r="R37" s="5">
        <f t="shared" si="14"/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9">
        <f t="shared" si="15"/>
        <v>6</v>
      </c>
    </row>
    <row r="38" spans="1:24" hidden="1" x14ac:dyDescent="0.2">
      <c r="A38" s="6">
        <v>45328</v>
      </c>
      <c r="B38" s="4">
        <f t="shared" si="0"/>
        <v>6</v>
      </c>
      <c r="C38" s="4">
        <f t="shared" si="1"/>
        <v>2</v>
      </c>
      <c r="D38" s="4">
        <f t="shared" si="2"/>
        <v>2</v>
      </c>
      <c r="E38" s="5">
        <f t="shared" si="16"/>
        <v>1</v>
      </c>
      <c r="F38" s="5">
        <v>1</v>
      </c>
      <c r="G38" s="5">
        <f t="shared" si="3"/>
        <v>0</v>
      </c>
      <c r="H38" s="5">
        <f t="shared" si="4"/>
        <v>0</v>
      </c>
      <c r="I38" s="5">
        <f t="shared" si="5"/>
        <v>0</v>
      </c>
      <c r="J38" s="5">
        <f t="shared" si="6"/>
        <v>0</v>
      </c>
      <c r="K38" s="5">
        <f t="shared" si="7"/>
        <v>0</v>
      </c>
      <c r="L38" s="5">
        <f t="shared" si="8"/>
        <v>0</v>
      </c>
      <c r="M38" s="5">
        <f t="shared" si="9"/>
        <v>0</v>
      </c>
      <c r="N38" s="5">
        <f t="shared" si="10"/>
        <v>0</v>
      </c>
      <c r="O38" s="5">
        <f t="shared" si="11"/>
        <v>0</v>
      </c>
      <c r="P38" s="5">
        <f t="shared" si="12"/>
        <v>0</v>
      </c>
      <c r="Q38" s="5">
        <f t="shared" si="13"/>
        <v>0</v>
      </c>
      <c r="R38" s="5">
        <f t="shared" si="14"/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9">
        <f t="shared" si="15"/>
        <v>6</v>
      </c>
    </row>
    <row r="39" spans="1:24" hidden="1" x14ac:dyDescent="0.2">
      <c r="A39" s="6">
        <v>45329</v>
      </c>
      <c r="B39" s="4">
        <f t="shared" si="0"/>
        <v>7</v>
      </c>
      <c r="C39" s="4">
        <f t="shared" si="1"/>
        <v>2</v>
      </c>
      <c r="D39" s="4">
        <f t="shared" si="2"/>
        <v>3</v>
      </c>
      <c r="E39" s="5">
        <f t="shared" si="16"/>
        <v>1</v>
      </c>
      <c r="F39" s="5">
        <v>1</v>
      </c>
      <c r="G39" s="5">
        <f t="shared" si="3"/>
        <v>0</v>
      </c>
      <c r="H39" s="5">
        <f t="shared" si="4"/>
        <v>0</v>
      </c>
      <c r="I39" s="5">
        <f t="shared" si="5"/>
        <v>0</v>
      </c>
      <c r="J39" s="5">
        <f t="shared" si="6"/>
        <v>0</v>
      </c>
      <c r="K39" s="5">
        <f t="shared" si="7"/>
        <v>0</v>
      </c>
      <c r="L39" s="5">
        <f t="shared" si="8"/>
        <v>0</v>
      </c>
      <c r="M39" s="5">
        <f t="shared" si="9"/>
        <v>0</v>
      </c>
      <c r="N39" s="5">
        <f t="shared" si="10"/>
        <v>0</v>
      </c>
      <c r="O39" s="5">
        <f t="shared" si="11"/>
        <v>0</v>
      </c>
      <c r="P39" s="5">
        <f t="shared" si="12"/>
        <v>0</v>
      </c>
      <c r="Q39" s="5">
        <f t="shared" si="13"/>
        <v>0</v>
      </c>
      <c r="R39" s="5">
        <f t="shared" si="14"/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9">
        <f t="shared" si="15"/>
        <v>6</v>
      </c>
    </row>
    <row r="40" spans="1:24" hidden="1" x14ac:dyDescent="0.2">
      <c r="A40" s="6">
        <v>45330</v>
      </c>
      <c r="B40" s="4">
        <f t="shared" si="0"/>
        <v>8</v>
      </c>
      <c r="C40" s="4">
        <f t="shared" si="1"/>
        <v>2</v>
      </c>
      <c r="D40" s="4">
        <f t="shared" si="2"/>
        <v>4</v>
      </c>
      <c r="E40" s="5">
        <f t="shared" si="16"/>
        <v>1</v>
      </c>
      <c r="F40" s="5">
        <v>1</v>
      </c>
      <c r="G40" s="5">
        <f t="shared" si="3"/>
        <v>0</v>
      </c>
      <c r="H40" s="5">
        <f t="shared" si="4"/>
        <v>0</v>
      </c>
      <c r="I40" s="5">
        <f t="shared" si="5"/>
        <v>0</v>
      </c>
      <c r="J40" s="5">
        <f t="shared" si="6"/>
        <v>0</v>
      </c>
      <c r="K40" s="5">
        <f t="shared" si="7"/>
        <v>0</v>
      </c>
      <c r="L40" s="5">
        <f t="shared" si="8"/>
        <v>0</v>
      </c>
      <c r="M40" s="5">
        <f t="shared" si="9"/>
        <v>0</v>
      </c>
      <c r="N40" s="5">
        <f t="shared" si="10"/>
        <v>0</v>
      </c>
      <c r="O40" s="5">
        <f t="shared" si="11"/>
        <v>0</v>
      </c>
      <c r="P40" s="5">
        <f t="shared" si="12"/>
        <v>0</v>
      </c>
      <c r="Q40" s="5">
        <f t="shared" si="13"/>
        <v>0</v>
      </c>
      <c r="R40" s="5">
        <f t="shared" si="14"/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9">
        <f t="shared" si="15"/>
        <v>6</v>
      </c>
    </row>
    <row r="41" spans="1:24" hidden="1" x14ac:dyDescent="0.2">
      <c r="A41" s="6">
        <v>45331</v>
      </c>
      <c r="B41" s="4">
        <f t="shared" si="0"/>
        <v>9</v>
      </c>
      <c r="C41" s="4">
        <f t="shared" si="1"/>
        <v>2</v>
      </c>
      <c r="D41" s="4">
        <f t="shared" si="2"/>
        <v>5</v>
      </c>
      <c r="E41" s="5">
        <f t="shared" si="16"/>
        <v>1</v>
      </c>
      <c r="F41" s="5">
        <v>1</v>
      </c>
      <c r="G41" s="5">
        <f t="shared" si="3"/>
        <v>0</v>
      </c>
      <c r="H41" s="5">
        <f t="shared" si="4"/>
        <v>0</v>
      </c>
      <c r="I41" s="5">
        <f t="shared" si="5"/>
        <v>0</v>
      </c>
      <c r="J41" s="5">
        <f t="shared" si="6"/>
        <v>0</v>
      </c>
      <c r="K41" s="5">
        <f t="shared" si="7"/>
        <v>0</v>
      </c>
      <c r="L41" s="5">
        <f t="shared" si="8"/>
        <v>0</v>
      </c>
      <c r="M41" s="5">
        <f t="shared" si="9"/>
        <v>0</v>
      </c>
      <c r="N41" s="5">
        <f t="shared" si="10"/>
        <v>0</v>
      </c>
      <c r="O41" s="5">
        <f t="shared" si="11"/>
        <v>0</v>
      </c>
      <c r="P41" s="5">
        <f t="shared" si="12"/>
        <v>0</v>
      </c>
      <c r="Q41" s="5">
        <f t="shared" si="13"/>
        <v>0</v>
      </c>
      <c r="R41" s="5">
        <f t="shared" si="14"/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9">
        <f t="shared" si="15"/>
        <v>6</v>
      </c>
    </row>
    <row r="42" spans="1:24" hidden="1" x14ac:dyDescent="0.2">
      <c r="A42" s="6">
        <v>45332</v>
      </c>
      <c r="B42" s="4">
        <f t="shared" si="0"/>
        <v>10</v>
      </c>
      <c r="C42" s="4">
        <f t="shared" si="1"/>
        <v>2</v>
      </c>
      <c r="D42" s="4">
        <f t="shared" si="2"/>
        <v>6</v>
      </c>
      <c r="E42" s="5">
        <f t="shared" si="16"/>
        <v>0</v>
      </c>
      <c r="F42" s="5">
        <v>0</v>
      </c>
      <c r="G42" s="5">
        <f t="shared" si="3"/>
        <v>0</v>
      </c>
      <c r="H42" s="5">
        <f t="shared" si="4"/>
        <v>0</v>
      </c>
      <c r="I42" s="5">
        <f t="shared" si="5"/>
        <v>0</v>
      </c>
      <c r="J42" s="5">
        <f t="shared" si="6"/>
        <v>0</v>
      </c>
      <c r="K42" s="5">
        <f t="shared" si="7"/>
        <v>0</v>
      </c>
      <c r="L42" s="5">
        <f t="shared" si="8"/>
        <v>0</v>
      </c>
      <c r="M42" s="5">
        <f t="shared" si="9"/>
        <v>0</v>
      </c>
      <c r="N42" s="5">
        <f t="shared" si="10"/>
        <v>0</v>
      </c>
      <c r="O42" s="5">
        <f t="shared" si="11"/>
        <v>0</v>
      </c>
      <c r="P42" s="5">
        <f t="shared" si="12"/>
        <v>0</v>
      </c>
      <c r="Q42" s="5">
        <f t="shared" si="13"/>
        <v>0</v>
      </c>
      <c r="R42" s="5">
        <f t="shared" si="14"/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9">
        <f t="shared" si="15"/>
        <v>6</v>
      </c>
    </row>
    <row r="43" spans="1:24" hidden="1" x14ac:dyDescent="0.2">
      <c r="A43" s="6">
        <v>45333</v>
      </c>
      <c r="B43" s="4">
        <f t="shared" si="0"/>
        <v>11</v>
      </c>
      <c r="C43" s="4">
        <f t="shared" si="1"/>
        <v>2</v>
      </c>
      <c r="D43" s="4">
        <f t="shared" si="2"/>
        <v>7</v>
      </c>
      <c r="E43" s="5">
        <f t="shared" si="16"/>
        <v>0</v>
      </c>
      <c r="F43" s="5">
        <v>0</v>
      </c>
      <c r="G43" s="5">
        <f t="shared" si="3"/>
        <v>0</v>
      </c>
      <c r="H43" s="5">
        <f t="shared" si="4"/>
        <v>0</v>
      </c>
      <c r="I43" s="5">
        <f t="shared" si="5"/>
        <v>0</v>
      </c>
      <c r="J43" s="5">
        <f t="shared" si="6"/>
        <v>0</v>
      </c>
      <c r="K43" s="5">
        <f t="shared" si="7"/>
        <v>0</v>
      </c>
      <c r="L43" s="5">
        <f t="shared" si="8"/>
        <v>0</v>
      </c>
      <c r="M43" s="5">
        <f t="shared" si="9"/>
        <v>0</v>
      </c>
      <c r="N43" s="5">
        <f t="shared" si="10"/>
        <v>0</v>
      </c>
      <c r="O43" s="5">
        <f t="shared" si="11"/>
        <v>0</v>
      </c>
      <c r="P43" s="5">
        <f t="shared" si="12"/>
        <v>0</v>
      </c>
      <c r="Q43" s="5">
        <f t="shared" si="13"/>
        <v>0</v>
      </c>
      <c r="R43" s="5">
        <f t="shared" si="14"/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9">
        <f t="shared" si="15"/>
        <v>6</v>
      </c>
    </row>
    <row r="44" spans="1:24" hidden="1" x14ac:dyDescent="0.2">
      <c r="A44" s="6">
        <v>45334</v>
      </c>
      <c r="B44" s="4">
        <f t="shared" si="0"/>
        <v>12</v>
      </c>
      <c r="C44" s="4">
        <f t="shared" si="1"/>
        <v>2</v>
      </c>
      <c r="D44" s="4">
        <f t="shared" si="2"/>
        <v>1</v>
      </c>
      <c r="E44" s="5">
        <f t="shared" si="16"/>
        <v>1</v>
      </c>
      <c r="F44" s="5">
        <v>1</v>
      </c>
      <c r="G44" s="5">
        <f t="shared" si="3"/>
        <v>0</v>
      </c>
      <c r="H44" s="5">
        <f t="shared" si="4"/>
        <v>0</v>
      </c>
      <c r="I44" s="5">
        <f t="shared" si="5"/>
        <v>0</v>
      </c>
      <c r="J44" s="5">
        <f t="shared" si="6"/>
        <v>0</v>
      </c>
      <c r="K44" s="5">
        <f t="shared" si="7"/>
        <v>0</v>
      </c>
      <c r="L44" s="5">
        <f t="shared" si="8"/>
        <v>0</v>
      </c>
      <c r="M44" s="5">
        <f t="shared" si="9"/>
        <v>0</v>
      </c>
      <c r="N44" s="5">
        <f t="shared" si="10"/>
        <v>0</v>
      </c>
      <c r="O44" s="5">
        <f t="shared" si="11"/>
        <v>0</v>
      </c>
      <c r="P44" s="5">
        <f t="shared" si="12"/>
        <v>0</v>
      </c>
      <c r="Q44" s="5">
        <f t="shared" si="13"/>
        <v>0</v>
      </c>
      <c r="R44" s="5">
        <f t="shared" si="14"/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9">
        <f t="shared" si="15"/>
        <v>7</v>
      </c>
    </row>
    <row r="45" spans="1:24" hidden="1" x14ac:dyDescent="0.2">
      <c r="A45" s="6">
        <v>45335</v>
      </c>
      <c r="B45" s="4">
        <f t="shared" si="0"/>
        <v>13</v>
      </c>
      <c r="C45" s="4">
        <f t="shared" si="1"/>
        <v>2</v>
      </c>
      <c r="D45" s="4">
        <f t="shared" si="2"/>
        <v>2</v>
      </c>
      <c r="E45" s="5">
        <f t="shared" si="16"/>
        <v>1</v>
      </c>
      <c r="F45" s="5">
        <v>1</v>
      </c>
      <c r="G45" s="5">
        <f t="shared" si="3"/>
        <v>0</v>
      </c>
      <c r="H45" s="5">
        <f t="shared" si="4"/>
        <v>0</v>
      </c>
      <c r="I45" s="5">
        <f t="shared" si="5"/>
        <v>0</v>
      </c>
      <c r="J45" s="5">
        <f t="shared" si="6"/>
        <v>0</v>
      </c>
      <c r="K45" s="5">
        <f t="shared" si="7"/>
        <v>0</v>
      </c>
      <c r="L45" s="5">
        <f t="shared" si="8"/>
        <v>0</v>
      </c>
      <c r="M45" s="5">
        <f t="shared" si="9"/>
        <v>0</v>
      </c>
      <c r="N45" s="5">
        <f t="shared" si="10"/>
        <v>0</v>
      </c>
      <c r="O45" s="5">
        <f t="shared" si="11"/>
        <v>0</v>
      </c>
      <c r="P45" s="5">
        <f t="shared" si="12"/>
        <v>0</v>
      </c>
      <c r="Q45" s="5">
        <f t="shared" si="13"/>
        <v>0</v>
      </c>
      <c r="R45" s="5">
        <f t="shared" si="14"/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9">
        <f t="shared" si="15"/>
        <v>7</v>
      </c>
    </row>
    <row r="46" spans="1:24" hidden="1" x14ac:dyDescent="0.2">
      <c r="A46" s="6">
        <v>45336</v>
      </c>
      <c r="B46" s="4">
        <f t="shared" si="0"/>
        <v>14</v>
      </c>
      <c r="C46" s="4">
        <f t="shared" si="1"/>
        <v>2</v>
      </c>
      <c r="D46" s="4">
        <f t="shared" si="2"/>
        <v>3</v>
      </c>
      <c r="E46" s="5">
        <f t="shared" si="16"/>
        <v>1</v>
      </c>
      <c r="F46" s="5">
        <v>1</v>
      </c>
      <c r="G46" s="5">
        <f t="shared" si="3"/>
        <v>0</v>
      </c>
      <c r="H46" s="5">
        <f t="shared" si="4"/>
        <v>0</v>
      </c>
      <c r="I46" s="5">
        <f t="shared" si="5"/>
        <v>0</v>
      </c>
      <c r="J46" s="5">
        <f t="shared" si="6"/>
        <v>0</v>
      </c>
      <c r="K46" s="5">
        <f t="shared" si="7"/>
        <v>0</v>
      </c>
      <c r="L46" s="5">
        <f t="shared" si="8"/>
        <v>0</v>
      </c>
      <c r="M46" s="5">
        <f t="shared" si="9"/>
        <v>0</v>
      </c>
      <c r="N46" s="5">
        <f t="shared" si="10"/>
        <v>0</v>
      </c>
      <c r="O46" s="5">
        <f t="shared" si="11"/>
        <v>0</v>
      </c>
      <c r="P46" s="5">
        <f t="shared" si="12"/>
        <v>0</v>
      </c>
      <c r="Q46" s="5">
        <f t="shared" si="13"/>
        <v>0</v>
      </c>
      <c r="R46" s="5">
        <f t="shared" si="14"/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9">
        <f t="shared" si="15"/>
        <v>7</v>
      </c>
    </row>
    <row r="47" spans="1:24" hidden="1" x14ac:dyDescent="0.2">
      <c r="A47" s="6">
        <v>45337</v>
      </c>
      <c r="B47" s="4">
        <f t="shared" si="0"/>
        <v>15</v>
      </c>
      <c r="C47" s="4">
        <f t="shared" si="1"/>
        <v>2</v>
      </c>
      <c r="D47" s="4">
        <f t="shared" si="2"/>
        <v>4</v>
      </c>
      <c r="E47" s="5">
        <f t="shared" si="16"/>
        <v>1</v>
      </c>
      <c r="F47" s="5">
        <v>1</v>
      </c>
      <c r="G47" s="5">
        <f t="shared" si="3"/>
        <v>0</v>
      </c>
      <c r="H47" s="5">
        <f t="shared" si="4"/>
        <v>0</v>
      </c>
      <c r="I47" s="5">
        <f t="shared" si="5"/>
        <v>0</v>
      </c>
      <c r="J47" s="5">
        <f t="shared" si="6"/>
        <v>0</v>
      </c>
      <c r="K47" s="5">
        <f t="shared" si="7"/>
        <v>0</v>
      </c>
      <c r="L47" s="5">
        <f t="shared" si="8"/>
        <v>0</v>
      </c>
      <c r="M47" s="5">
        <f t="shared" si="9"/>
        <v>0</v>
      </c>
      <c r="N47" s="5">
        <f t="shared" si="10"/>
        <v>0</v>
      </c>
      <c r="O47" s="5">
        <f t="shared" si="11"/>
        <v>0</v>
      </c>
      <c r="P47" s="5">
        <f t="shared" si="12"/>
        <v>0</v>
      </c>
      <c r="Q47" s="5">
        <f t="shared" si="13"/>
        <v>0</v>
      </c>
      <c r="R47" s="5">
        <f t="shared" si="14"/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9">
        <f t="shared" si="15"/>
        <v>7</v>
      </c>
    </row>
    <row r="48" spans="1:24" hidden="1" x14ac:dyDescent="0.2">
      <c r="A48" s="6">
        <v>45338</v>
      </c>
      <c r="B48" s="4">
        <f t="shared" si="0"/>
        <v>16</v>
      </c>
      <c r="C48" s="4">
        <f t="shared" si="1"/>
        <v>2</v>
      </c>
      <c r="D48" s="4">
        <f t="shared" si="2"/>
        <v>5</v>
      </c>
      <c r="E48" s="5">
        <f t="shared" si="16"/>
        <v>1</v>
      </c>
      <c r="F48" s="5">
        <v>1</v>
      </c>
      <c r="G48" s="5">
        <f t="shared" si="3"/>
        <v>0</v>
      </c>
      <c r="H48" s="5">
        <f t="shared" si="4"/>
        <v>0</v>
      </c>
      <c r="I48" s="5">
        <f t="shared" si="5"/>
        <v>0</v>
      </c>
      <c r="J48" s="5">
        <f t="shared" si="6"/>
        <v>0</v>
      </c>
      <c r="K48" s="5">
        <f t="shared" si="7"/>
        <v>0</v>
      </c>
      <c r="L48" s="5">
        <f t="shared" si="8"/>
        <v>0</v>
      </c>
      <c r="M48" s="5">
        <f t="shared" si="9"/>
        <v>0</v>
      </c>
      <c r="N48" s="5">
        <f t="shared" si="10"/>
        <v>0</v>
      </c>
      <c r="O48" s="5">
        <f t="shared" si="11"/>
        <v>0</v>
      </c>
      <c r="P48" s="5">
        <f t="shared" si="12"/>
        <v>0</v>
      </c>
      <c r="Q48" s="5">
        <f t="shared" si="13"/>
        <v>0</v>
      </c>
      <c r="R48" s="5">
        <f t="shared" si="14"/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9">
        <f t="shared" si="15"/>
        <v>7</v>
      </c>
    </row>
    <row r="49" spans="1:24" hidden="1" x14ac:dyDescent="0.2">
      <c r="A49" s="6">
        <v>45339</v>
      </c>
      <c r="B49" s="4">
        <f t="shared" si="0"/>
        <v>17</v>
      </c>
      <c r="C49" s="4">
        <f t="shared" si="1"/>
        <v>2</v>
      </c>
      <c r="D49" s="4">
        <f t="shared" si="2"/>
        <v>6</v>
      </c>
      <c r="E49" s="5">
        <f t="shared" si="16"/>
        <v>0</v>
      </c>
      <c r="F49" s="5">
        <v>0</v>
      </c>
      <c r="G49" s="5">
        <f t="shared" si="3"/>
        <v>0</v>
      </c>
      <c r="H49" s="5">
        <f t="shared" si="4"/>
        <v>0</v>
      </c>
      <c r="I49" s="5">
        <f t="shared" si="5"/>
        <v>0</v>
      </c>
      <c r="J49" s="5">
        <f t="shared" si="6"/>
        <v>0</v>
      </c>
      <c r="K49" s="5">
        <f t="shared" si="7"/>
        <v>0</v>
      </c>
      <c r="L49" s="5">
        <f t="shared" si="8"/>
        <v>0</v>
      </c>
      <c r="M49" s="5">
        <f t="shared" si="9"/>
        <v>0</v>
      </c>
      <c r="N49" s="5">
        <f t="shared" si="10"/>
        <v>0</v>
      </c>
      <c r="O49" s="5">
        <f t="shared" si="11"/>
        <v>0</v>
      </c>
      <c r="P49" s="5">
        <f t="shared" si="12"/>
        <v>0</v>
      </c>
      <c r="Q49" s="5">
        <f t="shared" si="13"/>
        <v>0</v>
      </c>
      <c r="R49" s="5">
        <f t="shared" si="14"/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9">
        <f t="shared" si="15"/>
        <v>7</v>
      </c>
    </row>
    <row r="50" spans="1:24" hidden="1" x14ac:dyDescent="0.2">
      <c r="A50" s="6">
        <v>45340</v>
      </c>
      <c r="B50" s="4">
        <f t="shared" si="0"/>
        <v>18</v>
      </c>
      <c r="C50" s="4">
        <f t="shared" si="1"/>
        <v>2</v>
      </c>
      <c r="D50" s="4">
        <f t="shared" si="2"/>
        <v>7</v>
      </c>
      <c r="E50" s="5">
        <f t="shared" si="16"/>
        <v>0</v>
      </c>
      <c r="F50" s="5">
        <v>0</v>
      </c>
      <c r="G50" s="5">
        <f t="shared" si="3"/>
        <v>0</v>
      </c>
      <c r="H50" s="5">
        <f t="shared" si="4"/>
        <v>0</v>
      </c>
      <c r="I50" s="5">
        <f t="shared" si="5"/>
        <v>0</v>
      </c>
      <c r="J50" s="5">
        <f t="shared" si="6"/>
        <v>0</v>
      </c>
      <c r="K50" s="5">
        <f t="shared" si="7"/>
        <v>0</v>
      </c>
      <c r="L50" s="5">
        <f t="shared" si="8"/>
        <v>0</v>
      </c>
      <c r="M50" s="5">
        <f t="shared" si="9"/>
        <v>0</v>
      </c>
      <c r="N50" s="5">
        <f t="shared" si="10"/>
        <v>0</v>
      </c>
      <c r="O50" s="5">
        <f t="shared" si="11"/>
        <v>0</v>
      </c>
      <c r="P50" s="5">
        <f t="shared" si="12"/>
        <v>0</v>
      </c>
      <c r="Q50" s="5">
        <f t="shared" si="13"/>
        <v>0</v>
      </c>
      <c r="R50" s="5">
        <f t="shared" si="14"/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9">
        <f t="shared" si="15"/>
        <v>7</v>
      </c>
    </row>
    <row r="51" spans="1:24" hidden="1" x14ac:dyDescent="0.2">
      <c r="A51" s="6">
        <v>45341</v>
      </c>
      <c r="B51" s="4">
        <f t="shared" si="0"/>
        <v>19</v>
      </c>
      <c r="C51" s="4">
        <f t="shared" si="1"/>
        <v>2</v>
      </c>
      <c r="D51" s="4">
        <f t="shared" si="2"/>
        <v>1</v>
      </c>
      <c r="E51" s="5">
        <f t="shared" si="16"/>
        <v>1</v>
      </c>
      <c r="F51" s="5">
        <v>1</v>
      </c>
      <c r="G51" s="5">
        <f t="shared" si="3"/>
        <v>0</v>
      </c>
      <c r="H51" s="5">
        <f t="shared" si="4"/>
        <v>0</v>
      </c>
      <c r="I51" s="5">
        <f t="shared" si="5"/>
        <v>0</v>
      </c>
      <c r="J51" s="5">
        <f t="shared" si="6"/>
        <v>0</v>
      </c>
      <c r="K51" s="5">
        <f t="shared" si="7"/>
        <v>0</v>
      </c>
      <c r="L51" s="5">
        <f t="shared" si="8"/>
        <v>0</v>
      </c>
      <c r="M51" s="5">
        <f t="shared" si="9"/>
        <v>0</v>
      </c>
      <c r="N51" s="5">
        <f t="shared" si="10"/>
        <v>0</v>
      </c>
      <c r="O51" s="5">
        <f t="shared" si="11"/>
        <v>0</v>
      </c>
      <c r="P51" s="5">
        <f t="shared" si="12"/>
        <v>0</v>
      </c>
      <c r="Q51" s="5">
        <f t="shared" si="13"/>
        <v>0</v>
      </c>
      <c r="R51" s="5">
        <f t="shared" si="14"/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9">
        <f t="shared" si="15"/>
        <v>8</v>
      </c>
    </row>
    <row r="52" spans="1:24" hidden="1" x14ac:dyDescent="0.2">
      <c r="A52" s="6">
        <v>45342</v>
      </c>
      <c r="B52" s="4">
        <f t="shared" si="0"/>
        <v>20</v>
      </c>
      <c r="C52" s="4">
        <f t="shared" si="1"/>
        <v>2</v>
      </c>
      <c r="D52" s="4">
        <f t="shared" si="2"/>
        <v>2</v>
      </c>
      <c r="E52" s="5">
        <f t="shared" si="16"/>
        <v>1</v>
      </c>
      <c r="F52" s="5">
        <v>1</v>
      </c>
      <c r="G52" s="5">
        <f t="shared" si="3"/>
        <v>0</v>
      </c>
      <c r="H52" s="5">
        <f t="shared" si="4"/>
        <v>0</v>
      </c>
      <c r="I52" s="5">
        <f t="shared" si="5"/>
        <v>0</v>
      </c>
      <c r="J52" s="5">
        <f t="shared" si="6"/>
        <v>0</v>
      </c>
      <c r="K52" s="5">
        <f t="shared" si="7"/>
        <v>0</v>
      </c>
      <c r="L52" s="5">
        <f t="shared" si="8"/>
        <v>0</v>
      </c>
      <c r="M52" s="5">
        <f t="shared" si="9"/>
        <v>0</v>
      </c>
      <c r="N52" s="5">
        <f t="shared" si="10"/>
        <v>0</v>
      </c>
      <c r="O52" s="5">
        <f t="shared" si="11"/>
        <v>0</v>
      </c>
      <c r="P52" s="5">
        <f t="shared" si="12"/>
        <v>0</v>
      </c>
      <c r="Q52" s="5">
        <f t="shared" si="13"/>
        <v>0</v>
      </c>
      <c r="R52" s="5">
        <f t="shared" si="14"/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9">
        <f t="shared" si="15"/>
        <v>8</v>
      </c>
    </row>
    <row r="53" spans="1:24" hidden="1" x14ac:dyDescent="0.2">
      <c r="A53" s="6">
        <v>45343</v>
      </c>
      <c r="B53" s="4">
        <f t="shared" si="0"/>
        <v>21</v>
      </c>
      <c r="C53" s="4">
        <f t="shared" si="1"/>
        <v>2</v>
      </c>
      <c r="D53" s="4">
        <f t="shared" si="2"/>
        <v>3</v>
      </c>
      <c r="E53" s="5">
        <f t="shared" si="16"/>
        <v>1</v>
      </c>
      <c r="F53" s="5">
        <v>1</v>
      </c>
      <c r="G53" s="5">
        <f t="shared" si="3"/>
        <v>0</v>
      </c>
      <c r="H53" s="5">
        <f t="shared" si="4"/>
        <v>0</v>
      </c>
      <c r="I53" s="5">
        <f t="shared" si="5"/>
        <v>0</v>
      </c>
      <c r="J53" s="5">
        <f t="shared" si="6"/>
        <v>0</v>
      </c>
      <c r="K53" s="5">
        <f t="shared" si="7"/>
        <v>0</v>
      </c>
      <c r="L53" s="5">
        <f t="shared" si="8"/>
        <v>0</v>
      </c>
      <c r="M53" s="5">
        <f t="shared" si="9"/>
        <v>0</v>
      </c>
      <c r="N53" s="5">
        <f t="shared" si="10"/>
        <v>0</v>
      </c>
      <c r="O53" s="5">
        <f t="shared" si="11"/>
        <v>0</v>
      </c>
      <c r="P53" s="5">
        <f t="shared" si="12"/>
        <v>0</v>
      </c>
      <c r="Q53" s="5">
        <f t="shared" si="13"/>
        <v>0</v>
      </c>
      <c r="R53" s="5">
        <f t="shared" si="14"/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9">
        <f t="shared" si="15"/>
        <v>8</v>
      </c>
    </row>
    <row r="54" spans="1:24" hidden="1" x14ac:dyDescent="0.2">
      <c r="A54" s="6">
        <v>45344</v>
      </c>
      <c r="B54" s="4">
        <f t="shared" si="0"/>
        <v>22</v>
      </c>
      <c r="C54" s="4">
        <f t="shared" si="1"/>
        <v>2</v>
      </c>
      <c r="D54" s="4">
        <f t="shared" si="2"/>
        <v>4</v>
      </c>
      <c r="E54" s="5">
        <f t="shared" si="16"/>
        <v>1</v>
      </c>
      <c r="F54" s="5">
        <v>0</v>
      </c>
      <c r="G54" s="5">
        <f t="shared" si="3"/>
        <v>0</v>
      </c>
      <c r="H54" s="5">
        <f t="shared" si="4"/>
        <v>0</v>
      </c>
      <c r="I54" s="5">
        <f t="shared" si="5"/>
        <v>0</v>
      </c>
      <c r="J54" s="5">
        <f t="shared" si="6"/>
        <v>0</v>
      </c>
      <c r="K54" s="5">
        <f t="shared" si="7"/>
        <v>0</v>
      </c>
      <c r="L54" s="5">
        <f t="shared" si="8"/>
        <v>0</v>
      </c>
      <c r="M54" s="5">
        <f t="shared" si="9"/>
        <v>0</v>
      </c>
      <c r="N54" s="5">
        <f t="shared" si="10"/>
        <v>0</v>
      </c>
      <c r="O54" s="5">
        <f t="shared" si="11"/>
        <v>0</v>
      </c>
      <c r="P54" s="5">
        <f t="shared" si="12"/>
        <v>0</v>
      </c>
      <c r="Q54" s="5">
        <f t="shared" si="13"/>
        <v>0</v>
      </c>
      <c r="R54" s="5">
        <f t="shared" si="14"/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9">
        <f t="shared" si="15"/>
        <v>8</v>
      </c>
    </row>
    <row r="55" spans="1:24" hidden="1" x14ac:dyDescent="0.2">
      <c r="A55" s="6">
        <v>45345</v>
      </c>
      <c r="B55" s="4">
        <f t="shared" si="0"/>
        <v>23</v>
      </c>
      <c r="C55" s="4">
        <f t="shared" si="1"/>
        <v>2</v>
      </c>
      <c r="D55" s="4">
        <f t="shared" si="2"/>
        <v>5</v>
      </c>
      <c r="E55" s="5">
        <f t="shared" si="16"/>
        <v>1</v>
      </c>
      <c r="F55" s="5">
        <v>0</v>
      </c>
      <c r="G55" s="5">
        <f t="shared" si="3"/>
        <v>0</v>
      </c>
      <c r="H55" s="5">
        <f t="shared" si="4"/>
        <v>0</v>
      </c>
      <c r="I55" s="5">
        <f t="shared" si="5"/>
        <v>0</v>
      </c>
      <c r="J55" s="5">
        <f t="shared" si="6"/>
        <v>0</v>
      </c>
      <c r="K55" s="5">
        <f t="shared" si="7"/>
        <v>0</v>
      </c>
      <c r="L55" s="5">
        <f t="shared" si="8"/>
        <v>0</v>
      </c>
      <c r="M55" s="5">
        <f t="shared" si="9"/>
        <v>0</v>
      </c>
      <c r="N55" s="5">
        <f t="shared" si="10"/>
        <v>0</v>
      </c>
      <c r="O55" s="5">
        <f t="shared" si="11"/>
        <v>0</v>
      </c>
      <c r="P55" s="5">
        <f t="shared" si="12"/>
        <v>0</v>
      </c>
      <c r="Q55" s="5">
        <f t="shared" si="13"/>
        <v>0</v>
      </c>
      <c r="R55" s="5">
        <f t="shared" si="14"/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9">
        <f t="shared" si="15"/>
        <v>8</v>
      </c>
    </row>
    <row r="56" spans="1:24" hidden="1" x14ac:dyDescent="0.2">
      <c r="A56" s="6">
        <v>45346</v>
      </c>
      <c r="B56" s="4">
        <f t="shared" si="0"/>
        <v>24</v>
      </c>
      <c r="C56" s="4">
        <f t="shared" si="1"/>
        <v>2</v>
      </c>
      <c r="D56" s="4">
        <f t="shared" si="2"/>
        <v>6</v>
      </c>
      <c r="E56" s="5">
        <f t="shared" si="16"/>
        <v>0</v>
      </c>
      <c r="F56" s="5">
        <v>0</v>
      </c>
      <c r="G56" s="5">
        <f t="shared" si="3"/>
        <v>0</v>
      </c>
      <c r="H56" s="5">
        <f t="shared" si="4"/>
        <v>0</v>
      </c>
      <c r="I56" s="5">
        <f t="shared" si="5"/>
        <v>0</v>
      </c>
      <c r="J56" s="5">
        <f t="shared" si="6"/>
        <v>0</v>
      </c>
      <c r="K56" s="5">
        <f t="shared" si="7"/>
        <v>0</v>
      </c>
      <c r="L56" s="5">
        <f t="shared" si="8"/>
        <v>0</v>
      </c>
      <c r="M56" s="5">
        <f t="shared" si="9"/>
        <v>0</v>
      </c>
      <c r="N56" s="5">
        <f t="shared" si="10"/>
        <v>0</v>
      </c>
      <c r="O56" s="5">
        <f t="shared" si="11"/>
        <v>0</v>
      </c>
      <c r="P56" s="5">
        <f t="shared" si="12"/>
        <v>0</v>
      </c>
      <c r="Q56" s="5">
        <f t="shared" si="13"/>
        <v>0</v>
      </c>
      <c r="R56" s="5">
        <f t="shared" si="14"/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9">
        <f t="shared" si="15"/>
        <v>8</v>
      </c>
    </row>
    <row r="57" spans="1:24" hidden="1" x14ac:dyDescent="0.2">
      <c r="A57" s="6">
        <v>45347</v>
      </c>
      <c r="B57" s="4">
        <f t="shared" si="0"/>
        <v>25</v>
      </c>
      <c r="C57" s="4">
        <f t="shared" si="1"/>
        <v>2</v>
      </c>
      <c r="D57" s="4">
        <f t="shared" si="2"/>
        <v>7</v>
      </c>
      <c r="E57" s="5">
        <f t="shared" si="16"/>
        <v>0</v>
      </c>
      <c r="F57" s="5">
        <v>0</v>
      </c>
      <c r="G57" s="5">
        <f t="shared" si="3"/>
        <v>0</v>
      </c>
      <c r="H57" s="5">
        <f t="shared" si="4"/>
        <v>0</v>
      </c>
      <c r="I57" s="5">
        <f t="shared" si="5"/>
        <v>0</v>
      </c>
      <c r="J57" s="5">
        <f t="shared" si="6"/>
        <v>0</v>
      </c>
      <c r="K57" s="5">
        <f t="shared" si="7"/>
        <v>0</v>
      </c>
      <c r="L57" s="5">
        <f t="shared" si="8"/>
        <v>0</v>
      </c>
      <c r="M57" s="5">
        <f t="shared" si="9"/>
        <v>0</v>
      </c>
      <c r="N57" s="5">
        <f t="shared" si="10"/>
        <v>0</v>
      </c>
      <c r="O57" s="5">
        <f t="shared" si="11"/>
        <v>0</v>
      </c>
      <c r="P57" s="5">
        <f t="shared" si="12"/>
        <v>0</v>
      </c>
      <c r="Q57" s="5">
        <f t="shared" si="13"/>
        <v>0</v>
      </c>
      <c r="R57" s="5">
        <f t="shared" si="14"/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9">
        <f t="shared" si="15"/>
        <v>8</v>
      </c>
    </row>
    <row r="58" spans="1:24" hidden="1" x14ac:dyDescent="0.2">
      <c r="A58" s="6">
        <v>45348</v>
      </c>
      <c r="B58" s="4">
        <f t="shared" si="0"/>
        <v>26</v>
      </c>
      <c r="C58" s="4">
        <f t="shared" si="1"/>
        <v>2</v>
      </c>
      <c r="D58" s="4">
        <f t="shared" si="2"/>
        <v>1</v>
      </c>
      <c r="E58" s="5">
        <f t="shared" si="16"/>
        <v>1</v>
      </c>
      <c r="F58" s="5">
        <v>1</v>
      </c>
      <c r="G58" s="5">
        <f t="shared" si="3"/>
        <v>0</v>
      </c>
      <c r="H58" s="5">
        <f t="shared" si="4"/>
        <v>0</v>
      </c>
      <c r="I58" s="5">
        <f t="shared" si="5"/>
        <v>0</v>
      </c>
      <c r="J58" s="5">
        <f t="shared" si="6"/>
        <v>0</v>
      </c>
      <c r="K58" s="5">
        <f t="shared" si="7"/>
        <v>0</v>
      </c>
      <c r="L58" s="5">
        <f t="shared" si="8"/>
        <v>0</v>
      </c>
      <c r="M58" s="5">
        <f t="shared" si="9"/>
        <v>0</v>
      </c>
      <c r="N58" s="5">
        <f t="shared" si="10"/>
        <v>0</v>
      </c>
      <c r="O58" s="5">
        <f t="shared" si="11"/>
        <v>0</v>
      </c>
      <c r="P58" s="5">
        <f t="shared" si="12"/>
        <v>0</v>
      </c>
      <c r="Q58" s="5">
        <f t="shared" si="13"/>
        <v>0</v>
      </c>
      <c r="R58" s="5">
        <f t="shared" si="14"/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9">
        <f t="shared" si="15"/>
        <v>9</v>
      </c>
    </row>
    <row r="59" spans="1:24" hidden="1" x14ac:dyDescent="0.2">
      <c r="A59" s="6">
        <v>45349</v>
      </c>
      <c r="B59" s="4">
        <f t="shared" si="0"/>
        <v>27</v>
      </c>
      <c r="C59" s="4">
        <f t="shared" si="1"/>
        <v>2</v>
      </c>
      <c r="D59" s="4">
        <f t="shared" si="2"/>
        <v>2</v>
      </c>
      <c r="E59" s="5">
        <f t="shared" si="16"/>
        <v>1</v>
      </c>
      <c r="F59" s="5">
        <v>1</v>
      </c>
      <c r="G59" s="5">
        <f t="shared" si="3"/>
        <v>0</v>
      </c>
      <c r="H59" s="5">
        <f t="shared" si="4"/>
        <v>0</v>
      </c>
      <c r="I59" s="5">
        <f t="shared" si="5"/>
        <v>0</v>
      </c>
      <c r="J59" s="5">
        <f t="shared" si="6"/>
        <v>0</v>
      </c>
      <c r="K59" s="5">
        <f t="shared" si="7"/>
        <v>0</v>
      </c>
      <c r="L59" s="5">
        <f t="shared" si="8"/>
        <v>0</v>
      </c>
      <c r="M59" s="5">
        <f t="shared" si="9"/>
        <v>0</v>
      </c>
      <c r="N59" s="5">
        <f t="shared" si="10"/>
        <v>0</v>
      </c>
      <c r="O59" s="5">
        <f t="shared" si="11"/>
        <v>0</v>
      </c>
      <c r="P59" s="5">
        <f t="shared" si="12"/>
        <v>0</v>
      </c>
      <c r="Q59" s="5">
        <f t="shared" si="13"/>
        <v>0</v>
      </c>
      <c r="R59" s="5">
        <f t="shared" si="14"/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9">
        <f t="shared" si="15"/>
        <v>9</v>
      </c>
    </row>
    <row r="60" spans="1:24" hidden="1" x14ac:dyDescent="0.2">
      <c r="A60" s="6">
        <v>45350</v>
      </c>
      <c r="B60" s="4">
        <f t="shared" si="0"/>
        <v>28</v>
      </c>
      <c r="C60" s="4">
        <f t="shared" si="1"/>
        <v>2</v>
      </c>
      <c r="D60" s="4">
        <f t="shared" si="2"/>
        <v>3</v>
      </c>
      <c r="E60" s="5">
        <f t="shared" si="16"/>
        <v>1</v>
      </c>
      <c r="F60" s="5">
        <v>1</v>
      </c>
      <c r="G60" s="5">
        <f t="shared" si="3"/>
        <v>0</v>
      </c>
      <c r="H60" s="5">
        <f t="shared" si="4"/>
        <v>0</v>
      </c>
      <c r="I60" s="5">
        <f t="shared" si="5"/>
        <v>0</v>
      </c>
      <c r="J60" s="5">
        <f t="shared" si="6"/>
        <v>0</v>
      </c>
      <c r="K60" s="5">
        <f t="shared" si="7"/>
        <v>0</v>
      </c>
      <c r="L60" s="5">
        <f t="shared" si="8"/>
        <v>0</v>
      </c>
      <c r="M60" s="5">
        <f t="shared" si="9"/>
        <v>0</v>
      </c>
      <c r="N60" s="5">
        <f t="shared" si="10"/>
        <v>0</v>
      </c>
      <c r="O60" s="5">
        <f t="shared" si="11"/>
        <v>0</v>
      </c>
      <c r="P60" s="5">
        <f t="shared" si="12"/>
        <v>0</v>
      </c>
      <c r="Q60" s="5">
        <f t="shared" si="13"/>
        <v>0</v>
      </c>
      <c r="R60" s="5">
        <f t="shared" si="14"/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9">
        <f t="shared" si="15"/>
        <v>9</v>
      </c>
    </row>
    <row r="61" spans="1:24" hidden="1" x14ac:dyDescent="0.2">
      <c r="A61" s="6">
        <v>45351</v>
      </c>
      <c r="B61" s="4">
        <f t="shared" si="0"/>
        <v>29</v>
      </c>
      <c r="C61" s="4">
        <f t="shared" si="1"/>
        <v>2</v>
      </c>
      <c r="D61" s="4">
        <f t="shared" si="2"/>
        <v>4</v>
      </c>
      <c r="E61" s="5">
        <f t="shared" si="16"/>
        <v>1</v>
      </c>
      <c r="F61" s="5">
        <v>1</v>
      </c>
      <c r="G61" s="5">
        <f t="shared" si="3"/>
        <v>0</v>
      </c>
      <c r="H61" s="5">
        <f t="shared" si="4"/>
        <v>0</v>
      </c>
      <c r="I61" s="5">
        <f t="shared" si="5"/>
        <v>0</v>
      </c>
      <c r="J61" s="5">
        <f t="shared" si="6"/>
        <v>0</v>
      </c>
      <c r="K61" s="5">
        <f t="shared" si="7"/>
        <v>0</v>
      </c>
      <c r="L61" s="5">
        <f t="shared" si="8"/>
        <v>0</v>
      </c>
      <c r="M61" s="5">
        <f t="shared" si="9"/>
        <v>0</v>
      </c>
      <c r="N61" s="5">
        <f t="shared" si="10"/>
        <v>0</v>
      </c>
      <c r="O61" s="5">
        <f t="shared" si="11"/>
        <v>0</v>
      </c>
      <c r="P61" s="5">
        <f t="shared" si="12"/>
        <v>0</v>
      </c>
      <c r="Q61" s="5">
        <f t="shared" si="13"/>
        <v>0</v>
      </c>
      <c r="R61" s="5">
        <f t="shared" si="14"/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9">
        <f t="shared" si="15"/>
        <v>9</v>
      </c>
    </row>
    <row r="62" spans="1:24" hidden="1" x14ac:dyDescent="0.2">
      <c r="A62" s="6">
        <v>45352</v>
      </c>
      <c r="B62" s="4">
        <f t="shared" si="0"/>
        <v>1</v>
      </c>
      <c r="C62" s="4">
        <f t="shared" si="1"/>
        <v>3</v>
      </c>
      <c r="D62" s="4">
        <f t="shared" si="2"/>
        <v>5</v>
      </c>
      <c r="E62" s="5">
        <f t="shared" si="16"/>
        <v>1</v>
      </c>
      <c r="F62" s="5">
        <v>1</v>
      </c>
      <c r="G62" s="5">
        <f t="shared" si="3"/>
        <v>0</v>
      </c>
      <c r="H62" s="5">
        <f t="shared" si="4"/>
        <v>0</v>
      </c>
      <c r="I62" s="5">
        <f t="shared" si="5"/>
        <v>0</v>
      </c>
      <c r="J62" s="5">
        <f t="shared" si="6"/>
        <v>0</v>
      </c>
      <c r="K62" s="5">
        <f t="shared" si="7"/>
        <v>0</v>
      </c>
      <c r="L62" s="5">
        <f t="shared" si="8"/>
        <v>0</v>
      </c>
      <c r="M62" s="5">
        <f t="shared" si="9"/>
        <v>0</v>
      </c>
      <c r="N62" s="5">
        <f t="shared" si="10"/>
        <v>0</v>
      </c>
      <c r="O62" s="5">
        <f t="shared" si="11"/>
        <v>0</v>
      </c>
      <c r="P62" s="5">
        <f t="shared" si="12"/>
        <v>0</v>
      </c>
      <c r="Q62" s="5">
        <f t="shared" si="13"/>
        <v>0</v>
      </c>
      <c r="R62" s="5">
        <f t="shared" si="14"/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9">
        <f t="shared" si="15"/>
        <v>9</v>
      </c>
    </row>
    <row r="63" spans="1:24" hidden="1" x14ac:dyDescent="0.2">
      <c r="A63" s="6">
        <v>45353</v>
      </c>
      <c r="B63" s="4">
        <f t="shared" si="0"/>
        <v>2</v>
      </c>
      <c r="C63" s="4">
        <f t="shared" si="1"/>
        <v>3</v>
      </c>
      <c r="D63" s="4">
        <f t="shared" si="2"/>
        <v>6</v>
      </c>
      <c r="E63" s="5">
        <f t="shared" si="16"/>
        <v>0</v>
      </c>
      <c r="F63" s="5">
        <v>0</v>
      </c>
      <c r="G63" s="5">
        <f t="shared" si="3"/>
        <v>0</v>
      </c>
      <c r="H63" s="5">
        <f t="shared" si="4"/>
        <v>0</v>
      </c>
      <c r="I63" s="5">
        <f t="shared" si="5"/>
        <v>0</v>
      </c>
      <c r="J63" s="5">
        <f t="shared" si="6"/>
        <v>0</v>
      </c>
      <c r="K63" s="5">
        <f t="shared" si="7"/>
        <v>0</v>
      </c>
      <c r="L63" s="5">
        <f t="shared" si="8"/>
        <v>0</v>
      </c>
      <c r="M63" s="5">
        <f t="shared" si="9"/>
        <v>0</v>
      </c>
      <c r="N63" s="5">
        <f t="shared" si="10"/>
        <v>0</v>
      </c>
      <c r="O63" s="5">
        <f t="shared" si="11"/>
        <v>0</v>
      </c>
      <c r="P63" s="5">
        <f t="shared" si="12"/>
        <v>0</v>
      </c>
      <c r="Q63" s="5">
        <f t="shared" si="13"/>
        <v>0</v>
      </c>
      <c r="R63" s="5">
        <f t="shared" si="14"/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9">
        <f t="shared" si="15"/>
        <v>9</v>
      </c>
    </row>
    <row r="64" spans="1:24" hidden="1" x14ac:dyDescent="0.2">
      <c r="A64" s="6">
        <v>45354</v>
      </c>
      <c r="B64" s="4">
        <f t="shared" si="0"/>
        <v>3</v>
      </c>
      <c r="C64" s="4">
        <f t="shared" si="1"/>
        <v>3</v>
      </c>
      <c r="D64" s="4">
        <f t="shared" si="2"/>
        <v>7</v>
      </c>
      <c r="E64" s="5">
        <f t="shared" si="16"/>
        <v>0</v>
      </c>
      <c r="F64" s="5">
        <v>0</v>
      </c>
      <c r="G64" s="5">
        <f t="shared" si="3"/>
        <v>0</v>
      </c>
      <c r="H64" s="5">
        <f t="shared" si="4"/>
        <v>0</v>
      </c>
      <c r="I64" s="5">
        <f t="shared" si="5"/>
        <v>0</v>
      </c>
      <c r="J64" s="5">
        <f t="shared" si="6"/>
        <v>0</v>
      </c>
      <c r="K64" s="5">
        <f t="shared" si="7"/>
        <v>0</v>
      </c>
      <c r="L64" s="5">
        <f t="shared" si="8"/>
        <v>0</v>
      </c>
      <c r="M64" s="5">
        <f t="shared" si="9"/>
        <v>0</v>
      </c>
      <c r="N64" s="5">
        <f t="shared" si="10"/>
        <v>0</v>
      </c>
      <c r="O64" s="5">
        <f t="shared" si="11"/>
        <v>0</v>
      </c>
      <c r="P64" s="5">
        <f t="shared" si="12"/>
        <v>0</v>
      </c>
      <c r="Q64" s="5">
        <f t="shared" si="13"/>
        <v>0</v>
      </c>
      <c r="R64" s="5">
        <f t="shared" si="14"/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9">
        <f t="shared" si="15"/>
        <v>9</v>
      </c>
    </row>
    <row r="65" spans="1:24" hidden="1" x14ac:dyDescent="0.2">
      <c r="A65" s="6">
        <v>45355</v>
      </c>
      <c r="B65" s="4">
        <f t="shared" si="0"/>
        <v>4</v>
      </c>
      <c r="C65" s="4">
        <f t="shared" si="1"/>
        <v>3</v>
      </c>
      <c r="D65" s="4">
        <f t="shared" si="2"/>
        <v>1</v>
      </c>
      <c r="E65" s="5">
        <f t="shared" si="16"/>
        <v>1</v>
      </c>
      <c r="F65" s="5">
        <v>1</v>
      </c>
      <c r="G65" s="5">
        <f t="shared" si="3"/>
        <v>0</v>
      </c>
      <c r="H65" s="5">
        <f t="shared" si="4"/>
        <v>0</v>
      </c>
      <c r="I65" s="5">
        <f t="shared" si="5"/>
        <v>0</v>
      </c>
      <c r="J65" s="5">
        <f t="shared" si="6"/>
        <v>0</v>
      </c>
      <c r="K65" s="5">
        <f t="shared" si="7"/>
        <v>0</v>
      </c>
      <c r="L65" s="5">
        <f t="shared" si="8"/>
        <v>0</v>
      </c>
      <c r="M65" s="5">
        <f t="shared" si="9"/>
        <v>0</v>
      </c>
      <c r="N65" s="5">
        <f t="shared" si="10"/>
        <v>0</v>
      </c>
      <c r="O65" s="5">
        <f t="shared" si="11"/>
        <v>0</v>
      </c>
      <c r="P65" s="5">
        <f t="shared" si="12"/>
        <v>0</v>
      </c>
      <c r="Q65" s="5">
        <f t="shared" si="13"/>
        <v>0</v>
      </c>
      <c r="R65" s="5">
        <f t="shared" si="14"/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9">
        <f t="shared" si="15"/>
        <v>10</v>
      </c>
    </row>
    <row r="66" spans="1:24" hidden="1" x14ac:dyDescent="0.2">
      <c r="A66" s="6">
        <v>45356</v>
      </c>
      <c r="B66" s="4">
        <f t="shared" ref="B66:B129" si="17">DAY(A66)</f>
        <v>5</v>
      </c>
      <c r="C66" s="4">
        <f t="shared" ref="C66:C129" si="18">MONTH(A66)</f>
        <v>3</v>
      </c>
      <c r="D66" s="4">
        <f t="shared" ref="D66:D129" si="19">WEEKDAY(A66,2)</f>
        <v>2</v>
      </c>
      <c r="E66" s="5">
        <f t="shared" si="16"/>
        <v>1</v>
      </c>
      <c r="F66" s="5">
        <v>1</v>
      </c>
      <c r="G66" s="5">
        <f t="shared" ref="G66:G129" si="20">IF(AND(DAY(A66)=25, MONTH(A66)=12),1,0)</f>
        <v>0</v>
      </c>
      <c r="H66" s="5">
        <f t="shared" ref="H66:H129" si="21">IF(AND(DAY(A66)=1, MONTH(A66)=1),1,0)</f>
        <v>0</v>
      </c>
      <c r="I66" s="5">
        <f t="shared" ref="I66:I129" si="22">IF(AND(DAY(A66)=6, MONTH(A66)=1),1,0)</f>
        <v>0</v>
      </c>
      <c r="J66" s="5">
        <f t="shared" ref="J66:J129" si="23">IF(AND(DAY(A66)=1, MONTH(A66)=5),1,0)</f>
        <v>0</v>
      </c>
      <c r="K66" s="5">
        <f t="shared" ref="K66:K129" si="24">IF(AND(DAY(A66)=2, MONTH(A66)=5),1,0)</f>
        <v>0</v>
      </c>
      <c r="L66" s="5">
        <f t="shared" ref="L66:L129" si="25">IF(AND(DAY(A66)=15, MONTH(A66)=5),1,0)</f>
        <v>0</v>
      </c>
      <c r="M66" s="5">
        <f t="shared" ref="M66:M129" si="26">IF(AND(DAY(A66)=15, MONTH(A66)=8),1,0)</f>
        <v>0</v>
      </c>
      <c r="N66" s="5">
        <f t="shared" ref="N66:N129" si="27">IF(AND(DAY(A66)=12, MONTH(A66)=10),1,0)</f>
        <v>0</v>
      </c>
      <c r="O66" s="5">
        <f t="shared" ref="O66:O129" si="28">IF(AND(DAY($A66)=1, MONTH($A66)=11),1,0)</f>
        <v>0</v>
      </c>
      <c r="P66" s="5">
        <f t="shared" ref="P66:P129" si="29">IF(AND(DAY($A66)=9, MONTH($A66)=11),1,0)</f>
        <v>0</v>
      </c>
      <c r="Q66" s="5">
        <f t="shared" ref="Q66:Q129" si="30">IF(AND(DAY($A66)=6, MONTH($A66)=12),1,0)</f>
        <v>0</v>
      </c>
      <c r="R66" s="5">
        <f t="shared" ref="R66:R129" si="31">IF(AND(DAY($A66)=8, MONTH($A66)=12),1,0)</f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9">
        <f t="shared" ref="X66:X129" si="32">_xlfn.ISOWEEKNUM(A66)</f>
        <v>10</v>
      </c>
    </row>
    <row r="67" spans="1:24" hidden="1" x14ac:dyDescent="0.2">
      <c r="A67" s="6">
        <v>45357</v>
      </c>
      <c r="B67" s="4">
        <f t="shared" si="17"/>
        <v>6</v>
      </c>
      <c r="C67" s="4">
        <f t="shared" si="18"/>
        <v>3</v>
      </c>
      <c r="D67" s="4">
        <f t="shared" si="19"/>
        <v>3</v>
      </c>
      <c r="E67" s="5">
        <f t="shared" si="16"/>
        <v>1</v>
      </c>
      <c r="F67" s="5">
        <v>1</v>
      </c>
      <c r="G67" s="5">
        <f t="shared" si="20"/>
        <v>0</v>
      </c>
      <c r="H67" s="5">
        <f t="shared" si="21"/>
        <v>0</v>
      </c>
      <c r="I67" s="5">
        <f t="shared" si="22"/>
        <v>0</v>
      </c>
      <c r="J67" s="5">
        <f t="shared" si="23"/>
        <v>0</v>
      </c>
      <c r="K67" s="5">
        <f t="shared" si="24"/>
        <v>0</v>
      </c>
      <c r="L67" s="5">
        <f t="shared" si="25"/>
        <v>0</v>
      </c>
      <c r="M67" s="5">
        <f t="shared" si="26"/>
        <v>0</v>
      </c>
      <c r="N67" s="5">
        <f t="shared" si="27"/>
        <v>0</v>
      </c>
      <c r="O67" s="5">
        <f t="shared" si="28"/>
        <v>0</v>
      </c>
      <c r="P67" s="5">
        <f t="shared" si="29"/>
        <v>0</v>
      </c>
      <c r="Q67" s="5">
        <f t="shared" si="30"/>
        <v>0</v>
      </c>
      <c r="R67" s="5">
        <f t="shared" si="31"/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9">
        <f t="shared" si="32"/>
        <v>10</v>
      </c>
    </row>
    <row r="68" spans="1:24" hidden="1" x14ac:dyDescent="0.2">
      <c r="A68" s="6">
        <v>45358</v>
      </c>
      <c r="B68" s="4">
        <f t="shared" si="17"/>
        <v>7</v>
      </c>
      <c r="C68" s="4">
        <f t="shared" si="18"/>
        <v>3</v>
      </c>
      <c r="D68" s="4">
        <f t="shared" si="19"/>
        <v>4</v>
      </c>
      <c r="E68" s="5">
        <f t="shared" si="16"/>
        <v>1</v>
      </c>
      <c r="F68" s="5">
        <v>1</v>
      </c>
      <c r="G68" s="5">
        <f t="shared" si="20"/>
        <v>0</v>
      </c>
      <c r="H68" s="5">
        <f t="shared" si="21"/>
        <v>0</v>
      </c>
      <c r="I68" s="5">
        <f t="shared" si="22"/>
        <v>0</v>
      </c>
      <c r="J68" s="5">
        <f t="shared" si="23"/>
        <v>0</v>
      </c>
      <c r="K68" s="5">
        <f t="shared" si="24"/>
        <v>0</v>
      </c>
      <c r="L68" s="5">
        <f t="shared" si="25"/>
        <v>0</v>
      </c>
      <c r="M68" s="5">
        <f t="shared" si="26"/>
        <v>0</v>
      </c>
      <c r="N68" s="5">
        <f t="shared" si="27"/>
        <v>0</v>
      </c>
      <c r="O68" s="5">
        <f t="shared" si="28"/>
        <v>0</v>
      </c>
      <c r="P68" s="5">
        <f t="shared" si="29"/>
        <v>0</v>
      </c>
      <c r="Q68" s="5">
        <f t="shared" si="30"/>
        <v>0</v>
      </c>
      <c r="R68" s="5">
        <f t="shared" si="31"/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9">
        <f t="shared" si="32"/>
        <v>10</v>
      </c>
    </row>
    <row r="69" spans="1:24" hidden="1" x14ac:dyDescent="0.2">
      <c r="A69" s="6">
        <v>45359</v>
      </c>
      <c r="B69" s="4">
        <f t="shared" si="17"/>
        <v>8</v>
      </c>
      <c r="C69" s="4">
        <f t="shared" si="18"/>
        <v>3</v>
      </c>
      <c r="D69" s="4">
        <f t="shared" si="19"/>
        <v>5</v>
      </c>
      <c r="E69" s="5">
        <f t="shared" si="16"/>
        <v>1</v>
      </c>
      <c r="F69" s="5">
        <v>1</v>
      </c>
      <c r="G69" s="5">
        <f t="shared" si="20"/>
        <v>0</v>
      </c>
      <c r="H69" s="5">
        <f t="shared" si="21"/>
        <v>0</v>
      </c>
      <c r="I69" s="5">
        <f t="shared" si="22"/>
        <v>0</v>
      </c>
      <c r="J69" s="5">
        <f t="shared" si="23"/>
        <v>0</v>
      </c>
      <c r="K69" s="5">
        <f t="shared" si="24"/>
        <v>0</v>
      </c>
      <c r="L69" s="5">
        <f t="shared" si="25"/>
        <v>0</v>
      </c>
      <c r="M69" s="5">
        <f t="shared" si="26"/>
        <v>0</v>
      </c>
      <c r="N69" s="5">
        <f t="shared" si="27"/>
        <v>0</v>
      </c>
      <c r="O69" s="5">
        <f t="shared" si="28"/>
        <v>0</v>
      </c>
      <c r="P69" s="5">
        <f t="shared" si="29"/>
        <v>0</v>
      </c>
      <c r="Q69" s="5">
        <f t="shared" si="30"/>
        <v>0</v>
      </c>
      <c r="R69" s="5">
        <f t="shared" si="31"/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9">
        <f t="shared" si="32"/>
        <v>10</v>
      </c>
    </row>
    <row r="70" spans="1:24" hidden="1" x14ac:dyDescent="0.2">
      <c r="A70" s="6">
        <v>45360</v>
      </c>
      <c r="B70" s="4">
        <f t="shared" si="17"/>
        <v>9</v>
      </c>
      <c r="C70" s="4">
        <f t="shared" si="18"/>
        <v>3</v>
      </c>
      <c r="D70" s="4">
        <f t="shared" si="19"/>
        <v>6</v>
      </c>
      <c r="E70" s="5">
        <f t="shared" si="16"/>
        <v>0</v>
      </c>
      <c r="F70" s="5">
        <v>0</v>
      </c>
      <c r="G70" s="5">
        <f t="shared" si="20"/>
        <v>0</v>
      </c>
      <c r="H70" s="5">
        <f t="shared" si="21"/>
        <v>0</v>
      </c>
      <c r="I70" s="5">
        <f t="shared" si="22"/>
        <v>0</v>
      </c>
      <c r="J70" s="5">
        <f t="shared" si="23"/>
        <v>0</v>
      </c>
      <c r="K70" s="5">
        <f t="shared" si="24"/>
        <v>0</v>
      </c>
      <c r="L70" s="5">
        <f t="shared" si="25"/>
        <v>0</v>
      </c>
      <c r="M70" s="5">
        <f t="shared" si="26"/>
        <v>0</v>
      </c>
      <c r="N70" s="5">
        <f t="shared" si="27"/>
        <v>0</v>
      </c>
      <c r="O70" s="5">
        <f t="shared" si="28"/>
        <v>0</v>
      </c>
      <c r="P70" s="5">
        <f t="shared" si="29"/>
        <v>0</v>
      </c>
      <c r="Q70" s="5">
        <f t="shared" si="30"/>
        <v>0</v>
      </c>
      <c r="R70" s="5">
        <f t="shared" si="31"/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9">
        <f t="shared" si="32"/>
        <v>10</v>
      </c>
    </row>
    <row r="71" spans="1:24" hidden="1" x14ac:dyDescent="0.2">
      <c r="A71" s="6">
        <v>45361</v>
      </c>
      <c r="B71" s="4">
        <f t="shared" si="17"/>
        <v>10</v>
      </c>
      <c r="C71" s="4">
        <f t="shared" si="18"/>
        <v>3</v>
      </c>
      <c r="D71" s="4">
        <f t="shared" si="19"/>
        <v>7</v>
      </c>
      <c r="E71" s="5">
        <f t="shared" si="16"/>
        <v>0</v>
      </c>
      <c r="F71" s="5">
        <v>0</v>
      </c>
      <c r="G71" s="5">
        <f t="shared" si="20"/>
        <v>0</v>
      </c>
      <c r="H71" s="5">
        <f t="shared" si="21"/>
        <v>0</v>
      </c>
      <c r="I71" s="5">
        <f t="shared" si="22"/>
        <v>0</v>
      </c>
      <c r="J71" s="5">
        <f t="shared" si="23"/>
        <v>0</v>
      </c>
      <c r="K71" s="5">
        <f t="shared" si="24"/>
        <v>0</v>
      </c>
      <c r="L71" s="5">
        <f t="shared" si="25"/>
        <v>0</v>
      </c>
      <c r="M71" s="5">
        <f t="shared" si="26"/>
        <v>0</v>
      </c>
      <c r="N71" s="5">
        <f t="shared" si="27"/>
        <v>0</v>
      </c>
      <c r="O71" s="5">
        <f t="shared" si="28"/>
        <v>0</v>
      </c>
      <c r="P71" s="5">
        <f t="shared" si="29"/>
        <v>0</v>
      </c>
      <c r="Q71" s="5">
        <f t="shared" si="30"/>
        <v>0</v>
      </c>
      <c r="R71" s="5">
        <f t="shared" si="31"/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9">
        <f t="shared" si="32"/>
        <v>10</v>
      </c>
    </row>
    <row r="72" spans="1:24" hidden="1" x14ac:dyDescent="0.2">
      <c r="A72" s="6">
        <v>45362</v>
      </c>
      <c r="B72" s="4">
        <f t="shared" si="17"/>
        <v>11</v>
      </c>
      <c r="C72" s="4">
        <f t="shared" si="18"/>
        <v>3</v>
      </c>
      <c r="D72" s="4">
        <f t="shared" si="19"/>
        <v>1</v>
      </c>
      <c r="E72" s="5">
        <f t="shared" ref="E72:E135" si="33">IF(D72=7,0,IF(D72=6,0,1))-SUM(G72:V72)</f>
        <v>1</v>
      </c>
      <c r="F72" s="5">
        <v>1</v>
      </c>
      <c r="G72" s="5">
        <f t="shared" si="20"/>
        <v>0</v>
      </c>
      <c r="H72" s="5">
        <f t="shared" si="21"/>
        <v>0</v>
      </c>
      <c r="I72" s="5">
        <f t="shared" si="22"/>
        <v>0</v>
      </c>
      <c r="J72" s="5">
        <f t="shared" si="23"/>
        <v>0</v>
      </c>
      <c r="K72" s="5">
        <f t="shared" si="24"/>
        <v>0</v>
      </c>
      <c r="L72" s="5">
        <f t="shared" si="25"/>
        <v>0</v>
      </c>
      <c r="M72" s="5">
        <f t="shared" si="26"/>
        <v>0</v>
      </c>
      <c r="N72" s="5">
        <f t="shared" si="27"/>
        <v>0</v>
      </c>
      <c r="O72" s="5">
        <f t="shared" si="28"/>
        <v>0</v>
      </c>
      <c r="P72" s="5">
        <f t="shared" si="29"/>
        <v>0</v>
      </c>
      <c r="Q72" s="5">
        <f t="shared" si="30"/>
        <v>0</v>
      </c>
      <c r="R72" s="5">
        <f t="shared" si="31"/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9">
        <f t="shared" si="32"/>
        <v>11</v>
      </c>
    </row>
    <row r="73" spans="1:24" hidden="1" x14ac:dyDescent="0.2">
      <c r="A73" s="6">
        <v>45363</v>
      </c>
      <c r="B73" s="4">
        <f t="shared" si="17"/>
        <v>12</v>
      </c>
      <c r="C73" s="4">
        <f t="shared" si="18"/>
        <v>3</v>
      </c>
      <c r="D73" s="4">
        <f t="shared" si="19"/>
        <v>2</v>
      </c>
      <c r="E73" s="5">
        <f t="shared" si="33"/>
        <v>1</v>
      </c>
      <c r="F73" s="5">
        <v>1</v>
      </c>
      <c r="G73" s="5">
        <f t="shared" si="20"/>
        <v>0</v>
      </c>
      <c r="H73" s="5">
        <f t="shared" si="21"/>
        <v>0</v>
      </c>
      <c r="I73" s="5">
        <f t="shared" si="22"/>
        <v>0</v>
      </c>
      <c r="J73" s="5">
        <f t="shared" si="23"/>
        <v>0</v>
      </c>
      <c r="K73" s="5">
        <f t="shared" si="24"/>
        <v>0</v>
      </c>
      <c r="L73" s="5">
        <f t="shared" si="25"/>
        <v>0</v>
      </c>
      <c r="M73" s="5">
        <f t="shared" si="26"/>
        <v>0</v>
      </c>
      <c r="N73" s="5">
        <f t="shared" si="27"/>
        <v>0</v>
      </c>
      <c r="O73" s="5">
        <f t="shared" si="28"/>
        <v>0</v>
      </c>
      <c r="P73" s="5">
        <f t="shared" si="29"/>
        <v>0</v>
      </c>
      <c r="Q73" s="5">
        <f t="shared" si="30"/>
        <v>0</v>
      </c>
      <c r="R73" s="5">
        <f t="shared" si="31"/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9">
        <f t="shared" si="32"/>
        <v>11</v>
      </c>
    </row>
    <row r="74" spans="1:24" hidden="1" x14ac:dyDescent="0.2">
      <c r="A74" s="6">
        <v>45364</v>
      </c>
      <c r="B74" s="4">
        <f t="shared" si="17"/>
        <v>13</v>
      </c>
      <c r="C74" s="4">
        <f t="shared" si="18"/>
        <v>3</v>
      </c>
      <c r="D74" s="4">
        <f t="shared" si="19"/>
        <v>3</v>
      </c>
      <c r="E74" s="5">
        <f t="shared" si="33"/>
        <v>1</v>
      </c>
      <c r="F74" s="5">
        <v>1</v>
      </c>
      <c r="G74" s="5">
        <f t="shared" si="20"/>
        <v>0</v>
      </c>
      <c r="H74" s="5">
        <f t="shared" si="21"/>
        <v>0</v>
      </c>
      <c r="I74" s="5">
        <f t="shared" si="22"/>
        <v>0</v>
      </c>
      <c r="J74" s="5">
        <f t="shared" si="23"/>
        <v>0</v>
      </c>
      <c r="K74" s="5">
        <f t="shared" si="24"/>
        <v>0</v>
      </c>
      <c r="L74" s="5">
        <f t="shared" si="25"/>
        <v>0</v>
      </c>
      <c r="M74" s="5">
        <f t="shared" si="26"/>
        <v>0</v>
      </c>
      <c r="N74" s="5">
        <f t="shared" si="27"/>
        <v>0</v>
      </c>
      <c r="O74" s="5">
        <f t="shared" si="28"/>
        <v>0</v>
      </c>
      <c r="P74" s="5">
        <f t="shared" si="29"/>
        <v>0</v>
      </c>
      <c r="Q74" s="5">
        <f t="shared" si="30"/>
        <v>0</v>
      </c>
      <c r="R74" s="5">
        <f t="shared" si="31"/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9">
        <f t="shared" si="32"/>
        <v>11</v>
      </c>
    </row>
    <row r="75" spans="1:24" hidden="1" x14ac:dyDescent="0.2">
      <c r="A75" s="6">
        <v>45365</v>
      </c>
      <c r="B75" s="4">
        <f t="shared" si="17"/>
        <v>14</v>
      </c>
      <c r="C75" s="4">
        <f t="shared" si="18"/>
        <v>3</v>
      </c>
      <c r="D75" s="4">
        <f t="shared" si="19"/>
        <v>4</v>
      </c>
      <c r="E75" s="5">
        <f t="shared" si="33"/>
        <v>1</v>
      </c>
      <c r="F75" s="5">
        <v>1</v>
      </c>
      <c r="G75" s="5">
        <f t="shared" si="20"/>
        <v>0</v>
      </c>
      <c r="H75" s="5">
        <f t="shared" si="21"/>
        <v>0</v>
      </c>
      <c r="I75" s="5">
        <f t="shared" si="22"/>
        <v>0</v>
      </c>
      <c r="J75" s="5">
        <f t="shared" si="23"/>
        <v>0</v>
      </c>
      <c r="K75" s="5">
        <f t="shared" si="24"/>
        <v>0</v>
      </c>
      <c r="L75" s="5">
        <f t="shared" si="25"/>
        <v>0</v>
      </c>
      <c r="M75" s="5">
        <f t="shared" si="26"/>
        <v>0</v>
      </c>
      <c r="N75" s="5">
        <f t="shared" si="27"/>
        <v>0</v>
      </c>
      <c r="O75" s="5">
        <f t="shared" si="28"/>
        <v>0</v>
      </c>
      <c r="P75" s="5">
        <f t="shared" si="29"/>
        <v>0</v>
      </c>
      <c r="Q75" s="5">
        <f t="shared" si="30"/>
        <v>0</v>
      </c>
      <c r="R75" s="5">
        <f t="shared" si="31"/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9">
        <f t="shared" si="32"/>
        <v>11</v>
      </c>
    </row>
    <row r="76" spans="1:24" hidden="1" x14ac:dyDescent="0.2">
      <c r="A76" s="6">
        <v>45366</v>
      </c>
      <c r="B76" s="4">
        <f t="shared" si="17"/>
        <v>15</v>
      </c>
      <c r="C76" s="4">
        <f t="shared" si="18"/>
        <v>3</v>
      </c>
      <c r="D76" s="4">
        <f t="shared" si="19"/>
        <v>5</v>
      </c>
      <c r="E76" s="5">
        <f t="shared" si="33"/>
        <v>1</v>
      </c>
      <c r="F76" s="5">
        <v>1</v>
      </c>
      <c r="G76" s="5">
        <f t="shared" si="20"/>
        <v>0</v>
      </c>
      <c r="H76" s="5">
        <f t="shared" si="21"/>
        <v>0</v>
      </c>
      <c r="I76" s="5">
        <f t="shared" si="22"/>
        <v>0</v>
      </c>
      <c r="J76" s="5">
        <f t="shared" si="23"/>
        <v>0</v>
      </c>
      <c r="K76" s="5">
        <f t="shared" si="24"/>
        <v>0</v>
      </c>
      <c r="L76" s="5">
        <f t="shared" si="25"/>
        <v>0</v>
      </c>
      <c r="M76" s="5">
        <f t="shared" si="26"/>
        <v>0</v>
      </c>
      <c r="N76" s="5">
        <f t="shared" si="27"/>
        <v>0</v>
      </c>
      <c r="O76" s="5">
        <f t="shared" si="28"/>
        <v>0</v>
      </c>
      <c r="P76" s="5">
        <f t="shared" si="29"/>
        <v>0</v>
      </c>
      <c r="Q76" s="5">
        <f t="shared" si="30"/>
        <v>0</v>
      </c>
      <c r="R76" s="5">
        <f t="shared" si="31"/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9">
        <f t="shared" si="32"/>
        <v>11</v>
      </c>
    </row>
    <row r="77" spans="1:24" hidden="1" x14ac:dyDescent="0.2">
      <c r="A77" s="6">
        <v>45367</v>
      </c>
      <c r="B77" s="4">
        <f t="shared" si="17"/>
        <v>16</v>
      </c>
      <c r="C77" s="4">
        <f t="shared" si="18"/>
        <v>3</v>
      </c>
      <c r="D77" s="4">
        <f t="shared" si="19"/>
        <v>6</v>
      </c>
      <c r="E77" s="5">
        <f t="shared" si="33"/>
        <v>0</v>
      </c>
      <c r="F77" s="5">
        <v>0</v>
      </c>
      <c r="G77" s="5">
        <f t="shared" si="20"/>
        <v>0</v>
      </c>
      <c r="H77" s="5">
        <f t="shared" si="21"/>
        <v>0</v>
      </c>
      <c r="I77" s="5">
        <f t="shared" si="22"/>
        <v>0</v>
      </c>
      <c r="J77" s="5">
        <f t="shared" si="23"/>
        <v>0</v>
      </c>
      <c r="K77" s="5">
        <f t="shared" si="24"/>
        <v>0</v>
      </c>
      <c r="L77" s="5">
        <f t="shared" si="25"/>
        <v>0</v>
      </c>
      <c r="M77" s="5">
        <f t="shared" si="26"/>
        <v>0</v>
      </c>
      <c r="N77" s="5">
        <f t="shared" si="27"/>
        <v>0</v>
      </c>
      <c r="O77" s="5">
        <f t="shared" si="28"/>
        <v>0</v>
      </c>
      <c r="P77" s="5">
        <f t="shared" si="29"/>
        <v>0</v>
      </c>
      <c r="Q77" s="5">
        <f t="shared" si="30"/>
        <v>0</v>
      </c>
      <c r="R77" s="5">
        <f t="shared" si="31"/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9">
        <f t="shared" si="32"/>
        <v>11</v>
      </c>
    </row>
    <row r="78" spans="1:24" hidden="1" x14ac:dyDescent="0.2">
      <c r="A78" s="6">
        <v>45368</v>
      </c>
      <c r="B78" s="4">
        <f t="shared" si="17"/>
        <v>17</v>
      </c>
      <c r="C78" s="4">
        <f t="shared" si="18"/>
        <v>3</v>
      </c>
      <c r="D78" s="4">
        <f t="shared" si="19"/>
        <v>7</v>
      </c>
      <c r="E78" s="5">
        <f t="shared" si="33"/>
        <v>0</v>
      </c>
      <c r="F78" s="5">
        <v>0</v>
      </c>
      <c r="G78" s="5">
        <f t="shared" si="20"/>
        <v>0</v>
      </c>
      <c r="H78" s="5">
        <f t="shared" si="21"/>
        <v>0</v>
      </c>
      <c r="I78" s="5">
        <f t="shared" si="22"/>
        <v>0</v>
      </c>
      <c r="J78" s="5">
        <f t="shared" si="23"/>
        <v>0</v>
      </c>
      <c r="K78" s="5">
        <f t="shared" si="24"/>
        <v>0</v>
      </c>
      <c r="L78" s="5">
        <f t="shared" si="25"/>
        <v>0</v>
      </c>
      <c r="M78" s="5">
        <f t="shared" si="26"/>
        <v>0</v>
      </c>
      <c r="N78" s="5">
        <f t="shared" si="27"/>
        <v>0</v>
      </c>
      <c r="O78" s="5">
        <f t="shared" si="28"/>
        <v>0</v>
      </c>
      <c r="P78" s="5">
        <f t="shared" si="29"/>
        <v>0</v>
      </c>
      <c r="Q78" s="5">
        <f t="shared" si="30"/>
        <v>0</v>
      </c>
      <c r="R78" s="5">
        <f t="shared" si="31"/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9">
        <f t="shared" si="32"/>
        <v>11</v>
      </c>
    </row>
    <row r="79" spans="1:24" hidden="1" x14ac:dyDescent="0.2">
      <c r="A79" s="6">
        <v>45369</v>
      </c>
      <c r="B79" s="4">
        <f t="shared" si="17"/>
        <v>18</v>
      </c>
      <c r="C79" s="4">
        <f t="shared" si="18"/>
        <v>3</v>
      </c>
      <c r="D79" s="4">
        <f t="shared" si="19"/>
        <v>1</v>
      </c>
      <c r="E79" s="5">
        <f t="shared" si="33"/>
        <v>1</v>
      </c>
      <c r="F79" s="5">
        <v>1</v>
      </c>
      <c r="G79" s="5">
        <f t="shared" si="20"/>
        <v>0</v>
      </c>
      <c r="H79" s="5">
        <f t="shared" si="21"/>
        <v>0</v>
      </c>
      <c r="I79" s="5">
        <f t="shared" si="22"/>
        <v>0</v>
      </c>
      <c r="J79" s="5">
        <f t="shared" si="23"/>
        <v>0</v>
      </c>
      <c r="K79" s="5">
        <f t="shared" si="24"/>
        <v>0</v>
      </c>
      <c r="L79" s="5">
        <f t="shared" si="25"/>
        <v>0</v>
      </c>
      <c r="M79" s="5">
        <f t="shared" si="26"/>
        <v>0</v>
      </c>
      <c r="N79" s="5">
        <f t="shared" si="27"/>
        <v>0</v>
      </c>
      <c r="O79" s="5">
        <f t="shared" si="28"/>
        <v>0</v>
      </c>
      <c r="P79" s="5">
        <f t="shared" si="29"/>
        <v>0</v>
      </c>
      <c r="Q79" s="5">
        <f t="shared" si="30"/>
        <v>0</v>
      </c>
      <c r="R79" s="5">
        <f t="shared" si="31"/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9">
        <f t="shared" si="32"/>
        <v>12</v>
      </c>
    </row>
    <row r="80" spans="1:24" hidden="1" x14ac:dyDescent="0.2">
      <c r="A80" s="6">
        <v>45370</v>
      </c>
      <c r="B80" s="4">
        <f t="shared" si="17"/>
        <v>19</v>
      </c>
      <c r="C80" s="4">
        <f t="shared" si="18"/>
        <v>3</v>
      </c>
      <c r="D80" s="4">
        <f t="shared" si="19"/>
        <v>2</v>
      </c>
      <c r="E80" s="5">
        <f t="shared" si="33"/>
        <v>1</v>
      </c>
      <c r="F80" s="5">
        <v>1</v>
      </c>
      <c r="G80" s="5">
        <f t="shared" si="20"/>
        <v>0</v>
      </c>
      <c r="H80" s="5">
        <f t="shared" si="21"/>
        <v>0</v>
      </c>
      <c r="I80" s="5">
        <f t="shared" si="22"/>
        <v>0</v>
      </c>
      <c r="J80" s="5">
        <f t="shared" si="23"/>
        <v>0</v>
      </c>
      <c r="K80" s="5">
        <f t="shared" si="24"/>
        <v>0</v>
      </c>
      <c r="L80" s="5">
        <f t="shared" si="25"/>
        <v>0</v>
      </c>
      <c r="M80" s="5">
        <f t="shared" si="26"/>
        <v>0</v>
      </c>
      <c r="N80" s="5">
        <f t="shared" si="27"/>
        <v>0</v>
      </c>
      <c r="O80" s="5">
        <f t="shared" si="28"/>
        <v>0</v>
      </c>
      <c r="P80" s="5">
        <f t="shared" si="29"/>
        <v>0</v>
      </c>
      <c r="Q80" s="5">
        <f t="shared" si="30"/>
        <v>0</v>
      </c>
      <c r="R80" s="5">
        <f t="shared" si="31"/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9">
        <f t="shared" si="32"/>
        <v>12</v>
      </c>
    </row>
    <row r="81" spans="1:24" hidden="1" x14ac:dyDescent="0.2">
      <c r="A81" s="6">
        <v>45371</v>
      </c>
      <c r="B81" s="4">
        <f t="shared" si="17"/>
        <v>20</v>
      </c>
      <c r="C81" s="4">
        <f t="shared" si="18"/>
        <v>3</v>
      </c>
      <c r="D81" s="4">
        <f t="shared" si="19"/>
        <v>3</v>
      </c>
      <c r="E81" s="5">
        <f t="shared" si="33"/>
        <v>1</v>
      </c>
      <c r="F81" s="5">
        <v>1</v>
      </c>
      <c r="G81" s="5">
        <f t="shared" si="20"/>
        <v>0</v>
      </c>
      <c r="H81" s="5">
        <f t="shared" si="21"/>
        <v>0</v>
      </c>
      <c r="I81" s="5">
        <f t="shared" si="22"/>
        <v>0</v>
      </c>
      <c r="J81" s="5">
        <f t="shared" si="23"/>
        <v>0</v>
      </c>
      <c r="K81" s="5">
        <f t="shared" si="24"/>
        <v>0</v>
      </c>
      <c r="L81" s="5">
        <f t="shared" si="25"/>
        <v>0</v>
      </c>
      <c r="M81" s="5">
        <f t="shared" si="26"/>
        <v>0</v>
      </c>
      <c r="N81" s="5">
        <f t="shared" si="27"/>
        <v>0</v>
      </c>
      <c r="O81" s="5">
        <f t="shared" si="28"/>
        <v>0</v>
      </c>
      <c r="P81" s="5">
        <f t="shared" si="29"/>
        <v>0</v>
      </c>
      <c r="Q81" s="5">
        <f t="shared" si="30"/>
        <v>0</v>
      </c>
      <c r="R81" s="5">
        <f t="shared" si="31"/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9">
        <f t="shared" si="32"/>
        <v>12</v>
      </c>
    </row>
    <row r="82" spans="1:24" hidden="1" x14ac:dyDescent="0.2">
      <c r="A82" s="6">
        <v>45372</v>
      </c>
      <c r="B82" s="4">
        <f t="shared" si="17"/>
        <v>21</v>
      </c>
      <c r="C82" s="4">
        <f t="shared" si="18"/>
        <v>3</v>
      </c>
      <c r="D82" s="4">
        <f t="shared" si="19"/>
        <v>4</v>
      </c>
      <c r="E82" s="5">
        <f t="shared" si="33"/>
        <v>1</v>
      </c>
      <c r="F82" s="5">
        <v>1</v>
      </c>
      <c r="G82" s="5">
        <f t="shared" si="20"/>
        <v>0</v>
      </c>
      <c r="H82" s="5">
        <f t="shared" si="21"/>
        <v>0</v>
      </c>
      <c r="I82" s="5">
        <f t="shared" si="22"/>
        <v>0</v>
      </c>
      <c r="J82" s="5">
        <f t="shared" si="23"/>
        <v>0</v>
      </c>
      <c r="K82" s="5">
        <f t="shared" si="24"/>
        <v>0</v>
      </c>
      <c r="L82" s="5">
        <f t="shared" si="25"/>
        <v>0</v>
      </c>
      <c r="M82" s="5">
        <f t="shared" si="26"/>
        <v>0</v>
      </c>
      <c r="N82" s="5">
        <f t="shared" si="27"/>
        <v>0</v>
      </c>
      <c r="O82" s="5">
        <f t="shared" si="28"/>
        <v>0</v>
      </c>
      <c r="P82" s="5">
        <f t="shared" si="29"/>
        <v>0</v>
      </c>
      <c r="Q82" s="5">
        <f t="shared" si="30"/>
        <v>0</v>
      </c>
      <c r="R82" s="5">
        <f t="shared" si="31"/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9">
        <f t="shared" si="32"/>
        <v>12</v>
      </c>
    </row>
    <row r="83" spans="1:24" hidden="1" x14ac:dyDescent="0.2">
      <c r="A83" s="6">
        <v>45373</v>
      </c>
      <c r="B83" s="4">
        <f t="shared" si="17"/>
        <v>22</v>
      </c>
      <c r="C83" s="4">
        <f t="shared" si="18"/>
        <v>3</v>
      </c>
      <c r="D83" s="4">
        <f t="shared" si="19"/>
        <v>5</v>
      </c>
      <c r="E83" s="5">
        <f t="shared" si="33"/>
        <v>1</v>
      </c>
      <c r="F83" s="5">
        <v>1</v>
      </c>
      <c r="G83" s="5">
        <f t="shared" si="20"/>
        <v>0</v>
      </c>
      <c r="H83" s="5">
        <f t="shared" si="21"/>
        <v>0</v>
      </c>
      <c r="I83" s="5">
        <f t="shared" si="22"/>
        <v>0</v>
      </c>
      <c r="J83" s="5">
        <f t="shared" si="23"/>
        <v>0</v>
      </c>
      <c r="K83" s="5">
        <f t="shared" si="24"/>
        <v>0</v>
      </c>
      <c r="L83" s="5">
        <f t="shared" si="25"/>
        <v>0</v>
      </c>
      <c r="M83" s="5">
        <f t="shared" si="26"/>
        <v>0</v>
      </c>
      <c r="N83" s="5">
        <f t="shared" si="27"/>
        <v>0</v>
      </c>
      <c r="O83" s="5">
        <f t="shared" si="28"/>
        <v>0</v>
      </c>
      <c r="P83" s="5">
        <f t="shared" si="29"/>
        <v>0</v>
      </c>
      <c r="Q83" s="5">
        <f t="shared" si="30"/>
        <v>0</v>
      </c>
      <c r="R83" s="5">
        <f t="shared" si="31"/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9">
        <f t="shared" si="32"/>
        <v>12</v>
      </c>
    </row>
    <row r="84" spans="1:24" hidden="1" x14ac:dyDescent="0.2">
      <c r="A84" s="6">
        <v>45374</v>
      </c>
      <c r="B84" s="4">
        <f t="shared" si="17"/>
        <v>23</v>
      </c>
      <c r="C84" s="4">
        <f t="shared" si="18"/>
        <v>3</v>
      </c>
      <c r="D84" s="4">
        <f t="shared" si="19"/>
        <v>6</v>
      </c>
      <c r="E84" s="5">
        <f t="shared" si="33"/>
        <v>0</v>
      </c>
      <c r="F84" s="5">
        <v>0</v>
      </c>
      <c r="G84" s="5">
        <f t="shared" si="20"/>
        <v>0</v>
      </c>
      <c r="H84" s="5">
        <f t="shared" si="21"/>
        <v>0</v>
      </c>
      <c r="I84" s="5">
        <f t="shared" si="22"/>
        <v>0</v>
      </c>
      <c r="J84" s="5">
        <f t="shared" si="23"/>
        <v>0</v>
      </c>
      <c r="K84" s="5">
        <f t="shared" si="24"/>
        <v>0</v>
      </c>
      <c r="L84" s="5">
        <f t="shared" si="25"/>
        <v>0</v>
      </c>
      <c r="M84" s="5">
        <f t="shared" si="26"/>
        <v>0</v>
      </c>
      <c r="N84" s="5">
        <f t="shared" si="27"/>
        <v>0</v>
      </c>
      <c r="O84" s="5">
        <f t="shared" si="28"/>
        <v>0</v>
      </c>
      <c r="P84" s="5">
        <f t="shared" si="29"/>
        <v>0</v>
      </c>
      <c r="Q84" s="5">
        <f t="shared" si="30"/>
        <v>0</v>
      </c>
      <c r="R84" s="5">
        <f t="shared" si="31"/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9">
        <f t="shared" si="32"/>
        <v>12</v>
      </c>
    </row>
    <row r="85" spans="1:24" hidden="1" x14ac:dyDescent="0.2">
      <c r="A85" s="6">
        <v>45375</v>
      </c>
      <c r="B85" s="4">
        <f t="shared" si="17"/>
        <v>24</v>
      </c>
      <c r="C85" s="4">
        <f t="shared" si="18"/>
        <v>3</v>
      </c>
      <c r="D85" s="4">
        <f t="shared" si="19"/>
        <v>7</v>
      </c>
      <c r="E85" s="5">
        <f t="shared" si="33"/>
        <v>0</v>
      </c>
      <c r="F85" s="5">
        <v>0</v>
      </c>
      <c r="G85" s="5">
        <f t="shared" si="20"/>
        <v>0</v>
      </c>
      <c r="H85" s="5">
        <f t="shared" si="21"/>
        <v>0</v>
      </c>
      <c r="I85" s="5">
        <f t="shared" si="22"/>
        <v>0</v>
      </c>
      <c r="J85" s="5">
        <f t="shared" si="23"/>
        <v>0</v>
      </c>
      <c r="K85" s="5">
        <f t="shared" si="24"/>
        <v>0</v>
      </c>
      <c r="L85" s="5">
        <f t="shared" si="25"/>
        <v>0</v>
      </c>
      <c r="M85" s="5">
        <f t="shared" si="26"/>
        <v>0</v>
      </c>
      <c r="N85" s="5">
        <f t="shared" si="27"/>
        <v>0</v>
      </c>
      <c r="O85" s="5">
        <f t="shared" si="28"/>
        <v>0</v>
      </c>
      <c r="P85" s="5">
        <f t="shared" si="29"/>
        <v>0</v>
      </c>
      <c r="Q85" s="5">
        <f t="shared" si="30"/>
        <v>0</v>
      </c>
      <c r="R85" s="5">
        <f t="shared" si="31"/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9">
        <f t="shared" si="32"/>
        <v>12</v>
      </c>
    </row>
    <row r="86" spans="1:24" hidden="1" x14ac:dyDescent="0.2">
      <c r="A86" s="6">
        <v>45376</v>
      </c>
      <c r="B86" s="4">
        <f t="shared" si="17"/>
        <v>25</v>
      </c>
      <c r="C86" s="4">
        <f t="shared" si="18"/>
        <v>3</v>
      </c>
      <c r="D86" s="4">
        <f t="shared" si="19"/>
        <v>1</v>
      </c>
      <c r="E86" s="5">
        <f t="shared" si="33"/>
        <v>1</v>
      </c>
      <c r="F86" s="5">
        <v>0</v>
      </c>
      <c r="G86" s="5">
        <f t="shared" si="20"/>
        <v>0</v>
      </c>
      <c r="H86" s="5">
        <f t="shared" si="21"/>
        <v>0</v>
      </c>
      <c r="I86" s="5">
        <f t="shared" si="22"/>
        <v>0</v>
      </c>
      <c r="J86" s="5">
        <f t="shared" si="23"/>
        <v>0</v>
      </c>
      <c r="K86" s="5">
        <f t="shared" si="24"/>
        <v>0</v>
      </c>
      <c r="L86" s="5">
        <f t="shared" si="25"/>
        <v>0</v>
      </c>
      <c r="M86" s="5">
        <f t="shared" si="26"/>
        <v>0</v>
      </c>
      <c r="N86" s="5">
        <f t="shared" si="27"/>
        <v>0</v>
      </c>
      <c r="O86" s="5">
        <f t="shared" si="28"/>
        <v>0</v>
      </c>
      <c r="P86" s="5">
        <f t="shared" si="29"/>
        <v>0</v>
      </c>
      <c r="Q86" s="5">
        <f t="shared" si="30"/>
        <v>0</v>
      </c>
      <c r="R86" s="5">
        <f t="shared" si="31"/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9">
        <f t="shared" si="32"/>
        <v>13</v>
      </c>
    </row>
    <row r="87" spans="1:24" hidden="1" x14ac:dyDescent="0.2">
      <c r="A87" s="6">
        <v>45377</v>
      </c>
      <c r="B87" s="4">
        <f t="shared" si="17"/>
        <v>26</v>
      </c>
      <c r="C87" s="4">
        <f t="shared" si="18"/>
        <v>3</v>
      </c>
      <c r="D87" s="4">
        <f t="shared" si="19"/>
        <v>2</v>
      </c>
      <c r="E87" s="5">
        <f t="shared" si="33"/>
        <v>1</v>
      </c>
      <c r="F87" s="5">
        <v>0</v>
      </c>
      <c r="G87" s="5">
        <f t="shared" si="20"/>
        <v>0</v>
      </c>
      <c r="H87" s="5">
        <f t="shared" si="21"/>
        <v>0</v>
      </c>
      <c r="I87" s="5">
        <f t="shared" si="22"/>
        <v>0</v>
      </c>
      <c r="J87" s="5">
        <f t="shared" si="23"/>
        <v>0</v>
      </c>
      <c r="K87" s="5">
        <f t="shared" si="24"/>
        <v>0</v>
      </c>
      <c r="L87" s="5">
        <f t="shared" si="25"/>
        <v>0</v>
      </c>
      <c r="M87" s="5">
        <f t="shared" si="26"/>
        <v>0</v>
      </c>
      <c r="N87" s="5">
        <f t="shared" si="27"/>
        <v>0</v>
      </c>
      <c r="O87" s="5">
        <f t="shared" si="28"/>
        <v>0</v>
      </c>
      <c r="P87" s="5">
        <f t="shared" si="29"/>
        <v>0</v>
      </c>
      <c r="Q87" s="5">
        <f t="shared" si="30"/>
        <v>0</v>
      </c>
      <c r="R87" s="5">
        <f t="shared" si="31"/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9">
        <f t="shared" si="32"/>
        <v>13</v>
      </c>
    </row>
    <row r="88" spans="1:24" hidden="1" x14ac:dyDescent="0.2">
      <c r="A88" s="6">
        <v>45378</v>
      </c>
      <c r="B88" s="4">
        <f t="shared" si="17"/>
        <v>27</v>
      </c>
      <c r="C88" s="4">
        <f t="shared" si="18"/>
        <v>3</v>
      </c>
      <c r="D88" s="4">
        <f t="shared" si="19"/>
        <v>3</v>
      </c>
      <c r="E88" s="5">
        <f t="shared" si="33"/>
        <v>1</v>
      </c>
      <c r="F88" s="5">
        <v>0</v>
      </c>
      <c r="G88" s="5">
        <f t="shared" si="20"/>
        <v>0</v>
      </c>
      <c r="H88" s="5">
        <f t="shared" si="21"/>
        <v>0</v>
      </c>
      <c r="I88" s="5">
        <f t="shared" si="22"/>
        <v>0</v>
      </c>
      <c r="J88" s="5">
        <f t="shared" si="23"/>
        <v>0</v>
      </c>
      <c r="K88" s="5">
        <f t="shared" si="24"/>
        <v>0</v>
      </c>
      <c r="L88" s="5">
        <f t="shared" si="25"/>
        <v>0</v>
      </c>
      <c r="M88" s="5">
        <f t="shared" si="26"/>
        <v>0</v>
      </c>
      <c r="N88" s="5">
        <f t="shared" si="27"/>
        <v>0</v>
      </c>
      <c r="O88" s="5">
        <f t="shared" si="28"/>
        <v>0</v>
      </c>
      <c r="P88" s="5">
        <f t="shared" si="29"/>
        <v>0</v>
      </c>
      <c r="Q88" s="5">
        <f t="shared" si="30"/>
        <v>0</v>
      </c>
      <c r="R88" s="5">
        <f t="shared" si="31"/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9">
        <f t="shared" si="32"/>
        <v>13</v>
      </c>
    </row>
    <row r="89" spans="1:24" x14ac:dyDescent="0.2">
      <c r="A89" s="6">
        <v>45379</v>
      </c>
      <c r="B89" s="4">
        <f t="shared" si="17"/>
        <v>28</v>
      </c>
      <c r="C89" s="4">
        <f t="shared" si="18"/>
        <v>3</v>
      </c>
      <c r="D89" s="4">
        <f t="shared" si="19"/>
        <v>4</v>
      </c>
      <c r="E89" s="5">
        <f t="shared" si="33"/>
        <v>0</v>
      </c>
      <c r="F89" s="5">
        <v>0</v>
      </c>
      <c r="G89" s="5">
        <f t="shared" si="20"/>
        <v>0</v>
      </c>
      <c r="H89" s="5">
        <f t="shared" si="21"/>
        <v>0</v>
      </c>
      <c r="I89" s="5">
        <f t="shared" si="22"/>
        <v>0</v>
      </c>
      <c r="J89" s="5">
        <f t="shared" si="23"/>
        <v>0</v>
      </c>
      <c r="K89" s="5">
        <f t="shared" si="24"/>
        <v>0</v>
      </c>
      <c r="L89" s="5">
        <f t="shared" si="25"/>
        <v>0</v>
      </c>
      <c r="M89" s="5">
        <f t="shared" si="26"/>
        <v>0</v>
      </c>
      <c r="N89" s="5">
        <f t="shared" si="27"/>
        <v>0</v>
      </c>
      <c r="O89" s="5">
        <f t="shared" si="28"/>
        <v>0</v>
      </c>
      <c r="P89" s="5">
        <f t="shared" si="29"/>
        <v>0</v>
      </c>
      <c r="Q89" s="5">
        <f t="shared" si="30"/>
        <v>0</v>
      </c>
      <c r="R89" s="5">
        <f t="shared" si="31"/>
        <v>0</v>
      </c>
      <c r="S89" s="5">
        <v>1</v>
      </c>
      <c r="T89" s="5">
        <v>0</v>
      </c>
      <c r="U89" s="5">
        <v>0</v>
      </c>
      <c r="V89" s="5">
        <v>0</v>
      </c>
      <c r="W89" s="5">
        <v>0</v>
      </c>
      <c r="X89" s="9">
        <f t="shared" si="32"/>
        <v>13</v>
      </c>
    </row>
    <row r="90" spans="1:24" x14ac:dyDescent="0.2">
      <c r="A90" s="6">
        <v>45380</v>
      </c>
      <c r="B90" s="4">
        <f t="shared" si="17"/>
        <v>29</v>
      </c>
      <c r="C90" s="4">
        <f t="shared" si="18"/>
        <v>3</v>
      </c>
      <c r="D90" s="4">
        <f t="shared" si="19"/>
        <v>5</v>
      </c>
      <c r="E90" s="5">
        <f t="shared" si="33"/>
        <v>0</v>
      </c>
      <c r="F90" s="5">
        <v>0</v>
      </c>
      <c r="G90" s="5">
        <f t="shared" si="20"/>
        <v>0</v>
      </c>
      <c r="H90" s="5">
        <f t="shared" si="21"/>
        <v>0</v>
      </c>
      <c r="I90" s="5">
        <f t="shared" si="22"/>
        <v>0</v>
      </c>
      <c r="J90" s="5">
        <f t="shared" si="23"/>
        <v>0</v>
      </c>
      <c r="K90" s="5">
        <f t="shared" si="24"/>
        <v>0</v>
      </c>
      <c r="L90" s="5">
        <f t="shared" si="25"/>
        <v>0</v>
      </c>
      <c r="M90" s="5">
        <f t="shared" si="26"/>
        <v>0</v>
      </c>
      <c r="N90" s="5">
        <f t="shared" si="27"/>
        <v>0</v>
      </c>
      <c r="O90" s="5">
        <f t="shared" si="28"/>
        <v>0</v>
      </c>
      <c r="P90" s="5">
        <f t="shared" si="29"/>
        <v>0</v>
      </c>
      <c r="Q90" s="5">
        <f t="shared" si="30"/>
        <v>0</v>
      </c>
      <c r="R90" s="5">
        <f t="shared" si="31"/>
        <v>0</v>
      </c>
      <c r="S90" s="5">
        <v>0</v>
      </c>
      <c r="T90" s="5">
        <v>1</v>
      </c>
      <c r="U90" s="5">
        <v>0</v>
      </c>
      <c r="V90" s="5">
        <v>0</v>
      </c>
      <c r="W90" s="5">
        <v>0</v>
      </c>
      <c r="X90" s="9">
        <f t="shared" si="32"/>
        <v>13</v>
      </c>
    </row>
    <row r="91" spans="1:24" hidden="1" x14ac:dyDescent="0.2">
      <c r="A91" s="6">
        <v>45381</v>
      </c>
      <c r="B91" s="4">
        <f t="shared" si="17"/>
        <v>30</v>
      </c>
      <c r="C91" s="4">
        <f t="shared" si="18"/>
        <v>3</v>
      </c>
      <c r="D91" s="4">
        <f t="shared" si="19"/>
        <v>6</v>
      </c>
      <c r="E91" s="5">
        <f t="shared" si="33"/>
        <v>0</v>
      </c>
      <c r="F91" s="5">
        <v>0</v>
      </c>
      <c r="G91" s="5">
        <f t="shared" si="20"/>
        <v>0</v>
      </c>
      <c r="H91" s="5">
        <f t="shared" si="21"/>
        <v>0</v>
      </c>
      <c r="I91" s="5">
        <f t="shared" si="22"/>
        <v>0</v>
      </c>
      <c r="J91" s="5">
        <f t="shared" si="23"/>
        <v>0</v>
      </c>
      <c r="K91" s="5">
        <f t="shared" si="24"/>
        <v>0</v>
      </c>
      <c r="L91" s="5">
        <f t="shared" si="25"/>
        <v>0</v>
      </c>
      <c r="M91" s="5">
        <f t="shared" si="26"/>
        <v>0</v>
      </c>
      <c r="N91" s="5">
        <f t="shared" si="27"/>
        <v>0</v>
      </c>
      <c r="O91" s="5">
        <f t="shared" si="28"/>
        <v>0</v>
      </c>
      <c r="P91" s="5">
        <f t="shared" si="29"/>
        <v>0</v>
      </c>
      <c r="Q91" s="5">
        <f t="shared" si="30"/>
        <v>0</v>
      </c>
      <c r="R91" s="5">
        <f t="shared" si="31"/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9">
        <f t="shared" si="32"/>
        <v>13</v>
      </c>
    </row>
    <row r="92" spans="1:24" hidden="1" x14ac:dyDescent="0.2">
      <c r="A92" s="6">
        <v>45382</v>
      </c>
      <c r="B92" s="4">
        <f t="shared" si="17"/>
        <v>31</v>
      </c>
      <c r="C92" s="4">
        <f t="shared" si="18"/>
        <v>3</v>
      </c>
      <c r="D92" s="4">
        <f t="shared" si="19"/>
        <v>7</v>
      </c>
      <c r="E92" s="5">
        <f t="shared" si="33"/>
        <v>0</v>
      </c>
      <c r="F92" s="5">
        <v>0</v>
      </c>
      <c r="G92" s="5">
        <f t="shared" si="20"/>
        <v>0</v>
      </c>
      <c r="H92" s="5">
        <f t="shared" si="21"/>
        <v>0</v>
      </c>
      <c r="I92" s="5">
        <f t="shared" si="22"/>
        <v>0</v>
      </c>
      <c r="J92" s="5">
        <f t="shared" si="23"/>
        <v>0</v>
      </c>
      <c r="K92" s="5">
        <f t="shared" si="24"/>
        <v>0</v>
      </c>
      <c r="L92" s="5">
        <f t="shared" si="25"/>
        <v>0</v>
      </c>
      <c r="M92" s="5">
        <f t="shared" si="26"/>
        <v>0</v>
      </c>
      <c r="N92" s="5">
        <f t="shared" si="27"/>
        <v>0</v>
      </c>
      <c r="O92" s="5">
        <f t="shared" si="28"/>
        <v>0</v>
      </c>
      <c r="P92" s="5">
        <f t="shared" si="29"/>
        <v>0</v>
      </c>
      <c r="Q92" s="5">
        <f t="shared" si="30"/>
        <v>0</v>
      </c>
      <c r="R92" s="5">
        <f t="shared" si="31"/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9">
        <f t="shared" si="32"/>
        <v>13</v>
      </c>
    </row>
    <row r="93" spans="1:24" hidden="1" x14ac:dyDescent="0.2">
      <c r="A93" s="6">
        <v>45383</v>
      </c>
      <c r="B93" s="4">
        <f t="shared" si="17"/>
        <v>1</v>
      </c>
      <c r="C93" s="4">
        <f t="shared" si="18"/>
        <v>4</v>
      </c>
      <c r="D93" s="4">
        <f t="shared" si="19"/>
        <v>1</v>
      </c>
      <c r="E93" s="5">
        <f t="shared" si="33"/>
        <v>1</v>
      </c>
      <c r="F93" s="5">
        <v>0</v>
      </c>
      <c r="G93" s="5">
        <f t="shared" si="20"/>
        <v>0</v>
      </c>
      <c r="H93" s="5">
        <f t="shared" si="21"/>
        <v>0</v>
      </c>
      <c r="I93" s="5">
        <f t="shared" si="22"/>
        <v>0</v>
      </c>
      <c r="J93" s="5">
        <f t="shared" si="23"/>
        <v>0</v>
      </c>
      <c r="K93" s="5">
        <f t="shared" si="24"/>
        <v>0</v>
      </c>
      <c r="L93" s="5">
        <f t="shared" si="25"/>
        <v>0</v>
      </c>
      <c r="M93" s="5">
        <f t="shared" si="26"/>
        <v>0</v>
      </c>
      <c r="N93" s="5">
        <f t="shared" si="27"/>
        <v>0</v>
      </c>
      <c r="O93" s="5">
        <f t="shared" si="28"/>
        <v>0</v>
      </c>
      <c r="P93" s="5">
        <f t="shared" si="29"/>
        <v>0</v>
      </c>
      <c r="Q93" s="5">
        <f t="shared" si="30"/>
        <v>0</v>
      </c>
      <c r="R93" s="5">
        <f t="shared" si="31"/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9">
        <f t="shared" si="32"/>
        <v>14</v>
      </c>
    </row>
    <row r="94" spans="1:24" hidden="1" x14ac:dyDescent="0.2">
      <c r="A94" s="6">
        <v>45384</v>
      </c>
      <c r="B94" s="4">
        <f t="shared" si="17"/>
        <v>2</v>
      </c>
      <c r="C94" s="4">
        <f t="shared" si="18"/>
        <v>4</v>
      </c>
      <c r="D94" s="4">
        <f t="shared" si="19"/>
        <v>2</v>
      </c>
      <c r="E94" s="5">
        <f t="shared" si="33"/>
        <v>1</v>
      </c>
      <c r="F94" s="5">
        <v>1</v>
      </c>
      <c r="G94" s="5">
        <f t="shared" si="20"/>
        <v>0</v>
      </c>
      <c r="H94" s="5">
        <f t="shared" si="21"/>
        <v>0</v>
      </c>
      <c r="I94" s="5">
        <f t="shared" si="22"/>
        <v>0</v>
      </c>
      <c r="J94" s="5">
        <f t="shared" si="23"/>
        <v>0</v>
      </c>
      <c r="K94" s="5">
        <f t="shared" si="24"/>
        <v>0</v>
      </c>
      <c r="L94" s="5">
        <f t="shared" si="25"/>
        <v>0</v>
      </c>
      <c r="M94" s="5">
        <f t="shared" si="26"/>
        <v>0</v>
      </c>
      <c r="N94" s="5">
        <f t="shared" si="27"/>
        <v>0</v>
      </c>
      <c r="O94" s="5">
        <f t="shared" si="28"/>
        <v>0</v>
      </c>
      <c r="P94" s="5">
        <f t="shared" si="29"/>
        <v>0</v>
      </c>
      <c r="Q94" s="5">
        <f t="shared" si="30"/>
        <v>0</v>
      </c>
      <c r="R94" s="5">
        <f t="shared" si="31"/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9">
        <f t="shared" si="32"/>
        <v>14</v>
      </c>
    </row>
    <row r="95" spans="1:24" hidden="1" x14ac:dyDescent="0.2">
      <c r="A95" s="6">
        <v>45385</v>
      </c>
      <c r="B95" s="4">
        <f t="shared" si="17"/>
        <v>3</v>
      </c>
      <c r="C95" s="4">
        <f t="shared" si="18"/>
        <v>4</v>
      </c>
      <c r="D95" s="4">
        <f t="shared" si="19"/>
        <v>3</v>
      </c>
      <c r="E95" s="5">
        <f t="shared" si="33"/>
        <v>1</v>
      </c>
      <c r="F95" s="5">
        <v>1</v>
      </c>
      <c r="G95" s="5">
        <f t="shared" si="20"/>
        <v>0</v>
      </c>
      <c r="H95" s="5">
        <f t="shared" si="21"/>
        <v>0</v>
      </c>
      <c r="I95" s="5">
        <f t="shared" si="22"/>
        <v>0</v>
      </c>
      <c r="J95" s="5">
        <f t="shared" si="23"/>
        <v>0</v>
      </c>
      <c r="K95" s="5">
        <f t="shared" si="24"/>
        <v>0</v>
      </c>
      <c r="L95" s="5">
        <f t="shared" si="25"/>
        <v>0</v>
      </c>
      <c r="M95" s="5">
        <f t="shared" si="26"/>
        <v>0</v>
      </c>
      <c r="N95" s="5">
        <f t="shared" si="27"/>
        <v>0</v>
      </c>
      <c r="O95" s="5">
        <f t="shared" si="28"/>
        <v>0</v>
      </c>
      <c r="P95" s="5">
        <f t="shared" si="29"/>
        <v>0</v>
      </c>
      <c r="Q95" s="5">
        <f t="shared" si="30"/>
        <v>0</v>
      </c>
      <c r="R95" s="5">
        <f t="shared" si="31"/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9">
        <f t="shared" si="32"/>
        <v>14</v>
      </c>
    </row>
    <row r="96" spans="1:24" hidden="1" x14ac:dyDescent="0.2">
      <c r="A96" s="6">
        <v>45386</v>
      </c>
      <c r="B96" s="4">
        <f t="shared" si="17"/>
        <v>4</v>
      </c>
      <c r="C96" s="4">
        <f t="shared" si="18"/>
        <v>4</v>
      </c>
      <c r="D96" s="4">
        <f t="shared" si="19"/>
        <v>4</v>
      </c>
      <c r="E96" s="5">
        <f t="shared" si="33"/>
        <v>1</v>
      </c>
      <c r="F96" s="5">
        <v>1</v>
      </c>
      <c r="G96" s="5">
        <f t="shared" si="20"/>
        <v>0</v>
      </c>
      <c r="H96" s="5">
        <f t="shared" si="21"/>
        <v>0</v>
      </c>
      <c r="I96" s="5">
        <f t="shared" si="22"/>
        <v>0</v>
      </c>
      <c r="J96" s="5">
        <f t="shared" si="23"/>
        <v>0</v>
      </c>
      <c r="K96" s="5">
        <f t="shared" si="24"/>
        <v>0</v>
      </c>
      <c r="L96" s="5">
        <f t="shared" si="25"/>
        <v>0</v>
      </c>
      <c r="M96" s="5">
        <f t="shared" si="26"/>
        <v>0</v>
      </c>
      <c r="N96" s="5">
        <f t="shared" si="27"/>
        <v>0</v>
      </c>
      <c r="O96" s="5">
        <f t="shared" si="28"/>
        <v>0</v>
      </c>
      <c r="P96" s="5">
        <f t="shared" si="29"/>
        <v>0</v>
      </c>
      <c r="Q96" s="5">
        <f t="shared" si="30"/>
        <v>0</v>
      </c>
      <c r="R96" s="5">
        <f t="shared" si="31"/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9">
        <f t="shared" si="32"/>
        <v>14</v>
      </c>
    </row>
    <row r="97" spans="1:24" hidden="1" x14ac:dyDescent="0.2">
      <c r="A97" s="6">
        <v>45387</v>
      </c>
      <c r="B97" s="4">
        <f t="shared" si="17"/>
        <v>5</v>
      </c>
      <c r="C97" s="4">
        <f t="shared" si="18"/>
        <v>4</v>
      </c>
      <c r="D97" s="4">
        <f t="shared" si="19"/>
        <v>5</v>
      </c>
      <c r="E97" s="5">
        <f t="shared" si="33"/>
        <v>1</v>
      </c>
      <c r="F97" s="5">
        <v>1</v>
      </c>
      <c r="G97" s="5">
        <f t="shared" si="20"/>
        <v>0</v>
      </c>
      <c r="H97" s="5">
        <f t="shared" si="21"/>
        <v>0</v>
      </c>
      <c r="I97" s="5">
        <f t="shared" si="22"/>
        <v>0</v>
      </c>
      <c r="J97" s="5">
        <f t="shared" si="23"/>
        <v>0</v>
      </c>
      <c r="K97" s="5">
        <f t="shared" si="24"/>
        <v>0</v>
      </c>
      <c r="L97" s="5">
        <f t="shared" si="25"/>
        <v>0</v>
      </c>
      <c r="M97" s="5">
        <f t="shared" si="26"/>
        <v>0</v>
      </c>
      <c r="N97" s="5">
        <f t="shared" si="27"/>
        <v>0</v>
      </c>
      <c r="O97" s="5">
        <f t="shared" si="28"/>
        <v>0</v>
      </c>
      <c r="P97" s="5">
        <f t="shared" si="29"/>
        <v>0</v>
      </c>
      <c r="Q97" s="5">
        <f t="shared" si="30"/>
        <v>0</v>
      </c>
      <c r="R97" s="5">
        <f t="shared" si="31"/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9">
        <f t="shared" si="32"/>
        <v>14</v>
      </c>
    </row>
    <row r="98" spans="1:24" hidden="1" x14ac:dyDescent="0.2">
      <c r="A98" s="6">
        <v>45388</v>
      </c>
      <c r="B98" s="4">
        <f t="shared" si="17"/>
        <v>6</v>
      </c>
      <c r="C98" s="4">
        <f t="shared" si="18"/>
        <v>4</v>
      </c>
      <c r="D98" s="4">
        <f t="shared" si="19"/>
        <v>6</v>
      </c>
      <c r="E98" s="5">
        <f t="shared" si="33"/>
        <v>0</v>
      </c>
      <c r="F98" s="5">
        <v>0</v>
      </c>
      <c r="G98" s="5">
        <f t="shared" si="20"/>
        <v>0</v>
      </c>
      <c r="H98" s="5">
        <f t="shared" si="21"/>
        <v>0</v>
      </c>
      <c r="I98" s="5">
        <f t="shared" si="22"/>
        <v>0</v>
      </c>
      <c r="J98" s="5">
        <f t="shared" si="23"/>
        <v>0</v>
      </c>
      <c r="K98" s="5">
        <f t="shared" si="24"/>
        <v>0</v>
      </c>
      <c r="L98" s="5">
        <f t="shared" si="25"/>
        <v>0</v>
      </c>
      <c r="M98" s="5">
        <f t="shared" si="26"/>
        <v>0</v>
      </c>
      <c r="N98" s="5">
        <f t="shared" si="27"/>
        <v>0</v>
      </c>
      <c r="O98" s="5">
        <f t="shared" si="28"/>
        <v>0</v>
      </c>
      <c r="P98" s="5">
        <f t="shared" si="29"/>
        <v>0</v>
      </c>
      <c r="Q98" s="5">
        <f t="shared" si="30"/>
        <v>0</v>
      </c>
      <c r="R98" s="5">
        <f t="shared" si="31"/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9">
        <f t="shared" si="32"/>
        <v>14</v>
      </c>
    </row>
    <row r="99" spans="1:24" hidden="1" x14ac:dyDescent="0.2">
      <c r="A99" s="6">
        <v>45389</v>
      </c>
      <c r="B99" s="4">
        <f t="shared" si="17"/>
        <v>7</v>
      </c>
      <c r="C99" s="4">
        <f t="shared" si="18"/>
        <v>4</v>
      </c>
      <c r="D99" s="4">
        <f t="shared" si="19"/>
        <v>7</v>
      </c>
      <c r="E99" s="5">
        <f t="shared" si="33"/>
        <v>0</v>
      </c>
      <c r="F99" s="5">
        <v>0</v>
      </c>
      <c r="G99" s="5">
        <f t="shared" si="20"/>
        <v>0</v>
      </c>
      <c r="H99" s="5">
        <f t="shared" si="21"/>
        <v>0</v>
      </c>
      <c r="I99" s="5">
        <f t="shared" si="22"/>
        <v>0</v>
      </c>
      <c r="J99" s="5">
        <f t="shared" si="23"/>
        <v>0</v>
      </c>
      <c r="K99" s="5">
        <f t="shared" si="24"/>
        <v>0</v>
      </c>
      <c r="L99" s="5">
        <f t="shared" si="25"/>
        <v>0</v>
      </c>
      <c r="M99" s="5">
        <f t="shared" si="26"/>
        <v>0</v>
      </c>
      <c r="N99" s="5">
        <f t="shared" si="27"/>
        <v>0</v>
      </c>
      <c r="O99" s="5">
        <f t="shared" si="28"/>
        <v>0</v>
      </c>
      <c r="P99" s="5">
        <f t="shared" si="29"/>
        <v>0</v>
      </c>
      <c r="Q99" s="5">
        <f t="shared" si="30"/>
        <v>0</v>
      </c>
      <c r="R99" s="5">
        <f t="shared" si="31"/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9">
        <f t="shared" si="32"/>
        <v>14</v>
      </c>
    </row>
    <row r="100" spans="1:24" hidden="1" x14ac:dyDescent="0.2">
      <c r="A100" s="6">
        <v>45390</v>
      </c>
      <c r="B100" s="4">
        <f t="shared" si="17"/>
        <v>8</v>
      </c>
      <c r="C100" s="4">
        <f t="shared" si="18"/>
        <v>4</v>
      </c>
      <c r="D100" s="4">
        <f t="shared" si="19"/>
        <v>1</v>
      </c>
      <c r="E100" s="5">
        <f t="shared" si="33"/>
        <v>1</v>
      </c>
      <c r="F100" s="5">
        <v>1</v>
      </c>
      <c r="G100" s="5">
        <f t="shared" si="20"/>
        <v>0</v>
      </c>
      <c r="H100" s="5">
        <f t="shared" si="21"/>
        <v>0</v>
      </c>
      <c r="I100" s="5">
        <f t="shared" si="22"/>
        <v>0</v>
      </c>
      <c r="J100" s="5">
        <f t="shared" si="23"/>
        <v>0</v>
      </c>
      <c r="K100" s="5">
        <f t="shared" si="24"/>
        <v>0</v>
      </c>
      <c r="L100" s="5">
        <f t="shared" si="25"/>
        <v>0</v>
      </c>
      <c r="M100" s="5">
        <f t="shared" si="26"/>
        <v>0</v>
      </c>
      <c r="N100" s="5">
        <f t="shared" si="27"/>
        <v>0</v>
      </c>
      <c r="O100" s="5">
        <f t="shared" si="28"/>
        <v>0</v>
      </c>
      <c r="P100" s="5">
        <f t="shared" si="29"/>
        <v>0</v>
      </c>
      <c r="Q100" s="5">
        <f t="shared" si="30"/>
        <v>0</v>
      </c>
      <c r="R100" s="5">
        <f t="shared" si="31"/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9">
        <f t="shared" si="32"/>
        <v>15</v>
      </c>
    </row>
    <row r="101" spans="1:24" hidden="1" x14ac:dyDescent="0.2">
      <c r="A101" s="6">
        <v>45391</v>
      </c>
      <c r="B101" s="4">
        <f t="shared" si="17"/>
        <v>9</v>
      </c>
      <c r="C101" s="4">
        <f t="shared" si="18"/>
        <v>4</v>
      </c>
      <c r="D101" s="4">
        <f t="shared" si="19"/>
        <v>2</v>
      </c>
      <c r="E101" s="5">
        <f t="shared" si="33"/>
        <v>1</v>
      </c>
      <c r="F101" s="5">
        <v>1</v>
      </c>
      <c r="G101" s="5">
        <f t="shared" si="20"/>
        <v>0</v>
      </c>
      <c r="H101" s="5">
        <f t="shared" si="21"/>
        <v>0</v>
      </c>
      <c r="I101" s="5">
        <f t="shared" si="22"/>
        <v>0</v>
      </c>
      <c r="J101" s="5">
        <f t="shared" si="23"/>
        <v>0</v>
      </c>
      <c r="K101" s="5">
        <f t="shared" si="24"/>
        <v>0</v>
      </c>
      <c r="L101" s="5">
        <f t="shared" si="25"/>
        <v>0</v>
      </c>
      <c r="M101" s="5">
        <f t="shared" si="26"/>
        <v>0</v>
      </c>
      <c r="N101" s="5">
        <f t="shared" si="27"/>
        <v>0</v>
      </c>
      <c r="O101" s="5">
        <f t="shared" si="28"/>
        <v>0</v>
      </c>
      <c r="P101" s="5">
        <f t="shared" si="29"/>
        <v>0</v>
      </c>
      <c r="Q101" s="5">
        <f t="shared" si="30"/>
        <v>0</v>
      </c>
      <c r="R101" s="5">
        <f t="shared" si="31"/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9">
        <f t="shared" si="32"/>
        <v>15</v>
      </c>
    </row>
    <row r="102" spans="1:24" hidden="1" x14ac:dyDescent="0.2">
      <c r="A102" s="6">
        <v>45392</v>
      </c>
      <c r="B102" s="4">
        <f t="shared" si="17"/>
        <v>10</v>
      </c>
      <c r="C102" s="4">
        <f t="shared" si="18"/>
        <v>4</v>
      </c>
      <c r="D102" s="4">
        <f t="shared" si="19"/>
        <v>3</v>
      </c>
      <c r="E102" s="5">
        <f t="shared" si="33"/>
        <v>1</v>
      </c>
      <c r="F102" s="5">
        <v>1</v>
      </c>
      <c r="G102" s="5">
        <f t="shared" si="20"/>
        <v>0</v>
      </c>
      <c r="H102" s="5">
        <f t="shared" si="21"/>
        <v>0</v>
      </c>
      <c r="I102" s="5">
        <f t="shared" si="22"/>
        <v>0</v>
      </c>
      <c r="J102" s="5">
        <f t="shared" si="23"/>
        <v>0</v>
      </c>
      <c r="K102" s="5">
        <f t="shared" si="24"/>
        <v>0</v>
      </c>
      <c r="L102" s="5">
        <f t="shared" si="25"/>
        <v>0</v>
      </c>
      <c r="M102" s="5">
        <f t="shared" si="26"/>
        <v>0</v>
      </c>
      <c r="N102" s="5">
        <f t="shared" si="27"/>
        <v>0</v>
      </c>
      <c r="O102" s="5">
        <f t="shared" si="28"/>
        <v>0</v>
      </c>
      <c r="P102" s="5">
        <f t="shared" si="29"/>
        <v>0</v>
      </c>
      <c r="Q102" s="5">
        <f t="shared" si="30"/>
        <v>0</v>
      </c>
      <c r="R102" s="5">
        <f t="shared" si="31"/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9">
        <f t="shared" si="32"/>
        <v>15</v>
      </c>
    </row>
    <row r="103" spans="1:24" hidden="1" x14ac:dyDescent="0.2">
      <c r="A103" s="6">
        <v>45393</v>
      </c>
      <c r="B103" s="4">
        <f t="shared" si="17"/>
        <v>11</v>
      </c>
      <c r="C103" s="4">
        <f t="shared" si="18"/>
        <v>4</v>
      </c>
      <c r="D103" s="4">
        <f t="shared" si="19"/>
        <v>4</v>
      </c>
      <c r="E103" s="5">
        <f t="shared" si="33"/>
        <v>1</v>
      </c>
      <c r="F103" s="5">
        <v>1</v>
      </c>
      <c r="G103" s="5">
        <f t="shared" si="20"/>
        <v>0</v>
      </c>
      <c r="H103" s="5">
        <f t="shared" si="21"/>
        <v>0</v>
      </c>
      <c r="I103" s="5">
        <f t="shared" si="22"/>
        <v>0</v>
      </c>
      <c r="J103" s="5">
        <f t="shared" si="23"/>
        <v>0</v>
      </c>
      <c r="K103" s="5">
        <f t="shared" si="24"/>
        <v>0</v>
      </c>
      <c r="L103" s="5">
        <f t="shared" si="25"/>
        <v>0</v>
      </c>
      <c r="M103" s="5">
        <f t="shared" si="26"/>
        <v>0</v>
      </c>
      <c r="N103" s="5">
        <f t="shared" si="27"/>
        <v>0</v>
      </c>
      <c r="O103" s="5">
        <f t="shared" si="28"/>
        <v>0</v>
      </c>
      <c r="P103" s="5">
        <f t="shared" si="29"/>
        <v>0</v>
      </c>
      <c r="Q103" s="5">
        <f t="shared" si="30"/>
        <v>0</v>
      </c>
      <c r="R103" s="5">
        <f t="shared" si="31"/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9">
        <f t="shared" si="32"/>
        <v>15</v>
      </c>
    </row>
    <row r="104" spans="1:24" hidden="1" x14ac:dyDescent="0.2">
      <c r="A104" s="6">
        <v>45394</v>
      </c>
      <c r="B104" s="4">
        <f t="shared" si="17"/>
        <v>12</v>
      </c>
      <c r="C104" s="4">
        <f t="shared" si="18"/>
        <v>4</v>
      </c>
      <c r="D104" s="4">
        <f t="shared" si="19"/>
        <v>5</v>
      </c>
      <c r="E104" s="5">
        <f t="shared" si="33"/>
        <v>1</v>
      </c>
      <c r="F104" s="5">
        <v>1</v>
      </c>
      <c r="G104" s="5">
        <f t="shared" si="20"/>
        <v>0</v>
      </c>
      <c r="H104" s="5">
        <f t="shared" si="21"/>
        <v>0</v>
      </c>
      <c r="I104" s="5">
        <f t="shared" si="22"/>
        <v>0</v>
      </c>
      <c r="J104" s="5">
        <f t="shared" si="23"/>
        <v>0</v>
      </c>
      <c r="K104" s="5">
        <f t="shared" si="24"/>
        <v>0</v>
      </c>
      <c r="L104" s="5">
        <f t="shared" si="25"/>
        <v>0</v>
      </c>
      <c r="M104" s="5">
        <f t="shared" si="26"/>
        <v>0</v>
      </c>
      <c r="N104" s="5">
        <f t="shared" si="27"/>
        <v>0</v>
      </c>
      <c r="O104" s="5">
        <f t="shared" si="28"/>
        <v>0</v>
      </c>
      <c r="P104" s="5">
        <f t="shared" si="29"/>
        <v>0</v>
      </c>
      <c r="Q104" s="5">
        <f t="shared" si="30"/>
        <v>0</v>
      </c>
      <c r="R104" s="5">
        <f t="shared" si="31"/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9">
        <f t="shared" si="32"/>
        <v>15</v>
      </c>
    </row>
    <row r="105" spans="1:24" hidden="1" x14ac:dyDescent="0.2">
      <c r="A105" s="6">
        <v>45395</v>
      </c>
      <c r="B105" s="4">
        <f t="shared" si="17"/>
        <v>13</v>
      </c>
      <c r="C105" s="4">
        <f t="shared" si="18"/>
        <v>4</v>
      </c>
      <c r="D105" s="4">
        <f t="shared" si="19"/>
        <v>6</v>
      </c>
      <c r="E105" s="5">
        <f t="shared" si="33"/>
        <v>0</v>
      </c>
      <c r="F105" s="5">
        <v>0</v>
      </c>
      <c r="G105" s="5">
        <f t="shared" si="20"/>
        <v>0</v>
      </c>
      <c r="H105" s="5">
        <f t="shared" si="21"/>
        <v>0</v>
      </c>
      <c r="I105" s="5">
        <f t="shared" si="22"/>
        <v>0</v>
      </c>
      <c r="J105" s="5">
        <f t="shared" si="23"/>
        <v>0</v>
      </c>
      <c r="K105" s="5">
        <f t="shared" si="24"/>
        <v>0</v>
      </c>
      <c r="L105" s="5">
        <f t="shared" si="25"/>
        <v>0</v>
      </c>
      <c r="M105" s="5">
        <f t="shared" si="26"/>
        <v>0</v>
      </c>
      <c r="N105" s="5">
        <f t="shared" si="27"/>
        <v>0</v>
      </c>
      <c r="O105" s="5">
        <f t="shared" si="28"/>
        <v>0</v>
      </c>
      <c r="P105" s="5">
        <f t="shared" si="29"/>
        <v>0</v>
      </c>
      <c r="Q105" s="5">
        <f t="shared" si="30"/>
        <v>0</v>
      </c>
      <c r="R105" s="5">
        <f t="shared" si="31"/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9">
        <f t="shared" si="32"/>
        <v>15</v>
      </c>
    </row>
    <row r="106" spans="1:24" hidden="1" x14ac:dyDescent="0.2">
      <c r="A106" s="6">
        <v>45396</v>
      </c>
      <c r="B106" s="4">
        <f t="shared" si="17"/>
        <v>14</v>
      </c>
      <c r="C106" s="4">
        <f t="shared" si="18"/>
        <v>4</v>
      </c>
      <c r="D106" s="4">
        <f t="shared" si="19"/>
        <v>7</v>
      </c>
      <c r="E106" s="5">
        <f t="shared" si="33"/>
        <v>0</v>
      </c>
      <c r="F106" s="5">
        <v>0</v>
      </c>
      <c r="G106" s="5">
        <f t="shared" si="20"/>
        <v>0</v>
      </c>
      <c r="H106" s="5">
        <f t="shared" si="21"/>
        <v>0</v>
      </c>
      <c r="I106" s="5">
        <f t="shared" si="22"/>
        <v>0</v>
      </c>
      <c r="J106" s="5">
        <f t="shared" si="23"/>
        <v>0</v>
      </c>
      <c r="K106" s="5">
        <f t="shared" si="24"/>
        <v>0</v>
      </c>
      <c r="L106" s="5">
        <f t="shared" si="25"/>
        <v>0</v>
      </c>
      <c r="M106" s="5">
        <f t="shared" si="26"/>
        <v>0</v>
      </c>
      <c r="N106" s="5">
        <f t="shared" si="27"/>
        <v>0</v>
      </c>
      <c r="O106" s="5">
        <f t="shared" si="28"/>
        <v>0</v>
      </c>
      <c r="P106" s="5">
        <f t="shared" si="29"/>
        <v>0</v>
      </c>
      <c r="Q106" s="5">
        <f t="shared" si="30"/>
        <v>0</v>
      </c>
      <c r="R106" s="5">
        <f t="shared" si="31"/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9">
        <f t="shared" si="32"/>
        <v>15</v>
      </c>
    </row>
    <row r="107" spans="1:24" hidden="1" x14ac:dyDescent="0.2">
      <c r="A107" s="6">
        <v>45397</v>
      </c>
      <c r="B107" s="4">
        <f t="shared" si="17"/>
        <v>15</v>
      </c>
      <c r="C107" s="4">
        <f t="shared" si="18"/>
        <v>4</v>
      </c>
      <c r="D107" s="4">
        <f t="shared" si="19"/>
        <v>1</v>
      </c>
      <c r="E107" s="5">
        <f t="shared" si="33"/>
        <v>1</v>
      </c>
      <c r="F107" s="5">
        <v>1</v>
      </c>
      <c r="G107" s="5">
        <f t="shared" si="20"/>
        <v>0</v>
      </c>
      <c r="H107" s="5">
        <f t="shared" si="21"/>
        <v>0</v>
      </c>
      <c r="I107" s="5">
        <f t="shared" si="22"/>
        <v>0</v>
      </c>
      <c r="J107" s="5">
        <f t="shared" si="23"/>
        <v>0</v>
      </c>
      <c r="K107" s="5">
        <f t="shared" si="24"/>
        <v>0</v>
      </c>
      <c r="L107" s="5">
        <f t="shared" si="25"/>
        <v>0</v>
      </c>
      <c r="M107" s="5">
        <f t="shared" si="26"/>
        <v>0</v>
      </c>
      <c r="N107" s="5">
        <f t="shared" si="27"/>
        <v>0</v>
      </c>
      <c r="O107" s="5">
        <f t="shared" si="28"/>
        <v>0</v>
      </c>
      <c r="P107" s="5">
        <f t="shared" si="29"/>
        <v>0</v>
      </c>
      <c r="Q107" s="5">
        <f t="shared" si="30"/>
        <v>0</v>
      </c>
      <c r="R107" s="5">
        <f t="shared" si="31"/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9">
        <f t="shared" si="32"/>
        <v>16</v>
      </c>
    </row>
    <row r="108" spans="1:24" hidden="1" x14ac:dyDescent="0.2">
      <c r="A108" s="6">
        <v>45398</v>
      </c>
      <c r="B108" s="4">
        <f t="shared" si="17"/>
        <v>16</v>
      </c>
      <c r="C108" s="4">
        <f t="shared" si="18"/>
        <v>4</v>
      </c>
      <c r="D108" s="4">
        <f t="shared" si="19"/>
        <v>2</v>
      </c>
      <c r="E108" s="5">
        <f t="shared" si="33"/>
        <v>1</v>
      </c>
      <c r="F108" s="5">
        <v>1</v>
      </c>
      <c r="G108" s="5">
        <f t="shared" si="20"/>
        <v>0</v>
      </c>
      <c r="H108" s="5">
        <f t="shared" si="21"/>
        <v>0</v>
      </c>
      <c r="I108" s="5">
        <f t="shared" si="22"/>
        <v>0</v>
      </c>
      <c r="J108" s="5">
        <f t="shared" si="23"/>
        <v>0</v>
      </c>
      <c r="K108" s="5">
        <f t="shared" si="24"/>
        <v>0</v>
      </c>
      <c r="L108" s="5">
        <f t="shared" si="25"/>
        <v>0</v>
      </c>
      <c r="M108" s="5">
        <f t="shared" si="26"/>
        <v>0</v>
      </c>
      <c r="N108" s="5">
        <f t="shared" si="27"/>
        <v>0</v>
      </c>
      <c r="O108" s="5">
        <f t="shared" si="28"/>
        <v>0</v>
      </c>
      <c r="P108" s="5">
        <f t="shared" si="29"/>
        <v>0</v>
      </c>
      <c r="Q108" s="5">
        <f t="shared" si="30"/>
        <v>0</v>
      </c>
      <c r="R108" s="5">
        <f t="shared" si="31"/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9">
        <f t="shared" si="32"/>
        <v>16</v>
      </c>
    </row>
    <row r="109" spans="1:24" hidden="1" x14ac:dyDescent="0.2">
      <c r="A109" s="6">
        <v>45399</v>
      </c>
      <c r="B109" s="4">
        <f t="shared" si="17"/>
        <v>17</v>
      </c>
      <c r="C109" s="4">
        <f t="shared" si="18"/>
        <v>4</v>
      </c>
      <c r="D109" s="4">
        <f t="shared" si="19"/>
        <v>3</v>
      </c>
      <c r="E109" s="5">
        <f t="shared" si="33"/>
        <v>1</v>
      </c>
      <c r="F109" s="5">
        <v>1</v>
      </c>
      <c r="G109" s="5">
        <f t="shared" si="20"/>
        <v>0</v>
      </c>
      <c r="H109" s="5">
        <f t="shared" si="21"/>
        <v>0</v>
      </c>
      <c r="I109" s="5">
        <f t="shared" si="22"/>
        <v>0</v>
      </c>
      <c r="J109" s="5">
        <f t="shared" si="23"/>
        <v>0</v>
      </c>
      <c r="K109" s="5">
        <f t="shared" si="24"/>
        <v>0</v>
      </c>
      <c r="L109" s="5">
        <f t="shared" si="25"/>
        <v>0</v>
      </c>
      <c r="M109" s="5">
        <f t="shared" si="26"/>
        <v>0</v>
      </c>
      <c r="N109" s="5">
        <f t="shared" si="27"/>
        <v>0</v>
      </c>
      <c r="O109" s="5">
        <f t="shared" si="28"/>
        <v>0</v>
      </c>
      <c r="P109" s="5">
        <f t="shared" si="29"/>
        <v>0</v>
      </c>
      <c r="Q109" s="5">
        <f t="shared" si="30"/>
        <v>0</v>
      </c>
      <c r="R109" s="5">
        <f t="shared" si="31"/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9">
        <f t="shared" si="32"/>
        <v>16</v>
      </c>
    </row>
    <row r="110" spans="1:24" hidden="1" x14ac:dyDescent="0.2">
      <c r="A110" s="6">
        <v>45400</v>
      </c>
      <c r="B110" s="4">
        <f t="shared" si="17"/>
        <v>18</v>
      </c>
      <c r="C110" s="4">
        <f t="shared" si="18"/>
        <v>4</v>
      </c>
      <c r="D110" s="4">
        <f t="shared" si="19"/>
        <v>4</v>
      </c>
      <c r="E110" s="5">
        <f t="shared" si="33"/>
        <v>1</v>
      </c>
      <c r="F110" s="5">
        <v>1</v>
      </c>
      <c r="G110" s="5">
        <f t="shared" si="20"/>
        <v>0</v>
      </c>
      <c r="H110" s="5">
        <f t="shared" si="21"/>
        <v>0</v>
      </c>
      <c r="I110" s="5">
        <f t="shared" si="22"/>
        <v>0</v>
      </c>
      <c r="J110" s="5">
        <f t="shared" si="23"/>
        <v>0</v>
      </c>
      <c r="K110" s="5">
        <f t="shared" si="24"/>
        <v>0</v>
      </c>
      <c r="L110" s="5">
        <f t="shared" si="25"/>
        <v>0</v>
      </c>
      <c r="M110" s="5">
        <f t="shared" si="26"/>
        <v>0</v>
      </c>
      <c r="N110" s="5">
        <f t="shared" si="27"/>
        <v>0</v>
      </c>
      <c r="O110" s="5">
        <f t="shared" si="28"/>
        <v>0</v>
      </c>
      <c r="P110" s="5">
        <f t="shared" si="29"/>
        <v>0</v>
      </c>
      <c r="Q110" s="5">
        <f t="shared" si="30"/>
        <v>0</v>
      </c>
      <c r="R110" s="5">
        <f t="shared" si="31"/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9">
        <f t="shared" si="32"/>
        <v>16</v>
      </c>
    </row>
    <row r="111" spans="1:24" hidden="1" x14ac:dyDescent="0.2">
      <c r="A111" s="6">
        <v>45401</v>
      </c>
      <c r="B111" s="4">
        <f t="shared" si="17"/>
        <v>19</v>
      </c>
      <c r="C111" s="4">
        <f t="shared" si="18"/>
        <v>4</v>
      </c>
      <c r="D111" s="4">
        <f t="shared" si="19"/>
        <v>5</v>
      </c>
      <c r="E111" s="5">
        <f t="shared" si="33"/>
        <v>1</v>
      </c>
      <c r="F111" s="5">
        <v>1</v>
      </c>
      <c r="G111" s="5">
        <f t="shared" si="20"/>
        <v>0</v>
      </c>
      <c r="H111" s="5">
        <f t="shared" si="21"/>
        <v>0</v>
      </c>
      <c r="I111" s="5">
        <f t="shared" si="22"/>
        <v>0</v>
      </c>
      <c r="J111" s="5">
        <f t="shared" si="23"/>
        <v>0</v>
      </c>
      <c r="K111" s="5">
        <f t="shared" si="24"/>
        <v>0</v>
      </c>
      <c r="L111" s="5">
        <f t="shared" si="25"/>
        <v>0</v>
      </c>
      <c r="M111" s="5">
        <f t="shared" si="26"/>
        <v>0</v>
      </c>
      <c r="N111" s="5">
        <f t="shared" si="27"/>
        <v>0</v>
      </c>
      <c r="O111" s="5">
        <f t="shared" si="28"/>
        <v>0</v>
      </c>
      <c r="P111" s="5">
        <f t="shared" si="29"/>
        <v>0</v>
      </c>
      <c r="Q111" s="5">
        <f t="shared" si="30"/>
        <v>0</v>
      </c>
      <c r="R111" s="5">
        <f t="shared" si="31"/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9">
        <f t="shared" si="32"/>
        <v>16</v>
      </c>
    </row>
    <row r="112" spans="1:24" hidden="1" x14ac:dyDescent="0.2">
      <c r="A112" s="6">
        <v>45402</v>
      </c>
      <c r="B112" s="4">
        <f t="shared" si="17"/>
        <v>20</v>
      </c>
      <c r="C112" s="4">
        <f t="shared" si="18"/>
        <v>4</v>
      </c>
      <c r="D112" s="4">
        <f t="shared" si="19"/>
        <v>6</v>
      </c>
      <c r="E112" s="5">
        <f t="shared" si="33"/>
        <v>0</v>
      </c>
      <c r="F112" s="5">
        <v>0</v>
      </c>
      <c r="G112" s="5">
        <f t="shared" si="20"/>
        <v>0</v>
      </c>
      <c r="H112" s="5">
        <f t="shared" si="21"/>
        <v>0</v>
      </c>
      <c r="I112" s="5">
        <f t="shared" si="22"/>
        <v>0</v>
      </c>
      <c r="J112" s="5">
        <f t="shared" si="23"/>
        <v>0</v>
      </c>
      <c r="K112" s="5">
        <f t="shared" si="24"/>
        <v>0</v>
      </c>
      <c r="L112" s="5">
        <f t="shared" si="25"/>
        <v>0</v>
      </c>
      <c r="M112" s="5">
        <f t="shared" si="26"/>
        <v>0</v>
      </c>
      <c r="N112" s="5">
        <f t="shared" si="27"/>
        <v>0</v>
      </c>
      <c r="O112" s="5">
        <f t="shared" si="28"/>
        <v>0</v>
      </c>
      <c r="P112" s="5">
        <f t="shared" si="29"/>
        <v>0</v>
      </c>
      <c r="Q112" s="5">
        <f t="shared" si="30"/>
        <v>0</v>
      </c>
      <c r="R112" s="5">
        <f t="shared" si="31"/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9">
        <f t="shared" si="32"/>
        <v>16</v>
      </c>
    </row>
    <row r="113" spans="1:24" hidden="1" x14ac:dyDescent="0.2">
      <c r="A113" s="6">
        <v>45403</v>
      </c>
      <c r="B113" s="4">
        <f t="shared" si="17"/>
        <v>21</v>
      </c>
      <c r="C113" s="4">
        <f t="shared" si="18"/>
        <v>4</v>
      </c>
      <c r="D113" s="4">
        <f t="shared" si="19"/>
        <v>7</v>
      </c>
      <c r="E113" s="5">
        <f t="shared" si="33"/>
        <v>0</v>
      </c>
      <c r="F113" s="5">
        <v>0</v>
      </c>
      <c r="G113" s="5">
        <f t="shared" si="20"/>
        <v>0</v>
      </c>
      <c r="H113" s="5">
        <f t="shared" si="21"/>
        <v>0</v>
      </c>
      <c r="I113" s="5">
        <f t="shared" si="22"/>
        <v>0</v>
      </c>
      <c r="J113" s="5">
        <f t="shared" si="23"/>
        <v>0</v>
      </c>
      <c r="K113" s="5">
        <f t="shared" si="24"/>
        <v>0</v>
      </c>
      <c r="L113" s="5">
        <f t="shared" si="25"/>
        <v>0</v>
      </c>
      <c r="M113" s="5">
        <f t="shared" si="26"/>
        <v>0</v>
      </c>
      <c r="N113" s="5">
        <f t="shared" si="27"/>
        <v>0</v>
      </c>
      <c r="O113" s="5">
        <f t="shared" si="28"/>
        <v>0</v>
      </c>
      <c r="P113" s="5">
        <f t="shared" si="29"/>
        <v>0</v>
      </c>
      <c r="Q113" s="5">
        <f t="shared" si="30"/>
        <v>0</v>
      </c>
      <c r="R113" s="5">
        <f t="shared" si="31"/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9">
        <f t="shared" si="32"/>
        <v>16</v>
      </c>
    </row>
    <row r="114" spans="1:24" hidden="1" x14ac:dyDescent="0.2">
      <c r="A114" s="6">
        <v>45404</v>
      </c>
      <c r="B114" s="4">
        <f t="shared" si="17"/>
        <v>22</v>
      </c>
      <c r="C114" s="4">
        <f t="shared" si="18"/>
        <v>4</v>
      </c>
      <c r="D114" s="4">
        <f t="shared" si="19"/>
        <v>1</v>
      </c>
      <c r="E114" s="5">
        <f t="shared" si="33"/>
        <v>1</v>
      </c>
      <c r="F114" s="5">
        <v>1</v>
      </c>
      <c r="G114" s="5">
        <f t="shared" si="20"/>
        <v>0</v>
      </c>
      <c r="H114" s="5">
        <f t="shared" si="21"/>
        <v>0</v>
      </c>
      <c r="I114" s="5">
        <f t="shared" si="22"/>
        <v>0</v>
      </c>
      <c r="J114" s="5">
        <f t="shared" si="23"/>
        <v>0</v>
      </c>
      <c r="K114" s="5">
        <f t="shared" si="24"/>
        <v>0</v>
      </c>
      <c r="L114" s="5">
        <f t="shared" si="25"/>
        <v>0</v>
      </c>
      <c r="M114" s="5">
        <f t="shared" si="26"/>
        <v>0</v>
      </c>
      <c r="N114" s="5">
        <f t="shared" si="27"/>
        <v>0</v>
      </c>
      <c r="O114" s="5">
        <f t="shared" si="28"/>
        <v>0</v>
      </c>
      <c r="P114" s="5">
        <f t="shared" si="29"/>
        <v>0</v>
      </c>
      <c r="Q114" s="5">
        <f t="shared" si="30"/>
        <v>0</v>
      </c>
      <c r="R114" s="5">
        <f t="shared" si="31"/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9">
        <f t="shared" si="32"/>
        <v>17</v>
      </c>
    </row>
    <row r="115" spans="1:24" hidden="1" x14ac:dyDescent="0.2">
      <c r="A115" s="6">
        <v>45405</v>
      </c>
      <c r="B115" s="4">
        <f t="shared" si="17"/>
        <v>23</v>
      </c>
      <c r="C115" s="4">
        <f t="shared" si="18"/>
        <v>4</v>
      </c>
      <c r="D115" s="4">
        <f t="shared" si="19"/>
        <v>2</v>
      </c>
      <c r="E115" s="5">
        <f t="shared" si="33"/>
        <v>1</v>
      </c>
      <c r="F115" s="5">
        <v>1</v>
      </c>
      <c r="G115" s="5">
        <f t="shared" si="20"/>
        <v>0</v>
      </c>
      <c r="H115" s="5">
        <f t="shared" si="21"/>
        <v>0</v>
      </c>
      <c r="I115" s="5">
        <f t="shared" si="22"/>
        <v>0</v>
      </c>
      <c r="J115" s="5">
        <f t="shared" si="23"/>
        <v>0</v>
      </c>
      <c r="K115" s="5">
        <f t="shared" si="24"/>
        <v>0</v>
      </c>
      <c r="L115" s="5">
        <f t="shared" si="25"/>
        <v>0</v>
      </c>
      <c r="M115" s="5">
        <f t="shared" si="26"/>
        <v>0</v>
      </c>
      <c r="N115" s="5">
        <f t="shared" si="27"/>
        <v>0</v>
      </c>
      <c r="O115" s="5">
        <f t="shared" si="28"/>
        <v>0</v>
      </c>
      <c r="P115" s="5">
        <f t="shared" si="29"/>
        <v>0</v>
      </c>
      <c r="Q115" s="5">
        <f t="shared" si="30"/>
        <v>0</v>
      </c>
      <c r="R115" s="5">
        <f t="shared" si="31"/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9">
        <f t="shared" si="32"/>
        <v>17</v>
      </c>
    </row>
    <row r="116" spans="1:24" hidden="1" x14ac:dyDescent="0.2">
      <c r="A116" s="6">
        <v>45406</v>
      </c>
      <c r="B116" s="4">
        <f t="shared" si="17"/>
        <v>24</v>
      </c>
      <c r="C116" s="4">
        <f t="shared" si="18"/>
        <v>4</v>
      </c>
      <c r="D116" s="4">
        <f t="shared" si="19"/>
        <v>3</v>
      </c>
      <c r="E116" s="5">
        <f t="shared" si="33"/>
        <v>1</v>
      </c>
      <c r="F116" s="5">
        <v>1</v>
      </c>
      <c r="G116" s="5">
        <f t="shared" si="20"/>
        <v>0</v>
      </c>
      <c r="H116" s="5">
        <f t="shared" si="21"/>
        <v>0</v>
      </c>
      <c r="I116" s="5">
        <f t="shared" si="22"/>
        <v>0</v>
      </c>
      <c r="J116" s="5">
        <f t="shared" si="23"/>
        <v>0</v>
      </c>
      <c r="K116" s="5">
        <f t="shared" si="24"/>
        <v>0</v>
      </c>
      <c r="L116" s="5">
        <f t="shared" si="25"/>
        <v>0</v>
      </c>
      <c r="M116" s="5">
        <f t="shared" si="26"/>
        <v>0</v>
      </c>
      <c r="N116" s="5">
        <f t="shared" si="27"/>
        <v>0</v>
      </c>
      <c r="O116" s="5">
        <f t="shared" si="28"/>
        <v>0</v>
      </c>
      <c r="P116" s="5">
        <f t="shared" si="29"/>
        <v>0</v>
      </c>
      <c r="Q116" s="5">
        <f t="shared" si="30"/>
        <v>0</v>
      </c>
      <c r="R116" s="5">
        <f t="shared" si="31"/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9">
        <f t="shared" si="32"/>
        <v>17</v>
      </c>
    </row>
    <row r="117" spans="1:24" hidden="1" x14ac:dyDescent="0.2">
      <c r="A117" s="6">
        <v>45407</v>
      </c>
      <c r="B117" s="4">
        <f t="shared" si="17"/>
        <v>25</v>
      </c>
      <c r="C117" s="4">
        <f t="shared" si="18"/>
        <v>4</v>
      </c>
      <c r="D117" s="4">
        <f t="shared" si="19"/>
        <v>4</v>
      </c>
      <c r="E117" s="5">
        <f t="shared" si="33"/>
        <v>1</v>
      </c>
      <c r="F117" s="5">
        <v>1</v>
      </c>
      <c r="G117" s="5">
        <f t="shared" si="20"/>
        <v>0</v>
      </c>
      <c r="H117" s="5">
        <f t="shared" si="21"/>
        <v>0</v>
      </c>
      <c r="I117" s="5">
        <f t="shared" si="22"/>
        <v>0</v>
      </c>
      <c r="J117" s="5">
        <f t="shared" si="23"/>
        <v>0</v>
      </c>
      <c r="K117" s="5">
        <f t="shared" si="24"/>
        <v>0</v>
      </c>
      <c r="L117" s="5">
        <f t="shared" si="25"/>
        <v>0</v>
      </c>
      <c r="M117" s="5">
        <f t="shared" si="26"/>
        <v>0</v>
      </c>
      <c r="N117" s="5">
        <f t="shared" si="27"/>
        <v>0</v>
      </c>
      <c r="O117" s="5">
        <f t="shared" si="28"/>
        <v>0</v>
      </c>
      <c r="P117" s="5">
        <f t="shared" si="29"/>
        <v>0</v>
      </c>
      <c r="Q117" s="5">
        <f t="shared" si="30"/>
        <v>0</v>
      </c>
      <c r="R117" s="5">
        <f t="shared" si="31"/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9">
        <f t="shared" si="32"/>
        <v>17</v>
      </c>
    </row>
    <row r="118" spans="1:24" hidden="1" x14ac:dyDescent="0.2">
      <c r="A118" s="6">
        <v>45408</v>
      </c>
      <c r="B118" s="4">
        <f t="shared" si="17"/>
        <v>26</v>
      </c>
      <c r="C118" s="4">
        <f t="shared" si="18"/>
        <v>4</v>
      </c>
      <c r="D118" s="4">
        <f t="shared" si="19"/>
        <v>5</v>
      </c>
      <c r="E118" s="5">
        <f t="shared" si="33"/>
        <v>1</v>
      </c>
      <c r="F118" s="5">
        <v>1</v>
      </c>
      <c r="G118" s="5">
        <f t="shared" si="20"/>
        <v>0</v>
      </c>
      <c r="H118" s="5">
        <f t="shared" si="21"/>
        <v>0</v>
      </c>
      <c r="I118" s="5">
        <f t="shared" si="22"/>
        <v>0</v>
      </c>
      <c r="J118" s="5">
        <f t="shared" si="23"/>
        <v>0</v>
      </c>
      <c r="K118" s="5">
        <f t="shared" si="24"/>
        <v>0</v>
      </c>
      <c r="L118" s="5">
        <f t="shared" si="25"/>
        <v>0</v>
      </c>
      <c r="M118" s="5">
        <f t="shared" si="26"/>
        <v>0</v>
      </c>
      <c r="N118" s="5">
        <f t="shared" si="27"/>
        <v>0</v>
      </c>
      <c r="O118" s="5">
        <f t="shared" si="28"/>
        <v>0</v>
      </c>
      <c r="P118" s="5">
        <f t="shared" si="29"/>
        <v>0</v>
      </c>
      <c r="Q118" s="5">
        <f t="shared" si="30"/>
        <v>0</v>
      </c>
      <c r="R118" s="5">
        <f t="shared" si="31"/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9">
        <f t="shared" si="32"/>
        <v>17</v>
      </c>
    </row>
    <row r="119" spans="1:24" hidden="1" x14ac:dyDescent="0.2">
      <c r="A119" s="6">
        <v>45409</v>
      </c>
      <c r="B119" s="4">
        <f t="shared" si="17"/>
        <v>27</v>
      </c>
      <c r="C119" s="4">
        <f t="shared" si="18"/>
        <v>4</v>
      </c>
      <c r="D119" s="4">
        <f t="shared" si="19"/>
        <v>6</v>
      </c>
      <c r="E119" s="5">
        <f t="shared" si="33"/>
        <v>0</v>
      </c>
      <c r="F119" s="5">
        <v>0</v>
      </c>
      <c r="G119" s="5">
        <f t="shared" si="20"/>
        <v>0</v>
      </c>
      <c r="H119" s="5">
        <f t="shared" si="21"/>
        <v>0</v>
      </c>
      <c r="I119" s="5">
        <f t="shared" si="22"/>
        <v>0</v>
      </c>
      <c r="J119" s="5">
        <f t="shared" si="23"/>
        <v>0</v>
      </c>
      <c r="K119" s="5">
        <f t="shared" si="24"/>
        <v>0</v>
      </c>
      <c r="L119" s="5">
        <f t="shared" si="25"/>
        <v>0</v>
      </c>
      <c r="M119" s="5">
        <f t="shared" si="26"/>
        <v>0</v>
      </c>
      <c r="N119" s="5">
        <f t="shared" si="27"/>
        <v>0</v>
      </c>
      <c r="O119" s="5">
        <f t="shared" si="28"/>
        <v>0</v>
      </c>
      <c r="P119" s="5">
        <f t="shared" si="29"/>
        <v>0</v>
      </c>
      <c r="Q119" s="5">
        <f t="shared" si="30"/>
        <v>0</v>
      </c>
      <c r="R119" s="5">
        <f t="shared" si="31"/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9">
        <f t="shared" si="32"/>
        <v>17</v>
      </c>
    </row>
    <row r="120" spans="1:24" hidden="1" x14ac:dyDescent="0.2">
      <c r="A120" s="6">
        <v>45410</v>
      </c>
      <c r="B120" s="4">
        <f t="shared" si="17"/>
        <v>28</v>
      </c>
      <c r="C120" s="4">
        <f t="shared" si="18"/>
        <v>4</v>
      </c>
      <c r="D120" s="4">
        <f t="shared" si="19"/>
        <v>7</v>
      </c>
      <c r="E120" s="5">
        <f t="shared" si="33"/>
        <v>0</v>
      </c>
      <c r="F120" s="5">
        <v>0</v>
      </c>
      <c r="G120" s="5">
        <f t="shared" si="20"/>
        <v>0</v>
      </c>
      <c r="H120" s="5">
        <f t="shared" si="21"/>
        <v>0</v>
      </c>
      <c r="I120" s="5">
        <f t="shared" si="22"/>
        <v>0</v>
      </c>
      <c r="J120" s="5">
        <f t="shared" si="23"/>
        <v>0</v>
      </c>
      <c r="K120" s="5">
        <f t="shared" si="24"/>
        <v>0</v>
      </c>
      <c r="L120" s="5">
        <f t="shared" si="25"/>
        <v>0</v>
      </c>
      <c r="M120" s="5">
        <f t="shared" si="26"/>
        <v>0</v>
      </c>
      <c r="N120" s="5">
        <f t="shared" si="27"/>
        <v>0</v>
      </c>
      <c r="O120" s="5">
        <f t="shared" si="28"/>
        <v>0</v>
      </c>
      <c r="P120" s="5">
        <f t="shared" si="29"/>
        <v>0</v>
      </c>
      <c r="Q120" s="5">
        <f t="shared" si="30"/>
        <v>0</v>
      </c>
      <c r="R120" s="5">
        <f t="shared" si="31"/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9">
        <f t="shared" si="32"/>
        <v>17</v>
      </c>
    </row>
    <row r="121" spans="1:24" hidden="1" x14ac:dyDescent="0.2">
      <c r="A121" s="6">
        <v>45411</v>
      </c>
      <c r="B121" s="4">
        <f t="shared" si="17"/>
        <v>29</v>
      </c>
      <c r="C121" s="4">
        <f t="shared" si="18"/>
        <v>4</v>
      </c>
      <c r="D121" s="4">
        <f t="shared" si="19"/>
        <v>1</v>
      </c>
      <c r="E121" s="5">
        <f t="shared" si="33"/>
        <v>1</v>
      </c>
      <c r="F121" s="5">
        <v>1</v>
      </c>
      <c r="G121" s="5">
        <f t="shared" si="20"/>
        <v>0</v>
      </c>
      <c r="H121" s="5">
        <f t="shared" si="21"/>
        <v>0</v>
      </c>
      <c r="I121" s="5">
        <f t="shared" si="22"/>
        <v>0</v>
      </c>
      <c r="J121" s="5">
        <f t="shared" si="23"/>
        <v>0</v>
      </c>
      <c r="K121" s="5">
        <f t="shared" si="24"/>
        <v>0</v>
      </c>
      <c r="L121" s="5">
        <f t="shared" si="25"/>
        <v>0</v>
      </c>
      <c r="M121" s="5">
        <f t="shared" si="26"/>
        <v>0</v>
      </c>
      <c r="N121" s="5">
        <f t="shared" si="27"/>
        <v>0</v>
      </c>
      <c r="O121" s="5">
        <f t="shared" si="28"/>
        <v>0</v>
      </c>
      <c r="P121" s="5">
        <f t="shared" si="29"/>
        <v>0</v>
      </c>
      <c r="Q121" s="5">
        <f t="shared" si="30"/>
        <v>0</v>
      </c>
      <c r="R121" s="5">
        <f t="shared" si="31"/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9">
        <f t="shared" si="32"/>
        <v>18</v>
      </c>
    </row>
    <row r="122" spans="1:24" hidden="1" x14ac:dyDescent="0.2">
      <c r="A122" s="6">
        <v>45412</v>
      </c>
      <c r="B122" s="4">
        <f t="shared" si="17"/>
        <v>30</v>
      </c>
      <c r="C122" s="4">
        <f t="shared" si="18"/>
        <v>4</v>
      </c>
      <c r="D122" s="4">
        <f t="shared" si="19"/>
        <v>2</v>
      </c>
      <c r="E122" s="5">
        <f t="shared" si="33"/>
        <v>1</v>
      </c>
      <c r="F122" s="5">
        <v>1</v>
      </c>
      <c r="G122" s="5">
        <f t="shared" si="20"/>
        <v>0</v>
      </c>
      <c r="H122" s="5">
        <f t="shared" si="21"/>
        <v>0</v>
      </c>
      <c r="I122" s="5">
        <f t="shared" si="22"/>
        <v>0</v>
      </c>
      <c r="J122" s="5">
        <f t="shared" si="23"/>
        <v>0</v>
      </c>
      <c r="K122" s="5">
        <f t="shared" si="24"/>
        <v>0</v>
      </c>
      <c r="L122" s="5">
        <f t="shared" si="25"/>
        <v>0</v>
      </c>
      <c r="M122" s="5">
        <f t="shared" si="26"/>
        <v>0</v>
      </c>
      <c r="N122" s="5">
        <f t="shared" si="27"/>
        <v>0</v>
      </c>
      <c r="O122" s="5">
        <f t="shared" si="28"/>
        <v>0</v>
      </c>
      <c r="P122" s="5">
        <f t="shared" si="29"/>
        <v>0</v>
      </c>
      <c r="Q122" s="5">
        <f t="shared" si="30"/>
        <v>0</v>
      </c>
      <c r="R122" s="5">
        <f t="shared" si="31"/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9">
        <f t="shared" si="32"/>
        <v>18</v>
      </c>
    </row>
    <row r="123" spans="1:24" x14ac:dyDescent="0.2">
      <c r="A123" s="6">
        <v>45413</v>
      </c>
      <c r="B123" s="4">
        <f t="shared" si="17"/>
        <v>1</v>
      </c>
      <c r="C123" s="4">
        <f t="shared" si="18"/>
        <v>5</v>
      </c>
      <c r="D123" s="4">
        <f t="shared" si="19"/>
        <v>3</v>
      </c>
      <c r="E123" s="5">
        <f t="shared" si="33"/>
        <v>0</v>
      </c>
      <c r="F123" s="5">
        <v>0</v>
      </c>
      <c r="G123" s="5">
        <f t="shared" si="20"/>
        <v>0</v>
      </c>
      <c r="H123" s="5">
        <f t="shared" si="21"/>
        <v>0</v>
      </c>
      <c r="I123" s="5">
        <f t="shared" si="22"/>
        <v>0</v>
      </c>
      <c r="J123" s="5">
        <f t="shared" si="23"/>
        <v>1</v>
      </c>
      <c r="K123" s="5">
        <f t="shared" si="24"/>
        <v>0</v>
      </c>
      <c r="L123" s="5">
        <f t="shared" si="25"/>
        <v>0</v>
      </c>
      <c r="M123" s="5">
        <f t="shared" si="26"/>
        <v>0</v>
      </c>
      <c r="N123" s="5">
        <f t="shared" si="27"/>
        <v>0</v>
      </c>
      <c r="O123" s="5">
        <f t="shared" si="28"/>
        <v>0</v>
      </c>
      <c r="P123" s="5">
        <f t="shared" si="29"/>
        <v>0</v>
      </c>
      <c r="Q123" s="5">
        <f t="shared" si="30"/>
        <v>0</v>
      </c>
      <c r="R123" s="5">
        <f t="shared" si="31"/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9">
        <f t="shared" si="32"/>
        <v>18</v>
      </c>
    </row>
    <row r="124" spans="1:24" x14ac:dyDescent="0.2">
      <c r="A124" s="6">
        <v>45414</v>
      </c>
      <c r="B124" s="4">
        <f t="shared" si="17"/>
        <v>2</v>
      </c>
      <c r="C124" s="4">
        <f t="shared" si="18"/>
        <v>5</v>
      </c>
      <c r="D124" s="4">
        <f t="shared" si="19"/>
        <v>4</v>
      </c>
      <c r="E124" s="5">
        <f t="shared" si="33"/>
        <v>0</v>
      </c>
      <c r="F124" s="5">
        <v>0</v>
      </c>
      <c r="G124" s="5">
        <f t="shared" si="20"/>
        <v>0</v>
      </c>
      <c r="H124" s="5">
        <f t="shared" si="21"/>
        <v>0</v>
      </c>
      <c r="I124" s="5">
        <f t="shared" si="22"/>
        <v>0</v>
      </c>
      <c r="J124" s="5">
        <f t="shared" si="23"/>
        <v>0</v>
      </c>
      <c r="K124" s="5">
        <f t="shared" si="24"/>
        <v>1</v>
      </c>
      <c r="L124" s="5">
        <f t="shared" si="25"/>
        <v>0</v>
      </c>
      <c r="M124" s="5">
        <f t="shared" si="26"/>
        <v>0</v>
      </c>
      <c r="N124" s="5">
        <f t="shared" si="27"/>
        <v>0</v>
      </c>
      <c r="O124" s="5">
        <f t="shared" si="28"/>
        <v>0</v>
      </c>
      <c r="P124" s="5">
        <f t="shared" si="29"/>
        <v>0</v>
      </c>
      <c r="Q124" s="5">
        <f t="shared" si="30"/>
        <v>0</v>
      </c>
      <c r="R124" s="5">
        <f t="shared" si="31"/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9">
        <f t="shared" si="32"/>
        <v>18</v>
      </c>
    </row>
    <row r="125" spans="1:24" hidden="1" x14ac:dyDescent="0.2">
      <c r="A125" s="6">
        <v>45415</v>
      </c>
      <c r="B125" s="4">
        <f t="shared" si="17"/>
        <v>3</v>
      </c>
      <c r="C125" s="4">
        <f t="shared" si="18"/>
        <v>5</v>
      </c>
      <c r="D125" s="4">
        <f t="shared" si="19"/>
        <v>5</v>
      </c>
      <c r="E125" s="5">
        <f t="shared" si="33"/>
        <v>1</v>
      </c>
      <c r="F125" s="5">
        <v>0</v>
      </c>
      <c r="G125" s="5">
        <f t="shared" si="20"/>
        <v>0</v>
      </c>
      <c r="H125" s="5">
        <f t="shared" si="21"/>
        <v>0</v>
      </c>
      <c r="I125" s="5">
        <f t="shared" si="22"/>
        <v>0</v>
      </c>
      <c r="J125" s="5">
        <f t="shared" si="23"/>
        <v>0</v>
      </c>
      <c r="K125" s="5">
        <f t="shared" si="24"/>
        <v>0</v>
      </c>
      <c r="L125" s="5">
        <f t="shared" si="25"/>
        <v>0</v>
      </c>
      <c r="M125" s="5">
        <f t="shared" si="26"/>
        <v>0</v>
      </c>
      <c r="N125" s="5">
        <f t="shared" si="27"/>
        <v>0</v>
      </c>
      <c r="O125" s="5">
        <f t="shared" si="28"/>
        <v>0</v>
      </c>
      <c r="P125" s="5">
        <f t="shared" si="29"/>
        <v>0</v>
      </c>
      <c r="Q125" s="5">
        <f t="shared" si="30"/>
        <v>0</v>
      </c>
      <c r="R125" s="5">
        <f t="shared" si="31"/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9">
        <f t="shared" si="32"/>
        <v>18</v>
      </c>
    </row>
    <row r="126" spans="1:24" hidden="1" x14ac:dyDescent="0.2">
      <c r="A126" s="6">
        <v>45416</v>
      </c>
      <c r="B126" s="4">
        <f t="shared" si="17"/>
        <v>4</v>
      </c>
      <c r="C126" s="4">
        <f t="shared" si="18"/>
        <v>5</v>
      </c>
      <c r="D126" s="4">
        <f t="shared" si="19"/>
        <v>6</v>
      </c>
      <c r="E126" s="5">
        <f t="shared" si="33"/>
        <v>0</v>
      </c>
      <c r="F126" s="5">
        <v>0</v>
      </c>
      <c r="G126" s="5">
        <f t="shared" si="20"/>
        <v>0</v>
      </c>
      <c r="H126" s="5">
        <f t="shared" si="21"/>
        <v>0</v>
      </c>
      <c r="I126" s="5">
        <f t="shared" si="22"/>
        <v>0</v>
      </c>
      <c r="J126" s="5">
        <f t="shared" si="23"/>
        <v>0</v>
      </c>
      <c r="K126" s="5">
        <f t="shared" si="24"/>
        <v>0</v>
      </c>
      <c r="L126" s="5">
        <f t="shared" si="25"/>
        <v>0</v>
      </c>
      <c r="M126" s="5">
        <f t="shared" si="26"/>
        <v>0</v>
      </c>
      <c r="N126" s="5">
        <f t="shared" si="27"/>
        <v>0</v>
      </c>
      <c r="O126" s="5">
        <f t="shared" si="28"/>
        <v>0</v>
      </c>
      <c r="P126" s="5">
        <f t="shared" si="29"/>
        <v>0</v>
      </c>
      <c r="Q126" s="5">
        <f t="shared" si="30"/>
        <v>0</v>
      </c>
      <c r="R126" s="5">
        <f t="shared" si="31"/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9">
        <f t="shared" si="32"/>
        <v>18</v>
      </c>
    </row>
    <row r="127" spans="1:24" hidden="1" x14ac:dyDescent="0.2">
      <c r="A127" s="6">
        <v>45417</v>
      </c>
      <c r="B127" s="4">
        <f t="shared" si="17"/>
        <v>5</v>
      </c>
      <c r="C127" s="4">
        <f t="shared" si="18"/>
        <v>5</v>
      </c>
      <c r="D127" s="4">
        <f t="shared" si="19"/>
        <v>7</v>
      </c>
      <c r="E127" s="5">
        <f t="shared" si="33"/>
        <v>0</v>
      </c>
      <c r="F127" s="5">
        <v>0</v>
      </c>
      <c r="G127" s="5">
        <f t="shared" si="20"/>
        <v>0</v>
      </c>
      <c r="H127" s="5">
        <f t="shared" si="21"/>
        <v>0</v>
      </c>
      <c r="I127" s="5">
        <f t="shared" si="22"/>
        <v>0</v>
      </c>
      <c r="J127" s="5">
        <f t="shared" si="23"/>
        <v>0</v>
      </c>
      <c r="K127" s="5">
        <f t="shared" si="24"/>
        <v>0</v>
      </c>
      <c r="L127" s="5">
        <f t="shared" si="25"/>
        <v>0</v>
      </c>
      <c r="M127" s="5">
        <f t="shared" si="26"/>
        <v>0</v>
      </c>
      <c r="N127" s="5">
        <f t="shared" si="27"/>
        <v>0</v>
      </c>
      <c r="O127" s="5">
        <f t="shared" si="28"/>
        <v>0</v>
      </c>
      <c r="P127" s="5">
        <f t="shared" si="29"/>
        <v>0</v>
      </c>
      <c r="Q127" s="5">
        <f t="shared" si="30"/>
        <v>0</v>
      </c>
      <c r="R127" s="5">
        <f t="shared" si="31"/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9">
        <f t="shared" si="32"/>
        <v>18</v>
      </c>
    </row>
    <row r="128" spans="1:24" hidden="1" x14ac:dyDescent="0.2">
      <c r="A128" s="6">
        <v>45418</v>
      </c>
      <c r="B128" s="4">
        <f t="shared" si="17"/>
        <v>6</v>
      </c>
      <c r="C128" s="4">
        <f t="shared" si="18"/>
        <v>5</v>
      </c>
      <c r="D128" s="4">
        <f t="shared" si="19"/>
        <v>1</v>
      </c>
      <c r="E128" s="5">
        <f t="shared" si="33"/>
        <v>1</v>
      </c>
      <c r="F128" s="5">
        <v>1</v>
      </c>
      <c r="G128" s="5">
        <f t="shared" si="20"/>
        <v>0</v>
      </c>
      <c r="H128" s="5">
        <f t="shared" si="21"/>
        <v>0</v>
      </c>
      <c r="I128" s="5">
        <f t="shared" si="22"/>
        <v>0</v>
      </c>
      <c r="J128" s="5">
        <f t="shared" si="23"/>
        <v>0</v>
      </c>
      <c r="K128" s="5">
        <f t="shared" si="24"/>
        <v>0</v>
      </c>
      <c r="L128" s="5">
        <f t="shared" si="25"/>
        <v>0</v>
      </c>
      <c r="M128" s="5">
        <f t="shared" si="26"/>
        <v>0</v>
      </c>
      <c r="N128" s="5">
        <f t="shared" si="27"/>
        <v>0</v>
      </c>
      <c r="O128" s="5">
        <f t="shared" si="28"/>
        <v>0</v>
      </c>
      <c r="P128" s="5">
        <f t="shared" si="29"/>
        <v>0</v>
      </c>
      <c r="Q128" s="5">
        <f t="shared" si="30"/>
        <v>0</v>
      </c>
      <c r="R128" s="5">
        <f t="shared" si="31"/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9">
        <f t="shared" si="32"/>
        <v>19</v>
      </c>
    </row>
    <row r="129" spans="1:24" hidden="1" x14ac:dyDescent="0.2">
      <c r="A129" s="6">
        <v>45419</v>
      </c>
      <c r="B129" s="4">
        <f t="shared" si="17"/>
        <v>7</v>
      </c>
      <c r="C129" s="4">
        <f t="shared" si="18"/>
        <v>5</v>
      </c>
      <c r="D129" s="4">
        <f t="shared" si="19"/>
        <v>2</v>
      </c>
      <c r="E129" s="5">
        <f t="shared" si="33"/>
        <v>1</v>
      </c>
      <c r="F129" s="5">
        <v>1</v>
      </c>
      <c r="G129" s="5">
        <f t="shared" si="20"/>
        <v>0</v>
      </c>
      <c r="H129" s="5">
        <f t="shared" si="21"/>
        <v>0</v>
      </c>
      <c r="I129" s="5">
        <f t="shared" si="22"/>
        <v>0</v>
      </c>
      <c r="J129" s="5">
        <f t="shared" si="23"/>
        <v>0</v>
      </c>
      <c r="K129" s="5">
        <f t="shared" si="24"/>
        <v>0</v>
      </c>
      <c r="L129" s="5">
        <f t="shared" si="25"/>
        <v>0</v>
      </c>
      <c r="M129" s="5">
        <f t="shared" si="26"/>
        <v>0</v>
      </c>
      <c r="N129" s="5">
        <f t="shared" si="27"/>
        <v>0</v>
      </c>
      <c r="O129" s="5">
        <f t="shared" si="28"/>
        <v>0</v>
      </c>
      <c r="P129" s="5">
        <f t="shared" si="29"/>
        <v>0</v>
      </c>
      <c r="Q129" s="5">
        <f t="shared" si="30"/>
        <v>0</v>
      </c>
      <c r="R129" s="5">
        <f t="shared" si="31"/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9">
        <f t="shared" si="32"/>
        <v>19</v>
      </c>
    </row>
    <row r="130" spans="1:24" hidden="1" x14ac:dyDescent="0.2">
      <c r="A130" s="6">
        <v>45420</v>
      </c>
      <c r="B130" s="4">
        <f t="shared" ref="B130:B193" si="34">DAY(A130)</f>
        <v>8</v>
      </c>
      <c r="C130" s="4">
        <f t="shared" ref="C130:C193" si="35">MONTH(A130)</f>
        <v>5</v>
      </c>
      <c r="D130" s="4">
        <f t="shared" ref="D130:D193" si="36">WEEKDAY(A130,2)</f>
        <v>3</v>
      </c>
      <c r="E130" s="5">
        <f t="shared" si="33"/>
        <v>1</v>
      </c>
      <c r="F130" s="5">
        <v>1</v>
      </c>
      <c r="G130" s="5">
        <f t="shared" ref="G130:G193" si="37">IF(AND(DAY(A130)=25, MONTH(A130)=12),1,0)</f>
        <v>0</v>
      </c>
      <c r="H130" s="5">
        <f t="shared" ref="H130:H193" si="38">IF(AND(DAY(A130)=1, MONTH(A130)=1),1,0)</f>
        <v>0</v>
      </c>
      <c r="I130" s="5">
        <f t="shared" ref="I130:I193" si="39">IF(AND(DAY(A130)=6, MONTH(A130)=1),1,0)</f>
        <v>0</v>
      </c>
      <c r="J130" s="5">
        <f t="shared" ref="J130:J193" si="40">IF(AND(DAY(A130)=1, MONTH(A130)=5),1,0)</f>
        <v>0</v>
      </c>
      <c r="K130" s="5">
        <f t="shared" ref="K130:K193" si="41">IF(AND(DAY(A130)=2, MONTH(A130)=5),1,0)</f>
        <v>0</v>
      </c>
      <c r="L130" s="5">
        <f t="shared" ref="L130:L193" si="42">IF(AND(DAY(A130)=15, MONTH(A130)=5),1,0)</f>
        <v>0</v>
      </c>
      <c r="M130" s="5">
        <f t="shared" ref="M130:M193" si="43">IF(AND(DAY(A130)=15, MONTH(A130)=8),1,0)</f>
        <v>0</v>
      </c>
      <c r="N130" s="5">
        <f t="shared" ref="N130:N193" si="44">IF(AND(DAY(A130)=12, MONTH(A130)=10),1,0)</f>
        <v>0</v>
      </c>
      <c r="O130" s="5">
        <f t="shared" ref="O130:O193" si="45">IF(AND(DAY($A130)=1, MONTH($A130)=11),1,0)</f>
        <v>0</v>
      </c>
      <c r="P130" s="5">
        <f t="shared" ref="P130:P193" si="46">IF(AND(DAY($A130)=9, MONTH($A130)=11),1,0)</f>
        <v>0</v>
      </c>
      <c r="Q130" s="5">
        <f t="shared" ref="Q130:Q193" si="47">IF(AND(DAY($A130)=6, MONTH($A130)=12),1,0)</f>
        <v>0</v>
      </c>
      <c r="R130" s="5">
        <f t="shared" ref="R130:R193" si="48">IF(AND(DAY($A130)=8, MONTH($A130)=12),1,0)</f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9">
        <f t="shared" ref="X130:X193" si="49">_xlfn.ISOWEEKNUM(A130)</f>
        <v>19</v>
      </c>
    </row>
    <row r="131" spans="1:24" hidden="1" x14ac:dyDescent="0.2">
      <c r="A131" s="6">
        <v>45421</v>
      </c>
      <c r="B131" s="4">
        <f t="shared" si="34"/>
        <v>9</v>
      </c>
      <c r="C131" s="4">
        <f t="shared" si="35"/>
        <v>5</v>
      </c>
      <c r="D131" s="4">
        <f t="shared" si="36"/>
        <v>4</v>
      </c>
      <c r="E131" s="5">
        <f t="shared" si="33"/>
        <v>1</v>
      </c>
      <c r="F131" s="5">
        <v>1</v>
      </c>
      <c r="G131" s="5">
        <f t="shared" si="37"/>
        <v>0</v>
      </c>
      <c r="H131" s="5">
        <f t="shared" si="38"/>
        <v>0</v>
      </c>
      <c r="I131" s="5">
        <f t="shared" si="39"/>
        <v>0</v>
      </c>
      <c r="J131" s="5">
        <f t="shared" si="40"/>
        <v>0</v>
      </c>
      <c r="K131" s="5">
        <f t="shared" si="41"/>
        <v>0</v>
      </c>
      <c r="L131" s="5">
        <f t="shared" si="42"/>
        <v>0</v>
      </c>
      <c r="M131" s="5">
        <f t="shared" si="43"/>
        <v>0</v>
      </c>
      <c r="N131" s="5">
        <f t="shared" si="44"/>
        <v>0</v>
      </c>
      <c r="O131" s="5">
        <f t="shared" si="45"/>
        <v>0</v>
      </c>
      <c r="P131" s="5">
        <f t="shared" si="46"/>
        <v>0</v>
      </c>
      <c r="Q131" s="5">
        <f t="shared" si="47"/>
        <v>0</v>
      </c>
      <c r="R131" s="5">
        <f t="shared" si="48"/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9">
        <f t="shared" si="49"/>
        <v>19</v>
      </c>
    </row>
    <row r="132" spans="1:24" hidden="1" x14ac:dyDescent="0.2">
      <c r="A132" s="6">
        <v>45422</v>
      </c>
      <c r="B132" s="4">
        <f t="shared" si="34"/>
        <v>10</v>
      </c>
      <c r="C132" s="4">
        <f t="shared" si="35"/>
        <v>5</v>
      </c>
      <c r="D132" s="4">
        <f t="shared" si="36"/>
        <v>5</v>
      </c>
      <c r="E132" s="5">
        <f t="shared" si="33"/>
        <v>1</v>
      </c>
      <c r="F132" s="5">
        <v>1</v>
      </c>
      <c r="G132" s="5">
        <f t="shared" si="37"/>
        <v>0</v>
      </c>
      <c r="H132" s="5">
        <f t="shared" si="38"/>
        <v>0</v>
      </c>
      <c r="I132" s="5">
        <f t="shared" si="39"/>
        <v>0</v>
      </c>
      <c r="J132" s="5">
        <f t="shared" si="40"/>
        <v>0</v>
      </c>
      <c r="K132" s="5">
        <f t="shared" si="41"/>
        <v>0</v>
      </c>
      <c r="L132" s="5">
        <f t="shared" si="42"/>
        <v>0</v>
      </c>
      <c r="M132" s="5">
        <f t="shared" si="43"/>
        <v>0</v>
      </c>
      <c r="N132" s="5">
        <f t="shared" si="44"/>
        <v>0</v>
      </c>
      <c r="O132" s="5">
        <f t="shared" si="45"/>
        <v>0</v>
      </c>
      <c r="P132" s="5">
        <f t="shared" si="46"/>
        <v>0</v>
      </c>
      <c r="Q132" s="5">
        <f t="shared" si="47"/>
        <v>0</v>
      </c>
      <c r="R132" s="5">
        <f t="shared" si="48"/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9">
        <f t="shared" si="49"/>
        <v>19</v>
      </c>
    </row>
    <row r="133" spans="1:24" hidden="1" x14ac:dyDescent="0.2">
      <c r="A133" s="6">
        <v>45423</v>
      </c>
      <c r="B133" s="4">
        <f t="shared" si="34"/>
        <v>11</v>
      </c>
      <c r="C133" s="4">
        <f t="shared" si="35"/>
        <v>5</v>
      </c>
      <c r="D133" s="4">
        <f t="shared" si="36"/>
        <v>6</v>
      </c>
      <c r="E133" s="5">
        <f t="shared" si="33"/>
        <v>0</v>
      </c>
      <c r="F133" s="5">
        <v>0</v>
      </c>
      <c r="G133" s="5">
        <f t="shared" si="37"/>
        <v>0</v>
      </c>
      <c r="H133" s="5">
        <f t="shared" si="38"/>
        <v>0</v>
      </c>
      <c r="I133" s="5">
        <f t="shared" si="39"/>
        <v>0</v>
      </c>
      <c r="J133" s="5">
        <f t="shared" si="40"/>
        <v>0</v>
      </c>
      <c r="K133" s="5">
        <f t="shared" si="41"/>
        <v>0</v>
      </c>
      <c r="L133" s="5">
        <f t="shared" si="42"/>
        <v>0</v>
      </c>
      <c r="M133" s="5">
        <f t="shared" si="43"/>
        <v>0</v>
      </c>
      <c r="N133" s="5">
        <f t="shared" si="44"/>
        <v>0</v>
      </c>
      <c r="O133" s="5">
        <f t="shared" si="45"/>
        <v>0</v>
      </c>
      <c r="P133" s="5">
        <f t="shared" si="46"/>
        <v>0</v>
      </c>
      <c r="Q133" s="5">
        <f t="shared" si="47"/>
        <v>0</v>
      </c>
      <c r="R133" s="5">
        <f t="shared" si="48"/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9">
        <f t="shared" si="49"/>
        <v>19</v>
      </c>
    </row>
    <row r="134" spans="1:24" hidden="1" x14ac:dyDescent="0.2">
      <c r="A134" s="6">
        <v>45424</v>
      </c>
      <c r="B134" s="4">
        <f t="shared" si="34"/>
        <v>12</v>
      </c>
      <c r="C134" s="4">
        <f t="shared" si="35"/>
        <v>5</v>
      </c>
      <c r="D134" s="4">
        <f t="shared" si="36"/>
        <v>7</v>
      </c>
      <c r="E134" s="5">
        <f t="shared" si="33"/>
        <v>0</v>
      </c>
      <c r="F134" s="5">
        <v>0</v>
      </c>
      <c r="G134" s="5">
        <f t="shared" si="37"/>
        <v>0</v>
      </c>
      <c r="H134" s="5">
        <f t="shared" si="38"/>
        <v>0</v>
      </c>
      <c r="I134" s="5">
        <f t="shared" si="39"/>
        <v>0</v>
      </c>
      <c r="J134" s="5">
        <f t="shared" si="40"/>
        <v>0</v>
      </c>
      <c r="K134" s="5">
        <f t="shared" si="41"/>
        <v>0</v>
      </c>
      <c r="L134" s="5">
        <f t="shared" si="42"/>
        <v>0</v>
      </c>
      <c r="M134" s="5">
        <f t="shared" si="43"/>
        <v>0</v>
      </c>
      <c r="N134" s="5">
        <f t="shared" si="44"/>
        <v>0</v>
      </c>
      <c r="O134" s="5">
        <f t="shared" si="45"/>
        <v>0</v>
      </c>
      <c r="P134" s="5">
        <f t="shared" si="46"/>
        <v>0</v>
      </c>
      <c r="Q134" s="5">
        <f t="shared" si="47"/>
        <v>0</v>
      </c>
      <c r="R134" s="5">
        <f t="shared" si="48"/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9">
        <f t="shared" si="49"/>
        <v>19</v>
      </c>
    </row>
    <row r="135" spans="1:24" hidden="1" x14ac:dyDescent="0.2">
      <c r="A135" s="6">
        <v>45425</v>
      </c>
      <c r="B135" s="4">
        <f t="shared" si="34"/>
        <v>13</v>
      </c>
      <c r="C135" s="4">
        <f t="shared" si="35"/>
        <v>5</v>
      </c>
      <c r="D135" s="4">
        <f t="shared" si="36"/>
        <v>1</v>
      </c>
      <c r="E135" s="5">
        <f t="shared" si="33"/>
        <v>1</v>
      </c>
      <c r="F135" s="5">
        <v>1</v>
      </c>
      <c r="G135" s="5">
        <f t="shared" si="37"/>
        <v>0</v>
      </c>
      <c r="H135" s="5">
        <f t="shared" si="38"/>
        <v>0</v>
      </c>
      <c r="I135" s="5">
        <f t="shared" si="39"/>
        <v>0</v>
      </c>
      <c r="J135" s="5">
        <f t="shared" si="40"/>
        <v>0</v>
      </c>
      <c r="K135" s="5">
        <f t="shared" si="41"/>
        <v>0</v>
      </c>
      <c r="L135" s="5">
        <f t="shared" si="42"/>
        <v>0</v>
      </c>
      <c r="M135" s="5">
        <f t="shared" si="43"/>
        <v>0</v>
      </c>
      <c r="N135" s="5">
        <f t="shared" si="44"/>
        <v>0</v>
      </c>
      <c r="O135" s="5">
        <f t="shared" si="45"/>
        <v>0</v>
      </c>
      <c r="P135" s="5">
        <f t="shared" si="46"/>
        <v>0</v>
      </c>
      <c r="Q135" s="5">
        <f t="shared" si="47"/>
        <v>0</v>
      </c>
      <c r="R135" s="5">
        <f t="shared" si="48"/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9">
        <f t="shared" si="49"/>
        <v>20</v>
      </c>
    </row>
    <row r="136" spans="1:24" hidden="1" x14ac:dyDescent="0.2">
      <c r="A136" s="6">
        <v>45426</v>
      </c>
      <c r="B136" s="4">
        <f t="shared" si="34"/>
        <v>14</v>
      </c>
      <c r="C136" s="4">
        <f t="shared" si="35"/>
        <v>5</v>
      </c>
      <c r="D136" s="4">
        <f t="shared" si="36"/>
        <v>2</v>
      </c>
      <c r="E136" s="5">
        <f t="shared" ref="E136:E199" si="50">IF(D136=7,0,IF(D136=6,0,1))-SUM(G136:V136)</f>
        <v>1</v>
      </c>
      <c r="F136" s="5">
        <v>1</v>
      </c>
      <c r="G136" s="5">
        <f t="shared" si="37"/>
        <v>0</v>
      </c>
      <c r="H136" s="5">
        <f t="shared" si="38"/>
        <v>0</v>
      </c>
      <c r="I136" s="5">
        <f t="shared" si="39"/>
        <v>0</v>
      </c>
      <c r="J136" s="5">
        <f t="shared" si="40"/>
        <v>0</v>
      </c>
      <c r="K136" s="5">
        <f t="shared" si="41"/>
        <v>0</v>
      </c>
      <c r="L136" s="5">
        <f t="shared" si="42"/>
        <v>0</v>
      </c>
      <c r="M136" s="5">
        <f t="shared" si="43"/>
        <v>0</v>
      </c>
      <c r="N136" s="5">
        <f t="shared" si="44"/>
        <v>0</v>
      </c>
      <c r="O136" s="5">
        <f t="shared" si="45"/>
        <v>0</v>
      </c>
      <c r="P136" s="5">
        <f t="shared" si="46"/>
        <v>0</v>
      </c>
      <c r="Q136" s="5">
        <f t="shared" si="47"/>
        <v>0</v>
      </c>
      <c r="R136" s="5">
        <f t="shared" si="48"/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9">
        <f t="shared" si="49"/>
        <v>20</v>
      </c>
    </row>
    <row r="137" spans="1:24" x14ac:dyDescent="0.2">
      <c r="A137" s="6">
        <v>45427</v>
      </c>
      <c r="B137" s="4">
        <f t="shared" si="34"/>
        <v>15</v>
      </c>
      <c r="C137" s="4">
        <f t="shared" si="35"/>
        <v>5</v>
      </c>
      <c r="D137" s="4">
        <f t="shared" si="36"/>
        <v>3</v>
      </c>
      <c r="E137" s="5">
        <f t="shared" si="50"/>
        <v>0</v>
      </c>
      <c r="F137" s="5">
        <v>0</v>
      </c>
      <c r="G137" s="5">
        <f t="shared" si="37"/>
        <v>0</v>
      </c>
      <c r="H137" s="5">
        <f t="shared" si="38"/>
        <v>0</v>
      </c>
      <c r="I137" s="5">
        <f t="shared" si="39"/>
        <v>0</v>
      </c>
      <c r="J137" s="5">
        <f t="shared" si="40"/>
        <v>0</v>
      </c>
      <c r="K137" s="5">
        <f t="shared" si="41"/>
        <v>0</v>
      </c>
      <c r="L137" s="5">
        <f t="shared" si="42"/>
        <v>1</v>
      </c>
      <c r="M137" s="5">
        <f t="shared" si="43"/>
        <v>0</v>
      </c>
      <c r="N137" s="5">
        <f t="shared" si="44"/>
        <v>0</v>
      </c>
      <c r="O137" s="5">
        <f t="shared" si="45"/>
        <v>0</v>
      </c>
      <c r="P137" s="5">
        <f t="shared" si="46"/>
        <v>0</v>
      </c>
      <c r="Q137" s="5">
        <f t="shared" si="47"/>
        <v>0</v>
      </c>
      <c r="R137" s="5">
        <f t="shared" si="48"/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9">
        <f t="shared" si="49"/>
        <v>20</v>
      </c>
    </row>
    <row r="138" spans="1:24" hidden="1" x14ac:dyDescent="0.2">
      <c r="A138" s="6">
        <v>45428</v>
      </c>
      <c r="B138" s="4">
        <f t="shared" si="34"/>
        <v>16</v>
      </c>
      <c r="C138" s="4">
        <f t="shared" si="35"/>
        <v>5</v>
      </c>
      <c r="D138" s="4">
        <f t="shared" si="36"/>
        <v>4</v>
      </c>
      <c r="E138" s="5">
        <f t="shared" si="50"/>
        <v>1</v>
      </c>
      <c r="F138" s="5">
        <v>1</v>
      </c>
      <c r="G138" s="5">
        <f t="shared" si="37"/>
        <v>0</v>
      </c>
      <c r="H138" s="5">
        <f t="shared" si="38"/>
        <v>0</v>
      </c>
      <c r="I138" s="5">
        <f t="shared" si="39"/>
        <v>0</v>
      </c>
      <c r="J138" s="5">
        <f t="shared" si="40"/>
        <v>0</v>
      </c>
      <c r="K138" s="5">
        <f t="shared" si="41"/>
        <v>0</v>
      </c>
      <c r="L138" s="5">
        <f t="shared" si="42"/>
        <v>0</v>
      </c>
      <c r="M138" s="5">
        <f t="shared" si="43"/>
        <v>0</v>
      </c>
      <c r="N138" s="5">
        <f t="shared" si="44"/>
        <v>0</v>
      </c>
      <c r="O138" s="5">
        <f t="shared" si="45"/>
        <v>0</v>
      </c>
      <c r="P138" s="5">
        <f t="shared" si="46"/>
        <v>0</v>
      </c>
      <c r="Q138" s="5">
        <f t="shared" si="47"/>
        <v>0</v>
      </c>
      <c r="R138" s="5">
        <f t="shared" si="48"/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9">
        <f t="shared" si="49"/>
        <v>20</v>
      </c>
    </row>
    <row r="139" spans="1:24" hidden="1" x14ac:dyDescent="0.2">
      <c r="A139" s="6">
        <v>45429</v>
      </c>
      <c r="B139" s="4">
        <f t="shared" si="34"/>
        <v>17</v>
      </c>
      <c r="C139" s="4">
        <f t="shared" si="35"/>
        <v>5</v>
      </c>
      <c r="D139" s="4">
        <f t="shared" si="36"/>
        <v>5</v>
      </c>
      <c r="E139" s="5">
        <f t="shared" si="50"/>
        <v>1</v>
      </c>
      <c r="F139" s="5">
        <v>1</v>
      </c>
      <c r="G139" s="5">
        <f t="shared" si="37"/>
        <v>0</v>
      </c>
      <c r="H139" s="5">
        <f t="shared" si="38"/>
        <v>0</v>
      </c>
      <c r="I139" s="5">
        <f t="shared" si="39"/>
        <v>0</v>
      </c>
      <c r="J139" s="5">
        <f t="shared" si="40"/>
        <v>0</v>
      </c>
      <c r="K139" s="5">
        <f t="shared" si="41"/>
        <v>0</v>
      </c>
      <c r="L139" s="5">
        <f t="shared" si="42"/>
        <v>0</v>
      </c>
      <c r="M139" s="5">
        <f t="shared" si="43"/>
        <v>0</v>
      </c>
      <c r="N139" s="5">
        <f t="shared" si="44"/>
        <v>0</v>
      </c>
      <c r="O139" s="5">
        <f t="shared" si="45"/>
        <v>0</v>
      </c>
      <c r="P139" s="5">
        <f t="shared" si="46"/>
        <v>0</v>
      </c>
      <c r="Q139" s="5">
        <f t="shared" si="47"/>
        <v>0</v>
      </c>
      <c r="R139" s="5">
        <f t="shared" si="48"/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9">
        <f t="shared" si="49"/>
        <v>20</v>
      </c>
    </row>
    <row r="140" spans="1:24" hidden="1" x14ac:dyDescent="0.2">
      <c r="A140" s="6">
        <v>45430</v>
      </c>
      <c r="B140" s="4">
        <f t="shared" si="34"/>
        <v>18</v>
      </c>
      <c r="C140" s="4">
        <f t="shared" si="35"/>
        <v>5</v>
      </c>
      <c r="D140" s="4">
        <f t="shared" si="36"/>
        <v>6</v>
      </c>
      <c r="E140" s="5">
        <f t="shared" si="50"/>
        <v>0</v>
      </c>
      <c r="F140" s="5">
        <v>0</v>
      </c>
      <c r="G140" s="5">
        <f t="shared" si="37"/>
        <v>0</v>
      </c>
      <c r="H140" s="5">
        <f t="shared" si="38"/>
        <v>0</v>
      </c>
      <c r="I140" s="5">
        <f t="shared" si="39"/>
        <v>0</v>
      </c>
      <c r="J140" s="5">
        <f t="shared" si="40"/>
        <v>0</v>
      </c>
      <c r="K140" s="5">
        <f t="shared" si="41"/>
        <v>0</v>
      </c>
      <c r="L140" s="5">
        <f t="shared" si="42"/>
        <v>0</v>
      </c>
      <c r="M140" s="5">
        <f t="shared" si="43"/>
        <v>0</v>
      </c>
      <c r="N140" s="5">
        <f t="shared" si="44"/>
        <v>0</v>
      </c>
      <c r="O140" s="5">
        <f t="shared" si="45"/>
        <v>0</v>
      </c>
      <c r="P140" s="5">
        <f t="shared" si="46"/>
        <v>0</v>
      </c>
      <c r="Q140" s="5">
        <f t="shared" si="47"/>
        <v>0</v>
      </c>
      <c r="R140" s="5">
        <f t="shared" si="48"/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9">
        <f t="shared" si="49"/>
        <v>20</v>
      </c>
    </row>
    <row r="141" spans="1:24" hidden="1" x14ac:dyDescent="0.2">
      <c r="A141" s="6">
        <v>45431</v>
      </c>
      <c r="B141" s="4">
        <f t="shared" si="34"/>
        <v>19</v>
      </c>
      <c r="C141" s="4">
        <f t="shared" si="35"/>
        <v>5</v>
      </c>
      <c r="D141" s="4">
        <f t="shared" si="36"/>
        <v>7</v>
      </c>
      <c r="E141" s="5">
        <f t="shared" si="50"/>
        <v>0</v>
      </c>
      <c r="F141" s="5">
        <v>0</v>
      </c>
      <c r="G141" s="5">
        <f t="shared" si="37"/>
        <v>0</v>
      </c>
      <c r="H141" s="5">
        <f t="shared" si="38"/>
        <v>0</v>
      </c>
      <c r="I141" s="5">
        <f t="shared" si="39"/>
        <v>0</v>
      </c>
      <c r="J141" s="5">
        <f t="shared" si="40"/>
        <v>0</v>
      </c>
      <c r="K141" s="5">
        <f t="shared" si="41"/>
        <v>0</v>
      </c>
      <c r="L141" s="5">
        <f t="shared" si="42"/>
        <v>0</v>
      </c>
      <c r="M141" s="5">
        <f t="shared" si="43"/>
        <v>0</v>
      </c>
      <c r="N141" s="5">
        <f t="shared" si="44"/>
        <v>0</v>
      </c>
      <c r="O141" s="5">
        <f t="shared" si="45"/>
        <v>0</v>
      </c>
      <c r="P141" s="5">
        <f t="shared" si="46"/>
        <v>0</v>
      </c>
      <c r="Q141" s="5">
        <f t="shared" si="47"/>
        <v>0</v>
      </c>
      <c r="R141" s="5">
        <f t="shared" si="48"/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9">
        <f t="shared" si="49"/>
        <v>20</v>
      </c>
    </row>
    <row r="142" spans="1:24" hidden="1" x14ac:dyDescent="0.2">
      <c r="A142" s="6">
        <v>45432</v>
      </c>
      <c r="B142" s="4">
        <f t="shared" si="34"/>
        <v>20</v>
      </c>
      <c r="C142" s="4">
        <f t="shared" si="35"/>
        <v>5</v>
      </c>
      <c r="D142" s="4">
        <f t="shared" si="36"/>
        <v>1</v>
      </c>
      <c r="E142" s="5">
        <f t="shared" si="50"/>
        <v>1</v>
      </c>
      <c r="F142" s="5">
        <v>1</v>
      </c>
      <c r="G142" s="5">
        <f t="shared" si="37"/>
        <v>0</v>
      </c>
      <c r="H142" s="5">
        <f t="shared" si="38"/>
        <v>0</v>
      </c>
      <c r="I142" s="5">
        <f t="shared" si="39"/>
        <v>0</v>
      </c>
      <c r="J142" s="5">
        <f t="shared" si="40"/>
        <v>0</v>
      </c>
      <c r="K142" s="5">
        <f t="shared" si="41"/>
        <v>0</v>
      </c>
      <c r="L142" s="5">
        <f t="shared" si="42"/>
        <v>0</v>
      </c>
      <c r="M142" s="5">
        <f t="shared" si="43"/>
        <v>0</v>
      </c>
      <c r="N142" s="5">
        <f t="shared" si="44"/>
        <v>0</v>
      </c>
      <c r="O142" s="5">
        <f t="shared" si="45"/>
        <v>0</v>
      </c>
      <c r="P142" s="5">
        <f t="shared" si="46"/>
        <v>0</v>
      </c>
      <c r="Q142" s="5">
        <f t="shared" si="47"/>
        <v>0</v>
      </c>
      <c r="R142" s="5">
        <f t="shared" si="48"/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9">
        <f t="shared" si="49"/>
        <v>21</v>
      </c>
    </row>
    <row r="143" spans="1:24" hidden="1" x14ac:dyDescent="0.2">
      <c r="A143" s="6">
        <v>45433</v>
      </c>
      <c r="B143" s="4">
        <f t="shared" si="34"/>
        <v>21</v>
      </c>
      <c r="C143" s="4">
        <f t="shared" si="35"/>
        <v>5</v>
      </c>
      <c r="D143" s="4">
        <f t="shared" si="36"/>
        <v>2</v>
      </c>
      <c r="E143" s="5">
        <f t="shared" si="50"/>
        <v>1</v>
      </c>
      <c r="F143" s="5">
        <v>1</v>
      </c>
      <c r="G143" s="5">
        <f t="shared" si="37"/>
        <v>0</v>
      </c>
      <c r="H143" s="5">
        <f t="shared" si="38"/>
        <v>0</v>
      </c>
      <c r="I143" s="5">
        <f t="shared" si="39"/>
        <v>0</v>
      </c>
      <c r="J143" s="5">
        <f t="shared" si="40"/>
        <v>0</v>
      </c>
      <c r="K143" s="5">
        <f t="shared" si="41"/>
        <v>0</v>
      </c>
      <c r="L143" s="5">
        <f t="shared" si="42"/>
        <v>0</v>
      </c>
      <c r="M143" s="5">
        <f t="shared" si="43"/>
        <v>0</v>
      </c>
      <c r="N143" s="5">
        <f t="shared" si="44"/>
        <v>0</v>
      </c>
      <c r="O143" s="5">
        <f t="shared" si="45"/>
        <v>0</v>
      </c>
      <c r="P143" s="5">
        <f t="shared" si="46"/>
        <v>0</v>
      </c>
      <c r="Q143" s="5">
        <f t="shared" si="47"/>
        <v>0</v>
      </c>
      <c r="R143" s="5">
        <f t="shared" si="48"/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9">
        <f t="shared" si="49"/>
        <v>21</v>
      </c>
    </row>
    <row r="144" spans="1:24" hidden="1" x14ac:dyDescent="0.2">
      <c r="A144" s="6">
        <v>45434</v>
      </c>
      <c r="B144" s="4">
        <f t="shared" si="34"/>
        <v>22</v>
      </c>
      <c r="C144" s="4">
        <f t="shared" si="35"/>
        <v>5</v>
      </c>
      <c r="D144" s="4">
        <f t="shared" si="36"/>
        <v>3</v>
      </c>
      <c r="E144" s="5">
        <f t="shared" si="50"/>
        <v>1</v>
      </c>
      <c r="F144" s="5">
        <v>1</v>
      </c>
      <c r="G144" s="5">
        <f t="shared" si="37"/>
        <v>0</v>
      </c>
      <c r="H144" s="5">
        <f t="shared" si="38"/>
        <v>0</v>
      </c>
      <c r="I144" s="5">
        <f t="shared" si="39"/>
        <v>0</v>
      </c>
      <c r="J144" s="5">
        <f t="shared" si="40"/>
        <v>0</v>
      </c>
      <c r="K144" s="5">
        <f t="shared" si="41"/>
        <v>0</v>
      </c>
      <c r="L144" s="5">
        <f t="shared" si="42"/>
        <v>0</v>
      </c>
      <c r="M144" s="5">
        <f t="shared" si="43"/>
        <v>0</v>
      </c>
      <c r="N144" s="5">
        <f t="shared" si="44"/>
        <v>0</v>
      </c>
      <c r="O144" s="5">
        <f t="shared" si="45"/>
        <v>0</v>
      </c>
      <c r="P144" s="5">
        <f t="shared" si="46"/>
        <v>0</v>
      </c>
      <c r="Q144" s="5">
        <f t="shared" si="47"/>
        <v>0</v>
      </c>
      <c r="R144" s="5">
        <f t="shared" si="48"/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9">
        <f t="shared" si="49"/>
        <v>21</v>
      </c>
    </row>
    <row r="145" spans="1:24" hidden="1" x14ac:dyDescent="0.2">
      <c r="A145" s="6">
        <v>45435</v>
      </c>
      <c r="B145" s="4">
        <f t="shared" si="34"/>
        <v>23</v>
      </c>
      <c r="C145" s="4">
        <f t="shared" si="35"/>
        <v>5</v>
      </c>
      <c r="D145" s="4">
        <f t="shared" si="36"/>
        <v>4</v>
      </c>
      <c r="E145" s="5">
        <f t="shared" si="50"/>
        <v>1</v>
      </c>
      <c r="F145" s="5">
        <v>1</v>
      </c>
      <c r="G145" s="5">
        <f t="shared" si="37"/>
        <v>0</v>
      </c>
      <c r="H145" s="5">
        <f t="shared" si="38"/>
        <v>0</v>
      </c>
      <c r="I145" s="5">
        <f t="shared" si="39"/>
        <v>0</v>
      </c>
      <c r="J145" s="5">
        <f t="shared" si="40"/>
        <v>0</v>
      </c>
      <c r="K145" s="5">
        <f t="shared" si="41"/>
        <v>0</v>
      </c>
      <c r="L145" s="5">
        <f t="shared" si="42"/>
        <v>0</v>
      </c>
      <c r="M145" s="5">
        <f t="shared" si="43"/>
        <v>0</v>
      </c>
      <c r="N145" s="5">
        <f t="shared" si="44"/>
        <v>0</v>
      </c>
      <c r="O145" s="5">
        <f t="shared" si="45"/>
        <v>0</v>
      </c>
      <c r="P145" s="5">
        <f t="shared" si="46"/>
        <v>0</v>
      </c>
      <c r="Q145" s="5">
        <f t="shared" si="47"/>
        <v>0</v>
      </c>
      <c r="R145" s="5">
        <f t="shared" si="48"/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9">
        <f t="shared" si="49"/>
        <v>21</v>
      </c>
    </row>
    <row r="146" spans="1:24" hidden="1" x14ac:dyDescent="0.2">
      <c r="A146" s="6">
        <v>45436</v>
      </c>
      <c r="B146" s="4">
        <f t="shared" si="34"/>
        <v>24</v>
      </c>
      <c r="C146" s="4">
        <f t="shared" si="35"/>
        <v>5</v>
      </c>
      <c r="D146" s="4">
        <f t="shared" si="36"/>
        <v>5</v>
      </c>
      <c r="E146" s="5">
        <f t="shared" si="50"/>
        <v>1</v>
      </c>
      <c r="F146" s="5">
        <v>1</v>
      </c>
      <c r="G146" s="5">
        <f t="shared" si="37"/>
        <v>0</v>
      </c>
      <c r="H146" s="5">
        <f t="shared" si="38"/>
        <v>0</v>
      </c>
      <c r="I146" s="5">
        <f t="shared" si="39"/>
        <v>0</v>
      </c>
      <c r="J146" s="5">
        <f t="shared" si="40"/>
        <v>0</v>
      </c>
      <c r="K146" s="5">
        <f t="shared" si="41"/>
        <v>0</v>
      </c>
      <c r="L146" s="5">
        <f t="shared" si="42"/>
        <v>0</v>
      </c>
      <c r="M146" s="5">
        <f t="shared" si="43"/>
        <v>0</v>
      </c>
      <c r="N146" s="5">
        <f t="shared" si="44"/>
        <v>0</v>
      </c>
      <c r="O146" s="5">
        <f t="shared" si="45"/>
        <v>0</v>
      </c>
      <c r="P146" s="5">
        <f t="shared" si="46"/>
        <v>0</v>
      </c>
      <c r="Q146" s="5">
        <f t="shared" si="47"/>
        <v>0</v>
      </c>
      <c r="R146" s="5">
        <f t="shared" si="48"/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9">
        <f t="shared" si="49"/>
        <v>21</v>
      </c>
    </row>
    <row r="147" spans="1:24" hidden="1" x14ac:dyDescent="0.2">
      <c r="A147" s="6">
        <v>45437</v>
      </c>
      <c r="B147" s="4">
        <f t="shared" si="34"/>
        <v>25</v>
      </c>
      <c r="C147" s="4">
        <f t="shared" si="35"/>
        <v>5</v>
      </c>
      <c r="D147" s="4">
        <f t="shared" si="36"/>
        <v>6</v>
      </c>
      <c r="E147" s="5">
        <f t="shared" si="50"/>
        <v>0</v>
      </c>
      <c r="F147" s="5">
        <v>0</v>
      </c>
      <c r="G147" s="5">
        <f t="shared" si="37"/>
        <v>0</v>
      </c>
      <c r="H147" s="5">
        <f t="shared" si="38"/>
        <v>0</v>
      </c>
      <c r="I147" s="5">
        <f t="shared" si="39"/>
        <v>0</v>
      </c>
      <c r="J147" s="5">
        <f t="shared" si="40"/>
        <v>0</v>
      </c>
      <c r="K147" s="5">
        <f t="shared" si="41"/>
        <v>0</v>
      </c>
      <c r="L147" s="5">
        <f t="shared" si="42"/>
        <v>0</v>
      </c>
      <c r="M147" s="5">
        <f t="shared" si="43"/>
        <v>0</v>
      </c>
      <c r="N147" s="5">
        <f t="shared" si="44"/>
        <v>0</v>
      </c>
      <c r="O147" s="5">
        <f t="shared" si="45"/>
        <v>0</v>
      </c>
      <c r="P147" s="5">
        <f t="shared" si="46"/>
        <v>0</v>
      </c>
      <c r="Q147" s="5">
        <f t="shared" si="47"/>
        <v>0</v>
      </c>
      <c r="R147" s="5">
        <f t="shared" si="48"/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9">
        <f t="shared" si="49"/>
        <v>21</v>
      </c>
    </row>
    <row r="148" spans="1:24" hidden="1" x14ac:dyDescent="0.2">
      <c r="A148" s="6">
        <v>45438</v>
      </c>
      <c r="B148" s="4">
        <f t="shared" si="34"/>
        <v>26</v>
      </c>
      <c r="C148" s="4">
        <f t="shared" si="35"/>
        <v>5</v>
      </c>
      <c r="D148" s="4">
        <f t="shared" si="36"/>
        <v>7</v>
      </c>
      <c r="E148" s="5">
        <f t="shared" si="50"/>
        <v>0</v>
      </c>
      <c r="F148" s="5">
        <v>0</v>
      </c>
      <c r="G148" s="5">
        <f t="shared" si="37"/>
        <v>0</v>
      </c>
      <c r="H148" s="5">
        <f t="shared" si="38"/>
        <v>0</v>
      </c>
      <c r="I148" s="5">
        <f t="shared" si="39"/>
        <v>0</v>
      </c>
      <c r="J148" s="5">
        <f t="shared" si="40"/>
        <v>0</v>
      </c>
      <c r="K148" s="5">
        <f t="shared" si="41"/>
        <v>0</v>
      </c>
      <c r="L148" s="5">
        <f t="shared" si="42"/>
        <v>0</v>
      </c>
      <c r="M148" s="5">
        <f t="shared" si="43"/>
        <v>0</v>
      </c>
      <c r="N148" s="5">
        <f t="shared" si="44"/>
        <v>0</v>
      </c>
      <c r="O148" s="5">
        <f t="shared" si="45"/>
        <v>0</v>
      </c>
      <c r="P148" s="5">
        <f t="shared" si="46"/>
        <v>0</v>
      </c>
      <c r="Q148" s="5">
        <f t="shared" si="47"/>
        <v>0</v>
      </c>
      <c r="R148" s="5">
        <f t="shared" si="48"/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9">
        <f t="shared" si="49"/>
        <v>21</v>
      </c>
    </row>
    <row r="149" spans="1:24" hidden="1" x14ac:dyDescent="0.2">
      <c r="A149" s="6">
        <v>45439</v>
      </c>
      <c r="B149" s="4">
        <f t="shared" si="34"/>
        <v>27</v>
      </c>
      <c r="C149" s="4">
        <f t="shared" si="35"/>
        <v>5</v>
      </c>
      <c r="D149" s="4">
        <f t="shared" si="36"/>
        <v>1</v>
      </c>
      <c r="E149" s="5">
        <f t="shared" si="50"/>
        <v>1</v>
      </c>
      <c r="F149" s="5">
        <v>1</v>
      </c>
      <c r="G149" s="5">
        <f t="shared" si="37"/>
        <v>0</v>
      </c>
      <c r="H149" s="5">
        <f t="shared" si="38"/>
        <v>0</v>
      </c>
      <c r="I149" s="5">
        <f t="shared" si="39"/>
        <v>0</v>
      </c>
      <c r="J149" s="5">
        <f t="shared" si="40"/>
        <v>0</v>
      </c>
      <c r="K149" s="5">
        <f t="shared" si="41"/>
        <v>0</v>
      </c>
      <c r="L149" s="5">
        <f t="shared" si="42"/>
        <v>0</v>
      </c>
      <c r="M149" s="5">
        <f t="shared" si="43"/>
        <v>0</v>
      </c>
      <c r="N149" s="5">
        <f t="shared" si="44"/>
        <v>0</v>
      </c>
      <c r="O149" s="5">
        <f t="shared" si="45"/>
        <v>0</v>
      </c>
      <c r="P149" s="5">
        <f t="shared" si="46"/>
        <v>0</v>
      </c>
      <c r="Q149" s="5">
        <f t="shared" si="47"/>
        <v>0</v>
      </c>
      <c r="R149" s="5">
        <f t="shared" si="48"/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9">
        <f t="shared" si="49"/>
        <v>22</v>
      </c>
    </row>
    <row r="150" spans="1:24" hidden="1" x14ac:dyDescent="0.2">
      <c r="A150" s="6">
        <v>45440</v>
      </c>
      <c r="B150" s="4">
        <f t="shared" si="34"/>
        <v>28</v>
      </c>
      <c r="C150" s="4">
        <f t="shared" si="35"/>
        <v>5</v>
      </c>
      <c r="D150" s="4">
        <f t="shared" si="36"/>
        <v>2</v>
      </c>
      <c r="E150" s="5">
        <f t="shared" si="50"/>
        <v>1</v>
      </c>
      <c r="F150" s="5">
        <v>1</v>
      </c>
      <c r="G150" s="5">
        <f t="shared" si="37"/>
        <v>0</v>
      </c>
      <c r="H150" s="5">
        <f t="shared" si="38"/>
        <v>0</v>
      </c>
      <c r="I150" s="5">
        <f t="shared" si="39"/>
        <v>0</v>
      </c>
      <c r="J150" s="5">
        <f t="shared" si="40"/>
        <v>0</v>
      </c>
      <c r="K150" s="5">
        <f t="shared" si="41"/>
        <v>0</v>
      </c>
      <c r="L150" s="5">
        <f t="shared" si="42"/>
        <v>0</v>
      </c>
      <c r="M150" s="5">
        <f t="shared" si="43"/>
        <v>0</v>
      </c>
      <c r="N150" s="5">
        <f t="shared" si="44"/>
        <v>0</v>
      </c>
      <c r="O150" s="5">
        <f t="shared" si="45"/>
        <v>0</v>
      </c>
      <c r="P150" s="5">
        <f t="shared" si="46"/>
        <v>0</v>
      </c>
      <c r="Q150" s="5">
        <f t="shared" si="47"/>
        <v>0</v>
      </c>
      <c r="R150" s="5">
        <f t="shared" si="48"/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9">
        <f t="shared" si="49"/>
        <v>22</v>
      </c>
    </row>
    <row r="151" spans="1:24" hidden="1" x14ac:dyDescent="0.2">
      <c r="A151" s="6">
        <v>45441</v>
      </c>
      <c r="B151" s="4">
        <f t="shared" si="34"/>
        <v>29</v>
      </c>
      <c r="C151" s="4">
        <f t="shared" si="35"/>
        <v>5</v>
      </c>
      <c r="D151" s="4">
        <f t="shared" si="36"/>
        <v>3</v>
      </c>
      <c r="E151" s="5">
        <f t="shared" si="50"/>
        <v>1</v>
      </c>
      <c r="F151" s="5">
        <v>1</v>
      </c>
      <c r="G151" s="5">
        <f t="shared" si="37"/>
        <v>0</v>
      </c>
      <c r="H151" s="5">
        <f t="shared" si="38"/>
        <v>0</v>
      </c>
      <c r="I151" s="5">
        <f t="shared" si="39"/>
        <v>0</v>
      </c>
      <c r="J151" s="5">
        <f t="shared" si="40"/>
        <v>0</v>
      </c>
      <c r="K151" s="5">
        <f t="shared" si="41"/>
        <v>0</v>
      </c>
      <c r="L151" s="5">
        <f t="shared" si="42"/>
        <v>0</v>
      </c>
      <c r="M151" s="5">
        <f t="shared" si="43"/>
        <v>0</v>
      </c>
      <c r="N151" s="5">
        <f t="shared" si="44"/>
        <v>0</v>
      </c>
      <c r="O151" s="5">
        <f t="shared" si="45"/>
        <v>0</v>
      </c>
      <c r="P151" s="5">
        <f t="shared" si="46"/>
        <v>0</v>
      </c>
      <c r="Q151" s="5">
        <f t="shared" si="47"/>
        <v>0</v>
      </c>
      <c r="R151" s="5">
        <f t="shared" si="48"/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9">
        <f t="shared" si="49"/>
        <v>22</v>
      </c>
    </row>
    <row r="152" spans="1:24" hidden="1" x14ac:dyDescent="0.2">
      <c r="A152" s="6">
        <v>45442</v>
      </c>
      <c r="B152" s="4">
        <f t="shared" si="34"/>
        <v>30</v>
      </c>
      <c r="C152" s="4">
        <f t="shared" si="35"/>
        <v>5</v>
      </c>
      <c r="D152" s="4">
        <f t="shared" si="36"/>
        <v>4</v>
      </c>
      <c r="E152" s="5">
        <f t="shared" si="50"/>
        <v>1</v>
      </c>
      <c r="F152" s="5">
        <v>1</v>
      </c>
      <c r="G152" s="5">
        <f t="shared" si="37"/>
        <v>0</v>
      </c>
      <c r="H152" s="5">
        <f t="shared" si="38"/>
        <v>0</v>
      </c>
      <c r="I152" s="5">
        <f t="shared" si="39"/>
        <v>0</v>
      </c>
      <c r="J152" s="5">
        <f t="shared" si="40"/>
        <v>0</v>
      </c>
      <c r="K152" s="5">
        <f t="shared" si="41"/>
        <v>0</v>
      </c>
      <c r="L152" s="5">
        <f t="shared" si="42"/>
        <v>0</v>
      </c>
      <c r="M152" s="5">
        <f t="shared" si="43"/>
        <v>0</v>
      </c>
      <c r="N152" s="5">
        <f t="shared" si="44"/>
        <v>0</v>
      </c>
      <c r="O152" s="5">
        <f t="shared" si="45"/>
        <v>0</v>
      </c>
      <c r="P152" s="5">
        <f t="shared" si="46"/>
        <v>0</v>
      </c>
      <c r="Q152" s="5">
        <f t="shared" si="47"/>
        <v>0</v>
      </c>
      <c r="R152" s="5">
        <f t="shared" si="48"/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9">
        <f t="shared" si="49"/>
        <v>22</v>
      </c>
    </row>
    <row r="153" spans="1:24" hidden="1" x14ac:dyDescent="0.2">
      <c r="A153" s="6">
        <v>45443</v>
      </c>
      <c r="B153" s="4">
        <f t="shared" si="34"/>
        <v>31</v>
      </c>
      <c r="C153" s="4">
        <f t="shared" si="35"/>
        <v>5</v>
      </c>
      <c r="D153" s="4">
        <f t="shared" si="36"/>
        <v>5</v>
      </c>
      <c r="E153" s="5">
        <f t="shared" si="50"/>
        <v>1</v>
      </c>
      <c r="F153" s="5">
        <v>1</v>
      </c>
      <c r="G153" s="5">
        <f t="shared" si="37"/>
        <v>0</v>
      </c>
      <c r="H153" s="5">
        <f t="shared" si="38"/>
        <v>0</v>
      </c>
      <c r="I153" s="5">
        <f t="shared" si="39"/>
        <v>0</v>
      </c>
      <c r="J153" s="5">
        <f t="shared" si="40"/>
        <v>0</v>
      </c>
      <c r="K153" s="5">
        <f t="shared" si="41"/>
        <v>0</v>
      </c>
      <c r="L153" s="5">
        <f t="shared" si="42"/>
        <v>0</v>
      </c>
      <c r="M153" s="5">
        <f t="shared" si="43"/>
        <v>0</v>
      </c>
      <c r="N153" s="5">
        <f t="shared" si="44"/>
        <v>0</v>
      </c>
      <c r="O153" s="5">
        <f t="shared" si="45"/>
        <v>0</v>
      </c>
      <c r="P153" s="5">
        <f t="shared" si="46"/>
        <v>0</v>
      </c>
      <c r="Q153" s="5">
        <f t="shared" si="47"/>
        <v>0</v>
      </c>
      <c r="R153" s="5">
        <f t="shared" si="48"/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9">
        <f t="shared" si="49"/>
        <v>22</v>
      </c>
    </row>
    <row r="154" spans="1:24" hidden="1" x14ac:dyDescent="0.2">
      <c r="A154" s="6">
        <v>45444</v>
      </c>
      <c r="B154" s="4">
        <f t="shared" si="34"/>
        <v>1</v>
      </c>
      <c r="C154" s="4">
        <f t="shared" si="35"/>
        <v>6</v>
      </c>
      <c r="D154" s="4">
        <f t="shared" si="36"/>
        <v>6</v>
      </c>
      <c r="E154" s="5">
        <f t="shared" si="50"/>
        <v>0</v>
      </c>
      <c r="F154" s="5">
        <v>0</v>
      </c>
      <c r="G154" s="5">
        <f t="shared" si="37"/>
        <v>0</v>
      </c>
      <c r="H154" s="5">
        <f t="shared" si="38"/>
        <v>0</v>
      </c>
      <c r="I154" s="5">
        <f t="shared" si="39"/>
        <v>0</v>
      </c>
      <c r="J154" s="5">
        <f t="shared" si="40"/>
        <v>0</v>
      </c>
      <c r="K154" s="5">
        <f t="shared" si="41"/>
        <v>0</v>
      </c>
      <c r="L154" s="5">
        <f t="shared" si="42"/>
        <v>0</v>
      </c>
      <c r="M154" s="5">
        <f t="shared" si="43"/>
        <v>0</v>
      </c>
      <c r="N154" s="5">
        <f t="shared" si="44"/>
        <v>0</v>
      </c>
      <c r="O154" s="5">
        <f t="shared" si="45"/>
        <v>0</v>
      </c>
      <c r="P154" s="5">
        <f t="shared" si="46"/>
        <v>0</v>
      </c>
      <c r="Q154" s="5">
        <f t="shared" si="47"/>
        <v>0</v>
      </c>
      <c r="R154" s="5">
        <f t="shared" si="48"/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9">
        <f t="shared" si="49"/>
        <v>22</v>
      </c>
    </row>
    <row r="155" spans="1:24" hidden="1" x14ac:dyDescent="0.2">
      <c r="A155" s="6">
        <v>45445</v>
      </c>
      <c r="B155" s="4">
        <f t="shared" si="34"/>
        <v>2</v>
      </c>
      <c r="C155" s="4">
        <f t="shared" si="35"/>
        <v>6</v>
      </c>
      <c r="D155" s="4">
        <f t="shared" si="36"/>
        <v>7</v>
      </c>
      <c r="E155" s="5">
        <f t="shared" si="50"/>
        <v>0</v>
      </c>
      <c r="F155" s="5">
        <v>0</v>
      </c>
      <c r="G155" s="5">
        <f t="shared" si="37"/>
        <v>0</v>
      </c>
      <c r="H155" s="5">
        <f t="shared" si="38"/>
        <v>0</v>
      </c>
      <c r="I155" s="5">
        <f t="shared" si="39"/>
        <v>0</v>
      </c>
      <c r="J155" s="5">
        <f t="shared" si="40"/>
        <v>0</v>
      </c>
      <c r="K155" s="5">
        <f t="shared" si="41"/>
        <v>0</v>
      </c>
      <c r="L155" s="5">
        <f t="shared" si="42"/>
        <v>0</v>
      </c>
      <c r="M155" s="5">
        <f t="shared" si="43"/>
        <v>0</v>
      </c>
      <c r="N155" s="5">
        <f t="shared" si="44"/>
        <v>0</v>
      </c>
      <c r="O155" s="5">
        <f t="shared" si="45"/>
        <v>0</v>
      </c>
      <c r="P155" s="5">
        <f t="shared" si="46"/>
        <v>0</v>
      </c>
      <c r="Q155" s="5">
        <f t="shared" si="47"/>
        <v>0</v>
      </c>
      <c r="R155" s="5">
        <f t="shared" si="48"/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9">
        <f t="shared" si="49"/>
        <v>22</v>
      </c>
    </row>
    <row r="156" spans="1:24" hidden="1" x14ac:dyDescent="0.2">
      <c r="A156" s="6">
        <v>45446</v>
      </c>
      <c r="B156" s="4">
        <f t="shared" si="34"/>
        <v>3</v>
      </c>
      <c r="C156" s="4">
        <f t="shared" si="35"/>
        <v>6</v>
      </c>
      <c r="D156" s="4">
        <f t="shared" si="36"/>
        <v>1</v>
      </c>
      <c r="E156" s="5">
        <f t="shared" si="50"/>
        <v>1</v>
      </c>
      <c r="F156" s="5">
        <v>1</v>
      </c>
      <c r="G156" s="5">
        <f t="shared" si="37"/>
        <v>0</v>
      </c>
      <c r="H156" s="5">
        <f t="shared" si="38"/>
        <v>0</v>
      </c>
      <c r="I156" s="5">
        <f t="shared" si="39"/>
        <v>0</v>
      </c>
      <c r="J156" s="5">
        <f t="shared" si="40"/>
        <v>0</v>
      </c>
      <c r="K156" s="5">
        <f t="shared" si="41"/>
        <v>0</v>
      </c>
      <c r="L156" s="5">
        <f t="shared" si="42"/>
        <v>0</v>
      </c>
      <c r="M156" s="5">
        <f t="shared" si="43"/>
        <v>0</v>
      </c>
      <c r="N156" s="5">
        <f t="shared" si="44"/>
        <v>0</v>
      </c>
      <c r="O156" s="5">
        <f t="shared" si="45"/>
        <v>0</v>
      </c>
      <c r="P156" s="5">
        <f t="shared" si="46"/>
        <v>0</v>
      </c>
      <c r="Q156" s="5">
        <f t="shared" si="47"/>
        <v>0</v>
      </c>
      <c r="R156" s="5">
        <f t="shared" si="48"/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9">
        <f t="shared" si="49"/>
        <v>23</v>
      </c>
    </row>
    <row r="157" spans="1:24" hidden="1" x14ac:dyDescent="0.2">
      <c r="A157" s="6">
        <v>45447</v>
      </c>
      <c r="B157" s="4">
        <f t="shared" si="34"/>
        <v>4</v>
      </c>
      <c r="C157" s="4">
        <f t="shared" si="35"/>
        <v>6</v>
      </c>
      <c r="D157" s="4">
        <f t="shared" si="36"/>
        <v>2</v>
      </c>
      <c r="E157" s="5">
        <f t="shared" si="50"/>
        <v>1</v>
      </c>
      <c r="F157" s="5">
        <v>1</v>
      </c>
      <c r="G157" s="5">
        <f t="shared" si="37"/>
        <v>0</v>
      </c>
      <c r="H157" s="5">
        <f t="shared" si="38"/>
        <v>0</v>
      </c>
      <c r="I157" s="5">
        <f t="shared" si="39"/>
        <v>0</v>
      </c>
      <c r="J157" s="5">
        <f t="shared" si="40"/>
        <v>0</v>
      </c>
      <c r="K157" s="5">
        <f t="shared" si="41"/>
        <v>0</v>
      </c>
      <c r="L157" s="5">
        <f t="shared" si="42"/>
        <v>0</v>
      </c>
      <c r="M157" s="5">
        <f t="shared" si="43"/>
        <v>0</v>
      </c>
      <c r="N157" s="5">
        <f t="shared" si="44"/>
        <v>0</v>
      </c>
      <c r="O157" s="5">
        <f t="shared" si="45"/>
        <v>0</v>
      </c>
      <c r="P157" s="5">
        <f t="shared" si="46"/>
        <v>0</v>
      </c>
      <c r="Q157" s="5">
        <f t="shared" si="47"/>
        <v>0</v>
      </c>
      <c r="R157" s="5">
        <f t="shared" si="48"/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9">
        <f t="shared" si="49"/>
        <v>23</v>
      </c>
    </row>
    <row r="158" spans="1:24" hidden="1" x14ac:dyDescent="0.2">
      <c r="A158" s="6">
        <v>45448</v>
      </c>
      <c r="B158" s="4">
        <f t="shared" si="34"/>
        <v>5</v>
      </c>
      <c r="C158" s="4">
        <f t="shared" si="35"/>
        <v>6</v>
      </c>
      <c r="D158" s="4">
        <f t="shared" si="36"/>
        <v>3</v>
      </c>
      <c r="E158" s="5">
        <f t="shared" si="50"/>
        <v>1</v>
      </c>
      <c r="F158" s="5">
        <v>1</v>
      </c>
      <c r="G158" s="5">
        <f t="shared" si="37"/>
        <v>0</v>
      </c>
      <c r="H158" s="5">
        <f t="shared" si="38"/>
        <v>0</v>
      </c>
      <c r="I158" s="5">
        <f t="shared" si="39"/>
        <v>0</v>
      </c>
      <c r="J158" s="5">
        <f t="shared" si="40"/>
        <v>0</v>
      </c>
      <c r="K158" s="5">
        <f t="shared" si="41"/>
        <v>0</v>
      </c>
      <c r="L158" s="5">
        <f t="shared" si="42"/>
        <v>0</v>
      </c>
      <c r="M158" s="5">
        <f t="shared" si="43"/>
        <v>0</v>
      </c>
      <c r="N158" s="5">
        <f t="shared" si="44"/>
        <v>0</v>
      </c>
      <c r="O158" s="5">
        <f t="shared" si="45"/>
        <v>0</v>
      </c>
      <c r="P158" s="5">
        <f t="shared" si="46"/>
        <v>0</v>
      </c>
      <c r="Q158" s="5">
        <f t="shared" si="47"/>
        <v>0</v>
      </c>
      <c r="R158" s="5">
        <f t="shared" si="48"/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9">
        <f t="shared" si="49"/>
        <v>23</v>
      </c>
    </row>
    <row r="159" spans="1:24" hidden="1" x14ac:dyDescent="0.2">
      <c r="A159" s="6">
        <v>45449</v>
      </c>
      <c r="B159" s="4">
        <f t="shared" si="34"/>
        <v>6</v>
      </c>
      <c r="C159" s="4">
        <f t="shared" si="35"/>
        <v>6</v>
      </c>
      <c r="D159" s="4">
        <f t="shared" si="36"/>
        <v>4</v>
      </c>
      <c r="E159" s="5">
        <f t="shared" si="50"/>
        <v>1</v>
      </c>
      <c r="F159" s="5">
        <v>1</v>
      </c>
      <c r="G159" s="5">
        <f t="shared" si="37"/>
        <v>0</v>
      </c>
      <c r="H159" s="5">
        <f t="shared" si="38"/>
        <v>0</v>
      </c>
      <c r="I159" s="5">
        <f t="shared" si="39"/>
        <v>0</v>
      </c>
      <c r="J159" s="5">
        <f t="shared" si="40"/>
        <v>0</v>
      </c>
      <c r="K159" s="5">
        <f t="shared" si="41"/>
        <v>0</v>
      </c>
      <c r="L159" s="5">
        <f t="shared" si="42"/>
        <v>0</v>
      </c>
      <c r="M159" s="5">
        <f t="shared" si="43"/>
        <v>0</v>
      </c>
      <c r="N159" s="5">
        <f t="shared" si="44"/>
        <v>0</v>
      </c>
      <c r="O159" s="5">
        <f t="shared" si="45"/>
        <v>0</v>
      </c>
      <c r="P159" s="5">
        <f t="shared" si="46"/>
        <v>0</v>
      </c>
      <c r="Q159" s="5">
        <f t="shared" si="47"/>
        <v>0</v>
      </c>
      <c r="R159" s="5">
        <f t="shared" si="48"/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9">
        <f t="shared" si="49"/>
        <v>23</v>
      </c>
    </row>
    <row r="160" spans="1:24" hidden="1" x14ac:dyDescent="0.2">
      <c r="A160" s="6">
        <v>45450</v>
      </c>
      <c r="B160" s="4">
        <f t="shared" si="34"/>
        <v>7</v>
      </c>
      <c r="C160" s="4">
        <f t="shared" si="35"/>
        <v>6</v>
      </c>
      <c r="D160" s="4">
        <f t="shared" si="36"/>
        <v>5</v>
      </c>
      <c r="E160" s="5">
        <f t="shared" si="50"/>
        <v>1</v>
      </c>
      <c r="F160" s="5">
        <v>1</v>
      </c>
      <c r="G160" s="5">
        <f t="shared" si="37"/>
        <v>0</v>
      </c>
      <c r="H160" s="5">
        <f t="shared" si="38"/>
        <v>0</v>
      </c>
      <c r="I160" s="5">
        <f t="shared" si="39"/>
        <v>0</v>
      </c>
      <c r="J160" s="5">
        <f t="shared" si="40"/>
        <v>0</v>
      </c>
      <c r="K160" s="5">
        <f t="shared" si="41"/>
        <v>0</v>
      </c>
      <c r="L160" s="5">
        <f t="shared" si="42"/>
        <v>0</v>
      </c>
      <c r="M160" s="5">
        <f t="shared" si="43"/>
        <v>0</v>
      </c>
      <c r="N160" s="5">
        <f t="shared" si="44"/>
        <v>0</v>
      </c>
      <c r="O160" s="5">
        <f t="shared" si="45"/>
        <v>0</v>
      </c>
      <c r="P160" s="5">
        <f t="shared" si="46"/>
        <v>0</v>
      </c>
      <c r="Q160" s="5">
        <f t="shared" si="47"/>
        <v>0</v>
      </c>
      <c r="R160" s="5">
        <f t="shared" si="48"/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9">
        <f t="shared" si="49"/>
        <v>23</v>
      </c>
    </row>
    <row r="161" spans="1:24" hidden="1" x14ac:dyDescent="0.2">
      <c r="A161" s="6">
        <v>45451</v>
      </c>
      <c r="B161" s="4">
        <f t="shared" si="34"/>
        <v>8</v>
      </c>
      <c r="C161" s="4">
        <f t="shared" si="35"/>
        <v>6</v>
      </c>
      <c r="D161" s="4">
        <f t="shared" si="36"/>
        <v>6</v>
      </c>
      <c r="E161" s="5">
        <f t="shared" si="50"/>
        <v>0</v>
      </c>
      <c r="F161" s="5">
        <v>0</v>
      </c>
      <c r="G161" s="5">
        <f t="shared" si="37"/>
        <v>0</v>
      </c>
      <c r="H161" s="5">
        <f t="shared" si="38"/>
        <v>0</v>
      </c>
      <c r="I161" s="5">
        <f t="shared" si="39"/>
        <v>0</v>
      </c>
      <c r="J161" s="5">
        <f t="shared" si="40"/>
        <v>0</v>
      </c>
      <c r="K161" s="5">
        <f t="shared" si="41"/>
        <v>0</v>
      </c>
      <c r="L161" s="5">
        <f t="shared" si="42"/>
        <v>0</v>
      </c>
      <c r="M161" s="5">
        <f t="shared" si="43"/>
        <v>0</v>
      </c>
      <c r="N161" s="5">
        <f t="shared" si="44"/>
        <v>0</v>
      </c>
      <c r="O161" s="5">
        <f t="shared" si="45"/>
        <v>0</v>
      </c>
      <c r="P161" s="5">
        <f t="shared" si="46"/>
        <v>0</v>
      </c>
      <c r="Q161" s="5">
        <f t="shared" si="47"/>
        <v>0</v>
      </c>
      <c r="R161" s="5">
        <f t="shared" si="48"/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9">
        <f t="shared" si="49"/>
        <v>23</v>
      </c>
    </row>
    <row r="162" spans="1:24" hidden="1" x14ac:dyDescent="0.2">
      <c r="A162" s="6">
        <v>45452</v>
      </c>
      <c r="B162" s="4">
        <f t="shared" si="34"/>
        <v>9</v>
      </c>
      <c r="C162" s="4">
        <f t="shared" si="35"/>
        <v>6</v>
      </c>
      <c r="D162" s="4">
        <f t="shared" si="36"/>
        <v>7</v>
      </c>
      <c r="E162" s="5">
        <f t="shared" si="50"/>
        <v>0</v>
      </c>
      <c r="F162" s="5">
        <v>0</v>
      </c>
      <c r="G162" s="5">
        <f t="shared" si="37"/>
        <v>0</v>
      </c>
      <c r="H162" s="5">
        <f t="shared" si="38"/>
        <v>0</v>
      </c>
      <c r="I162" s="5">
        <f t="shared" si="39"/>
        <v>0</v>
      </c>
      <c r="J162" s="5">
        <f t="shared" si="40"/>
        <v>0</v>
      </c>
      <c r="K162" s="5">
        <f t="shared" si="41"/>
        <v>0</v>
      </c>
      <c r="L162" s="5">
        <f t="shared" si="42"/>
        <v>0</v>
      </c>
      <c r="M162" s="5">
        <f t="shared" si="43"/>
        <v>0</v>
      </c>
      <c r="N162" s="5">
        <f t="shared" si="44"/>
        <v>0</v>
      </c>
      <c r="O162" s="5">
        <f t="shared" si="45"/>
        <v>0</v>
      </c>
      <c r="P162" s="5">
        <f t="shared" si="46"/>
        <v>0</v>
      </c>
      <c r="Q162" s="5">
        <f t="shared" si="47"/>
        <v>0</v>
      </c>
      <c r="R162" s="5">
        <f t="shared" si="48"/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9">
        <f t="shared" si="49"/>
        <v>23</v>
      </c>
    </row>
    <row r="163" spans="1:24" hidden="1" x14ac:dyDescent="0.2">
      <c r="A163" s="6">
        <v>45453</v>
      </c>
      <c r="B163" s="4">
        <f t="shared" si="34"/>
        <v>10</v>
      </c>
      <c r="C163" s="4">
        <f t="shared" si="35"/>
        <v>6</v>
      </c>
      <c r="D163" s="4">
        <f t="shared" si="36"/>
        <v>1</v>
      </c>
      <c r="E163" s="5">
        <f t="shared" si="50"/>
        <v>1</v>
      </c>
      <c r="F163" s="5">
        <v>1</v>
      </c>
      <c r="G163" s="5">
        <f t="shared" si="37"/>
        <v>0</v>
      </c>
      <c r="H163" s="5">
        <f t="shared" si="38"/>
        <v>0</v>
      </c>
      <c r="I163" s="5">
        <f t="shared" si="39"/>
        <v>0</v>
      </c>
      <c r="J163" s="5">
        <f t="shared" si="40"/>
        <v>0</v>
      </c>
      <c r="K163" s="5">
        <f t="shared" si="41"/>
        <v>0</v>
      </c>
      <c r="L163" s="5">
        <f t="shared" si="42"/>
        <v>0</v>
      </c>
      <c r="M163" s="5">
        <f t="shared" si="43"/>
        <v>0</v>
      </c>
      <c r="N163" s="5">
        <f t="shared" si="44"/>
        <v>0</v>
      </c>
      <c r="O163" s="5">
        <f t="shared" si="45"/>
        <v>0</v>
      </c>
      <c r="P163" s="5">
        <f t="shared" si="46"/>
        <v>0</v>
      </c>
      <c r="Q163" s="5">
        <f t="shared" si="47"/>
        <v>0</v>
      </c>
      <c r="R163" s="5">
        <f t="shared" si="48"/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9">
        <f t="shared" si="49"/>
        <v>24</v>
      </c>
    </row>
    <row r="164" spans="1:24" hidden="1" x14ac:dyDescent="0.2">
      <c r="A164" s="6">
        <v>45454</v>
      </c>
      <c r="B164" s="4">
        <f t="shared" si="34"/>
        <v>11</v>
      </c>
      <c r="C164" s="4">
        <f t="shared" si="35"/>
        <v>6</v>
      </c>
      <c r="D164" s="4">
        <f t="shared" si="36"/>
        <v>2</v>
      </c>
      <c r="E164" s="5">
        <f t="shared" si="50"/>
        <v>1</v>
      </c>
      <c r="F164" s="5">
        <v>1</v>
      </c>
      <c r="G164" s="5">
        <f t="shared" si="37"/>
        <v>0</v>
      </c>
      <c r="H164" s="5">
        <f t="shared" si="38"/>
        <v>0</v>
      </c>
      <c r="I164" s="5">
        <f t="shared" si="39"/>
        <v>0</v>
      </c>
      <c r="J164" s="5">
        <f t="shared" si="40"/>
        <v>0</v>
      </c>
      <c r="K164" s="5">
        <f t="shared" si="41"/>
        <v>0</v>
      </c>
      <c r="L164" s="5">
        <f t="shared" si="42"/>
        <v>0</v>
      </c>
      <c r="M164" s="5">
        <f t="shared" si="43"/>
        <v>0</v>
      </c>
      <c r="N164" s="5">
        <f t="shared" si="44"/>
        <v>0</v>
      </c>
      <c r="O164" s="5">
        <f t="shared" si="45"/>
        <v>0</v>
      </c>
      <c r="P164" s="5">
        <f t="shared" si="46"/>
        <v>0</v>
      </c>
      <c r="Q164" s="5">
        <f t="shared" si="47"/>
        <v>0</v>
      </c>
      <c r="R164" s="5">
        <f t="shared" si="48"/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9">
        <f t="shared" si="49"/>
        <v>24</v>
      </c>
    </row>
    <row r="165" spans="1:24" hidden="1" x14ac:dyDescent="0.2">
      <c r="A165" s="6">
        <v>45455</v>
      </c>
      <c r="B165" s="4">
        <f t="shared" si="34"/>
        <v>12</v>
      </c>
      <c r="C165" s="4">
        <f t="shared" si="35"/>
        <v>6</v>
      </c>
      <c r="D165" s="4">
        <f t="shared" si="36"/>
        <v>3</v>
      </c>
      <c r="E165" s="5">
        <f t="shared" si="50"/>
        <v>1</v>
      </c>
      <c r="F165" s="5">
        <v>1</v>
      </c>
      <c r="G165" s="5">
        <f t="shared" si="37"/>
        <v>0</v>
      </c>
      <c r="H165" s="5">
        <f t="shared" si="38"/>
        <v>0</v>
      </c>
      <c r="I165" s="5">
        <f t="shared" si="39"/>
        <v>0</v>
      </c>
      <c r="J165" s="5">
        <f t="shared" si="40"/>
        <v>0</v>
      </c>
      <c r="K165" s="5">
        <f t="shared" si="41"/>
        <v>0</v>
      </c>
      <c r="L165" s="5">
        <f t="shared" si="42"/>
        <v>0</v>
      </c>
      <c r="M165" s="5">
        <f t="shared" si="43"/>
        <v>0</v>
      </c>
      <c r="N165" s="5">
        <f t="shared" si="44"/>
        <v>0</v>
      </c>
      <c r="O165" s="5">
        <f t="shared" si="45"/>
        <v>0</v>
      </c>
      <c r="P165" s="5">
        <f t="shared" si="46"/>
        <v>0</v>
      </c>
      <c r="Q165" s="5">
        <f t="shared" si="47"/>
        <v>0</v>
      </c>
      <c r="R165" s="5">
        <f t="shared" si="48"/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9">
        <f t="shared" si="49"/>
        <v>24</v>
      </c>
    </row>
    <row r="166" spans="1:24" hidden="1" x14ac:dyDescent="0.2">
      <c r="A166" s="6">
        <v>45456</v>
      </c>
      <c r="B166" s="4">
        <f t="shared" si="34"/>
        <v>13</v>
      </c>
      <c r="C166" s="4">
        <f t="shared" si="35"/>
        <v>6</v>
      </c>
      <c r="D166" s="4">
        <f t="shared" si="36"/>
        <v>4</v>
      </c>
      <c r="E166" s="5">
        <f t="shared" si="50"/>
        <v>1</v>
      </c>
      <c r="F166" s="5">
        <v>1</v>
      </c>
      <c r="G166" s="5">
        <f t="shared" si="37"/>
        <v>0</v>
      </c>
      <c r="H166" s="5">
        <f t="shared" si="38"/>
        <v>0</v>
      </c>
      <c r="I166" s="5">
        <f t="shared" si="39"/>
        <v>0</v>
      </c>
      <c r="J166" s="5">
        <f t="shared" si="40"/>
        <v>0</v>
      </c>
      <c r="K166" s="5">
        <f t="shared" si="41"/>
        <v>0</v>
      </c>
      <c r="L166" s="5">
        <f t="shared" si="42"/>
        <v>0</v>
      </c>
      <c r="M166" s="5">
        <f t="shared" si="43"/>
        <v>0</v>
      </c>
      <c r="N166" s="5">
        <f t="shared" si="44"/>
        <v>0</v>
      </c>
      <c r="O166" s="5">
        <f t="shared" si="45"/>
        <v>0</v>
      </c>
      <c r="P166" s="5">
        <f t="shared" si="46"/>
        <v>0</v>
      </c>
      <c r="Q166" s="5">
        <f t="shared" si="47"/>
        <v>0</v>
      </c>
      <c r="R166" s="5">
        <f t="shared" si="48"/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9">
        <f t="shared" si="49"/>
        <v>24</v>
      </c>
    </row>
    <row r="167" spans="1:24" hidden="1" x14ac:dyDescent="0.2">
      <c r="A167" s="6">
        <v>45457</v>
      </c>
      <c r="B167" s="4">
        <f t="shared" si="34"/>
        <v>14</v>
      </c>
      <c r="C167" s="4">
        <f t="shared" si="35"/>
        <v>6</v>
      </c>
      <c r="D167" s="4">
        <f t="shared" si="36"/>
        <v>5</v>
      </c>
      <c r="E167" s="5">
        <f t="shared" si="50"/>
        <v>1</v>
      </c>
      <c r="F167" s="5">
        <v>1</v>
      </c>
      <c r="G167" s="5">
        <f t="shared" si="37"/>
        <v>0</v>
      </c>
      <c r="H167" s="5">
        <f t="shared" si="38"/>
        <v>0</v>
      </c>
      <c r="I167" s="5">
        <f t="shared" si="39"/>
        <v>0</v>
      </c>
      <c r="J167" s="5">
        <f t="shared" si="40"/>
        <v>0</v>
      </c>
      <c r="K167" s="5">
        <f t="shared" si="41"/>
        <v>0</v>
      </c>
      <c r="L167" s="5">
        <f t="shared" si="42"/>
        <v>0</v>
      </c>
      <c r="M167" s="5">
        <f t="shared" si="43"/>
        <v>0</v>
      </c>
      <c r="N167" s="5">
        <f t="shared" si="44"/>
        <v>0</v>
      </c>
      <c r="O167" s="5">
        <f t="shared" si="45"/>
        <v>0</v>
      </c>
      <c r="P167" s="5">
        <f t="shared" si="46"/>
        <v>0</v>
      </c>
      <c r="Q167" s="5">
        <f t="shared" si="47"/>
        <v>0</v>
      </c>
      <c r="R167" s="5">
        <f t="shared" si="48"/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9">
        <f t="shared" si="49"/>
        <v>24</v>
      </c>
    </row>
    <row r="168" spans="1:24" hidden="1" x14ac:dyDescent="0.2">
      <c r="A168" s="6">
        <v>45458</v>
      </c>
      <c r="B168" s="4">
        <f t="shared" si="34"/>
        <v>15</v>
      </c>
      <c r="C168" s="4">
        <f t="shared" si="35"/>
        <v>6</v>
      </c>
      <c r="D168" s="4">
        <f t="shared" si="36"/>
        <v>6</v>
      </c>
      <c r="E168" s="5">
        <f t="shared" si="50"/>
        <v>0</v>
      </c>
      <c r="F168" s="5">
        <v>0</v>
      </c>
      <c r="G168" s="5">
        <f t="shared" si="37"/>
        <v>0</v>
      </c>
      <c r="H168" s="5">
        <f t="shared" si="38"/>
        <v>0</v>
      </c>
      <c r="I168" s="5">
        <f t="shared" si="39"/>
        <v>0</v>
      </c>
      <c r="J168" s="5">
        <f t="shared" si="40"/>
        <v>0</v>
      </c>
      <c r="K168" s="5">
        <f t="shared" si="41"/>
        <v>0</v>
      </c>
      <c r="L168" s="5">
        <f t="shared" si="42"/>
        <v>0</v>
      </c>
      <c r="M168" s="5">
        <f t="shared" si="43"/>
        <v>0</v>
      </c>
      <c r="N168" s="5">
        <f t="shared" si="44"/>
        <v>0</v>
      </c>
      <c r="O168" s="5">
        <f t="shared" si="45"/>
        <v>0</v>
      </c>
      <c r="P168" s="5">
        <f t="shared" si="46"/>
        <v>0</v>
      </c>
      <c r="Q168" s="5">
        <f t="shared" si="47"/>
        <v>0</v>
      </c>
      <c r="R168" s="5">
        <f t="shared" si="48"/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9">
        <f t="shared" si="49"/>
        <v>24</v>
      </c>
    </row>
    <row r="169" spans="1:24" hidden="1" x14ac:dyDescent="0.2">
      <c r="A169" s="6">
        <v>45459</v>
      </c>
      <c r="B169" s="4">
        <f t="shared" si="34"/>
        <v>16</v>
      </c>
      <c r="C169" s="4">
        <f t="shared" si="35"/>
        <v>6</v>
      </c>
      <c r="D169" s="4">
        <f t="shared" si="36"/>
        <v>7</v>
      </c>
      <c r="E169" s="5">
        <f t="shared" si="50"/>
        <v>0</v>
      </c>
      <c r="F169" s="5">
        <v>0</v>
      </c>
      <c r="G169" s="5">
        <f t="shared" si="37"/>
        <v>0</v>
      </c>
      <c r="H169" s="5">
        <f t="shared" si="38"/>
        <v>0</v>
      </c>
      <c r="I169" s="5">
        <f t="shared" si="39"/>
        <v>0</v>
      </c>
      <c r="J169" s="5">
        <f t="shared" si="40"/>
        <v>0</v>
      </c>
      <c r="K169" s="5">
        <f t="shared" si="41"/>
        <v>0</v>
      </c>
      <c r="L169" s="5">
        <f t="shared" si="42"/>
        <v>0</v>
      </c>
      <c r="M169" s="5">
        <f t="shared" si="43"/>
        <v>0</v>
      </c>
      <c r="N169" s="5">
        <f t="shared" si="44"/>
        <v>0</v>
      </c>
      <c r="O169" s="5">
        <f t="shared" si="45"/>
        <v>0</v>
      </c>
      <c r="P169" s="5">
        <f t="shared" si="46"/>
        <v>0</v>
      </c>
      <c r="Q169" s="5">
        <f t="shared" si="47"/>
        <v>0</v>
      </c>
      <c r="R169" s="5">
        <f t="shared" si="48"/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9">
        <f t="shared" si="49"/>
        <v>24</v>
      </c>
    </row>
    <row r="170" spans="1:24" hidden="1" x14ac:dyDescent="0.2">
      <c r="A170" s="6">
        <v>45460</v>
      </c>
      <c r="B170" s="4">
        <f t="shared" si="34"/>
        <v>17</v>
      </c>
      <c r="C170" s="4">
        <f t="shared" si="35"/>
        <v>6</v>
      </c>
      <c r="D170" s="4">
        <f t="shared" si="36"/>
        <v>1</v>
      </c>
      <c r="E170" s="5">
        <f t="shared" si="50"/>
        <v>1</v>
      </c>
      <c r="F170" s="5">
        <v>1</v>
      </c>
      <c r="G170" s="5">
        <f t="shared" si="37"/>
        <v>0</v>
      </c>
      <c r="H170" s="5">
        <f t="shared" si="38"/>
        <v>0</v>
      </c>
      <c r="I170" s="5">
        <f t="shared" si="39"/>
        <v>0</v>
      </c>
      <c r="J170" s="5">
        <f t="shared" si="40"/>
        <v>0</v>
      </c>
      <c r="K170" s="5">
        <f t="shared" si="41"/>
        <v>0</v>
      </c>
      <c r="L170" s="5">
        <f t="shared" si="42"/>
        <v>0</v>
      </c>
      <c r="M170" s="5">
        <f t="shared" si="43"/>
        <v>0</v>
      </c>
      <c r="N170" s="5">
        <f t="shared" si="44"/>
        <v>0</v>
      </c>
      <c r="O170" s="5">
        <f t="shared" si="45"/>
        <v>0</v>
      </c>
      <c r="P170" s="5">
        <f t="shared" si="46"/>
        <v>0</v>
      </c>
      <c r="Q170" s="5">
        <f t="shared" si="47"/>
        <v>0</v>
      </c>
      <c r="R170" s="5">
        <f t="shared" si="48"/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9">
        <f t="shared" si="49"/>
        <v>25</v>
      </c>
    </row>
    <row r="171" spans="1:24" hidden="1" x14ac:dyDescent="0.2">
      <c r="A171" s="6">
        <v>45461</v>
      </c>
      <c r="B171" s="4">
        <f t="shared" si="34"/>
        <v>18</v>
      </c>
      <c r="C171" s="4">
        <f t="shared" si="35"/>
        <v>6</v>
      </c>
      <c r="D171" s="4">
        <f t="shared" si="36"/>
        <v>2</v>
      </c>
      <c r="E171" s="5">
        <f t="shared" si="50"/>
        <v>1</v>
      </c>
      <c r="F171" s="5">
        <v>1</v>
      </c>
      <c r="G171" s="5">
        <f t="shared" si="37"/>
        <v>0</v>
      </c>
      <c r="H171" s="5">
        <f t="shared" si="38"/>
        <v>0</v>
      </c>
      <c r="I171" s="5">
        <f t="shared" si="39"/>
        <v>0</v>
      </c>
      <c r="J171" s="5">
        <f t="shared" si="40"/>
        <v>0</v>
      </c>
      <c r="K171" s="5">
        <f t="shared" si="41"/>
        <v>0</v>
      </c>
      <c r="L171" s="5">
        <f t="shared" si="42"/>
        <v>0</v>
      </c>
      <c r="M171" s="5">
        <f t="shared" si="43"/>
        <v>0</v>
      </c>
      <c r="N171" s="5">
        <f t="shared" si="44"/>
        <v>0</v>
      </c>
      <c r="O171" s="5">
        <f t="shared" si="45"/>
        <v>0</v>
      </c>
      <c r="P171" s="5">
        <f t="shared" si="46"/>
        <v>0</v>
      </c>
      <c r="Q171" s="5">
        <f t="shared" si="47"/>
        <v>0</v>
      </c>
      <c r="R171" s="5">
        <f t="shared" si="48"/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9">
        <f t="shared" si="49"/>
        <v>25</v>
      </c>
    </row>
    <row r="172" spans="1:24" hidden="1" x14ac:dyDescent="0.2">
      <c r="A172" s="6">
        <v>45462</v>
      </c>
      <c r="B172" s="4">
        <f t="shared" si="34"/>
        <v>19</v>
      </c>
      <c r="C172" s="4">
        <f t="shared" si="35"/>
        <v>6</v>
      </c>
      <c r="D172" s="4">
        <f t="shared" si="36"/>
        <v>3</v>
      </c>
      <c r="E172" s="5">
        <f t="shared" si="50"/>
        <v>1</v>
      </c>
      <c r="F172" s="5">
        <v>1</v>
      </c>
      <c r="G172" s="5">
        <f t="shared" si="37"/>
        <v>0</v>
      </c>
      <c r="H172" s="5">
        <f t="shared" si="38"/>
        <v>0</v>
      </c>
      <c r="I172" s="5">
        <f t="shared" si="39"/>
        <v>0</v>
      </c>
      <c r="J172" s="5">
        <f t="shared" si="40"/>
        <v>0</v>
      </c>
      <c r="K172" s="5">
        <f t="shared" si="41"/>
        <v>0</v>
      </c>
      <c r="L172" s="5">
        <f t="shared" si="42"/>
        <v>0</v>
      </c>
      <c r="M172" s="5">
        <f t="shared" si="43"/>
        <v>0</v>
      </c>
      <c r="N172" s="5">
        <f t="shared" si="44"/>
        <v>0</v>
      </c>
      <c r="O172" s="5">
        <f t="shared" si="45"/>
        <v>0</v>
      </c>
      <c r="P172" s="5">
        <f t="shared" si="46"/>
        <v>0</v>
      </c>
      <c r="Q172" s="5">
        <f t="shared" si="47"/>
        <v>0</v>
      </c>
      <c r="R172" s="5">
        <f t="shared" si="48"/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9">
        <f t="shared" si="49"/>
        <v>25</v>
      </c>
    </row>
    <row r="173" spans="1:24" hidden="1" x14ac:dyDescent="0.2">
      <c r="A173" s="6">
        <v>45463</v>
      </c>
      <c r="B173" s="4">
        <f t="shared" si="34"/>
        <v>20</v>
      </c>
      <c r="C173" s="4">
        <f t="shared" si="35"/>
        <v>6</v>
      </c>
      <c r="D173" s="4">
        <f t="shared" si="36"/>
        <v>4</v>
      </c>
      <c r="E173" s="5">
        <f t="shared" si="50"/>
        <v>1</v>
      </c>
      <c r="F173" s="5">
        <v>1</v>
      </c>
      <c r="G173" s="5">
        <f t="shared" si="37"/>
        <v>0</v>
      </c>
      <c r="H173" s="5">
        <f t="shared" si="38"/>
        <v>0</v>
      </c>
      <c r="I173" s="5">
        <f t="shared" si="39"/>
        <v>0</v>
      </c>
      <c r="J173" s="5">
        <f t="shared" si="40"/>
        <v>0</v>
      </c>
      <c r="K173" s="5">
        <f t="shared" si="41"/>
        <v>0</v>
      </c>
      <c r="L173" s="5">
        <f t="shared" si="42"/>
        <v>0</v>
      </c>
      <c r="M173" s="5">
        <f t="shared" si="43"/>
        <v>0</v>
      </c>
      <c r="N173" s="5">
        <f t="shared" si="44"/>
        <v>0</v>
      </c>
      <c r="O173" s="5">
        <f t="shared" si="45"/>
        <v>0</v>
      </c>
      <c r="P173" s="5">
        <f t="shared" si="46"/>
        <v>0</v>
      </c>
      <c r="Q173" s="5">
        <f t="shared" si="47"/>
        <v>0</v>
      </c>
      <c r="R173" s="5">
        <f t="shared" si="48"/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9">
        <f t="shared" si="49"/>
        <v>25</v>
      </c>
    </row>
    <row r="174" spans="1:24" hidden="1" x14ac:dyDescent="0.2">
      <c r="A174" s="6">
        <v>45464</v>
      </c>
      <c r="B174" s="4">
        <f t="shared" si="34"/>
        <v>21</v>
      </c>
      <c r="C174" s="4">
        <f t="shared" si="35"/>
        <v>6</v>
      </c>
      <c r="D174" s="4">
        <f t="shared" si="36"/>
        <v>5</v>
      </c>
      <c r="E174" s="5">
        <f t="shared" si="50"/>
        <v>1</v>
      </c>
      <c r="F174" s="5">
        <v>1</v>
      </c>
      <c r="G174" s="5">
        <f t="shared" si="37"/>
        <v>0</v>
      </c>
      <c r="H174" s="5">
        <f t="shared" si="38"/>
        <v>0</v>
      </c>
      <c r="I174" s="5">
        <f t="shared" si="39"/>
        <v>0</v>
      </c>
      <c r="J174" s="5">
        <f t="shared" si="40"/>
        <v>0</v>
      </c>
      <c r="K174" s="5">
        <f t="shared" si="41"/>
        <v>0</v>
      </c>
      <c r="L174" s="5">
        <f t="shared" si="42"/>
        <v>0</v>
      </c>
      <c r="M174" s="5">
        <f t="shared" si="43"/>
        <v>0</v>
      </c>
      <c r="N174" s="5">
        <f t="shared" si="44"/>
        <v>0</v>
      </c>
      <c r="O174" s="5">
        <f t="shared" si="45"/>
        <v>0</v>
      </c>
      <c r="P174" s="5">
        <f t="shared" si="46"/>
        <v>0</v>
      </c>
      <c r="Q174" s="5">
        <f t="shared" si="47"/>
        <v>0</v>
      </c>
      <c r="R174" s="5">
        <f t="shared" si="48"/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9">
        <f t="shared" si="49"/>
        <v>25</v>
      </c>
    </row>
    <row r="175" spans="1:24" hidden="1" x14ac:dyDescent="0.2">
      <c r="A175" s="6">
        <v>45465</v>
      </c>
      <c r="B175" s="4">
        <f t="shared" si="34"/>
        <v>22</v>
      </c>
      <c r="C175" s="4">
        <f t="shared" si="35"/>
        <v>6</v>
      </c>
      <c r="D175" s="4">
        <f t="shared" si="36"/>
        <v>6</v>
      </c>
      <c r="E175" s="5">
        <f t="shared" si="50"/>
        <v>0</v>
      </c>
      <c r="F175" s="5">
        <v>0</v>
      </c>
      <c r="G175" s="5">
        <f t="shared" si="37"/>
        <v>0</v>
      </c>
      <c r="H175" s="5">
        <f t="shared" si="38"/>
        <v>0</v>
      </c>
      <c r="I175" s="5">
        <f t="shared" si="39"/>
        <v>0</v>
      </c>
      <c r="J175" s="5">
        <f t="shared" si="40"/>
        <v>0</v>
      </c>
      <c r="K175" s="5">
        <f t="shared" si="41"/>
        <v>0</v>
      </c>
      <c r="L175" s="5">
        <f t="shared" si="42"/>
        <v>0</v>
      </c>
      <c r="M175" s="5">
        <f t="shared" si="43"/>
        <v>0</v>
      </c>
      <c r="N175" s="5">
        <f t="shared" si="44"/>
        <v>0</v>
      </c>
      <c r="O175" s="5">
        <f t="shared" si="45"/>
        <v>0</v>
      </c>
      <c r="P175" s="5">
        <f t="shared" si="46"/>
        <v>0</v>
      </c>
      <c r="Q175" s="5">
        <f t="shared" si="47"/>
        <v>0</v>
      </c>
      <c r="R175" s="5">
        <f t="shared" si="48"/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9">
        <f t="shared" si="49"/>
        <v>25</v>
      </c>
    </row>
    <row r="176" spans="1:24" hidden="1" x14ac:dyDescent="0.2">
      <c r="A176" s="6">
        <v>45466</v>
      </c>
      <c r="B176" s="4">
        <f t="shared" si="34"/>
        <v>23</v>
      </c>
      <c r="C176" s="4">
        <f t="shared" si="35"/>
        <v>6</v>
      </c>
      <c r="D176" s="4">
        <f t="shared" si="36"/>
        <v>7</v>
      </c>
      <c r="E176" s="5">
        <f t="shared" si="50"/>
        <v>0</v>
      </c>
      <c r="F176" s="5">
        <v>0</v>
      </c>
      <c r="G176" s="5">
        <f t="shared" si="37"/>
        <v>0</v>
      </c>
      <c r="H176" s="5">
        <f t="shared" si="38"/>
        <v>0</v>
      </c>
      <c r="I176" s="5">
        <f t="shared" si="39"/>
        <v>0</v>
      </c>
      <c r="J176" s="5">
        <f t="shared" si="40"/>
        <v>0</v>
      </c>
      <c r="K176" s="5">
        <f t="shared" si="41"/>
        <v>0</v>
      </c>
      <c r="L176" s="5">
        <f t="shared" si="42"/>
        <v>0</v>
      </c>
      <c r="M176" s="5">
        <f t="shared" si="43"/>
        <v>0</v>
      </c>
      <c r="N176" s="5">
        <f t="shared" si="44"/>
        <v>0</v>
      </c>
      <c r="O176" s="5">
        <f t="shared" si="45"/>
        <v>0</v>
      </c>
      <c r="P176" s="5">
        <f t="shared" si="46"/>
        <v>0</v>
      </c>
      <c r="Q176" s="5">
        <f t="shared" si="47"/>
        <v>0</v>
      </c>
      <c r="R176" s="5">
        <f t="shared" si="48"/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9">
        <f t="shared" si="49"/>
        <v>25</v>
      </c>
    </row>
    <row r="177" spans="1:24" hidden="1" x14ac:dyDescent="0.2">
      <c r="A177" s="6">
        <v>45467</v>
      </c>
      <c r="B177" s="4">
        <f t="shared" si="34"/>
        <v>24</v>
      </c>
      <c r="C177" s="4">
        <f t="shared" si="35"/>
        <v>6</v>
      </c>
      <c r="D177" s="4">
        <f t="shared" si="36"/>
        <v>1</v>
      </c>
      <c r="E177" s="5">
        <f t="shared" si="50"/>
        <v>1</v>
      </c>
      <c r="F177" s="5">
        <v>0</v>
      </c>
      <c r="G177" s="5">
        <f t="shared" si="37"/>
        <v>0</v>
      </c>
      <c r="H177" s="5">
        <f t="shared" si="38"/>
        <v>0</v>
      </c>
      <c r="I177" s="5">
        <f t="shared" si="39"/>
        <v>0</v>
      </c>
      <c r="J177" s="5">
        <f t="shared" si="40"/>
        <v>0</v>
      </c>
      <c r="K177" s="5">
        <f t="shared" si="41"/>
        <v>0</v>
      </c>
      <c r="L177" s="5">
        <f t="shared" si="42"/>
        <v>0</v>
      </c>
      <c r="M177" s="5">
        <f t="shared" si="43"/>
        <v>0</v>
      </c>
      <c r="N177" s="5">
        <f t="shared" si="44"/>
        <v>0</v>
      </c>
      <c r="O177" s="5">
        <f t="shared" si="45"/>
        <v>0</v>
      </c>
      <c r="P177" s="5">
        <f t="shared" si="46"/>
        <v>0</v>
      </c>
      <c r="Q177" s="5">
        <f t="shared" si="47"/>
        <v>0</v>
      </c>
      <c r="R177" s="5">
        <f t="shared" si="48"/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9">
        <f t="shared" si="49"/>
        <v>26</v>
      </c>
    </row>
    <row r="178" spans="1:24" hidden="1" x14ac:dyDescent="0.2">
      <c r="A178" s="6">
        <v>45468</v>
      </c>
      <c r="B178" s="4">
        <f t="shared" si="34"/>
        <v>25</v>
      </c>
      <c r="C178" s="4">
        <f t="shared" si="35"/>
        <v>6</v>
      </c>
      <c r="D178" s="4">
        <f t="shared" si="36"/>
        <v>2</v>
      </c>
      <c r="E178" s="5">
        <f t="shared" si="50"/>
        <v>1</v>
      </c>
      <c r="F178" s="5">
        <v>0</v>
      </c>
      <c r="G178" s="5">
        <f t="shared" si="37"/>
        <v>0</v>
      </c>
      <c r="H178" s="5">
        <f t="shared" si="38"/>
        <v>0</v>
      </c>
      <c r="I178" s="5">
        <f t="shared" si="39"/>
        <v>0</v>
      </c>
      <c r="J178" s="5">
        <f t="shared" si="40"/>
        <v>0</v>
      </c>
      <c r="K178" s="5">
        <f t="shared" si="41"/>
        <v>0</v>
      </c>
      <c r="L178" s="5">
        <f t="shared" si="42"/>
        <v>0</v>
      </c>
      <c r="M178" s="5">
        <f t="shared" si="43"/>
        <v>0</v>
      </c>
      <c r="N178" s="5">
        <f t="shared" si="44"/>
        <v>0</v>
      </c>
      <c r="O178" s="5">
        <f t="shared" si="45"/>
        <v>0</v>
      </c>
      <c r="P178" s="5">
        <f t="shared" si="46"/>
        <v>0</v>
      </c>
      <c r="Q178" s="5">
        <f t="shared" si="47"/>
        <v>0</v>
      </c>
      <c r="R178" s="5">
        <f t="shared" si="48"/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9">
        <f t="shared" si="49"/>
        <v>26</v>
      </c>
    </row>
    <row r="179" spans="1:24" hidden="1" x14ac:dyDescent="0.2">
      <c r="A179" s="6">
        <v>45469</v>
      </c>
      <c r="B179" s="4">
        <f t="shared" si="34"/>
        <v>26</v>
      </c>
      <c r="C179" s="4">
        <f t="shared" si="35"/>
        <v>6</v>
      </c>
      <c r="D179" s="4">
        <f t="shared" si="36"/>
        <v>3</v>
      </c>
      <c r="E179" s="5">
        <f t="shared" si="50"/>
        <v>1</v>
      </c>
      <c r="F179" s="5">
        <v>0</v>
      </c>
      <c r="G179" s="5">
        <f t="shared" si="37"/>
        <v>0</v>
      </c>
      <c r="H179" s="5">
        <f t="shared" si="38"/>
        <v>0</v>
      </c>
      <c r="I179" s="5">
        <f t="shared" si="39"/>
        <v>0</v>
      </c>
      <c r="J179" s="5">
        <f t="shared" si="40"/>
        <v>0</v>
      </c>
      <c r="K179" s="5">
        <f t="shared" si="41"/>
        <v>0</v>
      </c>
      <c r="L179" s="5">
        <f t="shared" si="42"/>
        <v>0</v>
      </c>
      <c r="M179" s="5">
        <f t="shared" si="43"/>
        <v>0</v>
      </c>
      <c r="N179" s="5">
        <f t="shared" si="44"/>
        <v>0</v>
      </c>
      <c r="O179" s="5">
        <f t="shared" si="45"/>
        <v>0</v>
      </c>
      <c r="P179" s="5">
        <f t="shared" si="46"/>
        <v>0</v>
      </c>
      <c r="Q179" s="5">
        <f t="shared" si="47"/>
        <v>0</v>
      </c>
      <c r="R179" s="5">
        <f t="shared" si="48"/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9">
        <f t="shared" si="49"/>
        <v>26</v>
      </c>
    </row>
    <row r="180" spans="1:24" hidden="1" x14ac:dyDescent="0.2">
      <c r="A180" s="6">
        <v>45470</v>
      </c>
      <c r="B180" s="4">
        <f t="shared" si="34"/>
        <v>27</v>
      </c>
      <c r="C180" s="4">
        <f t="shared" si="35"/>
        <v>6</v>
      </c>
      <c r="D180" s="4">
        <f t="shared" si="36"/>
        <v>4</v>
      </c>
      <c r="E180" s="5">
        <f t="shared" si="50"/>
        <v>1</v>
      </c>
      <c r="F180" s="5">
        <v>0</v>
      </c>
      <c r="G180" s="5">
        <f t="shared" si="37"/>
        <v>0</v>
      </c>
      <c r="H180" s="5">
        <f t="shared" si="38"/>
        <v>0</v>
      </c>
      <c r="I180" s="5">
        <f t="shared" si="39"/>
        <v>0</v>
      </c>
      <c r="J180" s="5">
        <f t="shared" si="40"/>
        <v>0</v>
      </c>
      <c r="K180" s="5">
        <f t="shared" si="41"/>
        <v>0</v>
      </c>
      <c r="L180" s="5">
        <f t="shared" si="42"/>
        <v>0</v>
      </c>
      <c r="M180" s="5">
        <f t="shared" si="43"/>
        <v>0</v>
      </c>
      <c r="N180" s="5">
        <f t="shared" si="44"/>
        <v>0</v>
      </c>
      <c r="O180" s="5">
        <f t="shared" si="45"/>
        <v>0</v>
      </c>
      <c r="P180" s="5">
        <f t="shared" si="46"/>
        <v>0</v>
      </c>
      <c r="Q180" s="5">
        <f t="shared" si="47"/>
        <v>0</v>
      </c>
      <c r="R180" s="5">
        <f t="shared" si="48"/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9">
        <f t="shared" si="49"/>
        <v>26</v>
      </c>
    </row>
    <row r="181" spans="1:24" hidden="1" x14ac:dyDescent="0.2">
      <c r="A181" s="6">
        <v>45471</v>
      </c>
      <c r="B181" s="4">
        <f t="shared" si="34"/>
        <v>28</v>
      </c>
      <c r="C181" s="4">
        <f t="shared" si="35"/>
        <v>6</v>
      </c>
      <c r="D181" s="4">
        <f t="shared" si="36"/>
        <v>5</v>
      </c>
      <c r="E181" s="5">
        <f t="shared" si="50"/>
        <v>1</v>
      </c>
      <c r="F181" s="5">
        <v>0</v>
      </c>
      <c r="G181" s="5">
        <f t="shared" si="37"/>
        <v>0</v>
      </c>
      <c r="H181" s="5">
        <f t="shared" si="38"/>
        <v>0</v>
      </c>
      <c r="I181" s="5">
        <f t="shared" si="39"/>
        <v>0</v>
      </c>
      <c r="J181" s="5">
        <f t="shared" si="40"/>
        <v>0</v>
      </c>
      <c r="K181" s="5">
        <f t="shared" si="41"/>
        <v>0</v>
      </c>
      <c r="L181" s="5">
        <f t="shared" si="42"/>
        <v>0</v>
      </c>
      <c r="M181" s="5">
        <f t="shared" si="43"/>
        <v>0</v>
      </c>
      <c r="N181" s="5">
        <f t="shared" si="44"/>
        <v>0</v>
      </c>
      <c r="O181" s="5">
        <f t="shared" si="45"/>
        <v>0</v>
      </c>
      <c r="P181" s="5">
        <f t="shared" si="46"/>
        <v>0</v>
      </c>
      <c r="Q181" s="5">
        <f t="shared" si="47"/>
        <v>0</v>
      </c>
      <c r="R181" s="5">
        <f t="shared" si="48"/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9">
        <f t="shared" si="49"/>
        <v>26</v>
      </c>
    </row>
    <row r="182" spans="1:24" hidden="1" x14ac:dyDescent="0.2">
      <c r="A182" s="6">
        <v>45472</v>
      </c>
      <c r="B182" s="4">
        <f t="shared" si="34"/>
        <v>29</v>
      </c>
      <c r="C182" s="4">
        <f t="shared" si="35"/>
        <v>6</v>
      </c>
      <c r="D182" s="4">
        <f t="shared" si="36"/>
        <v>6</v>
      </c>
      <c r="E182" s="5">
        <f t="shared" si="50"/>
        <v>0</v>
      </c>
      <c r="F182" s="5">
        <v>0</v>
      </c>
      <c r="G182" s="5">
        <f t="shared" si="37"/>
        <v>0</v>
      </c>
      <c r="H182" s="5">
        <f t="shared" si="38"/>
        <v>0</v>
      </c>
      <c r="I182" s="5">
        <f t="shared" si="39"/>
        <v>0</v>
      </c>
      <c r="J182" s="5">
        <f t="shared" si="40"/>
        <v>0</v>
      </c>
      <c r="K182" s="5">
        <f t="shared" si="41"/>
        <v>0</v>
      </c>
      <c r="L182" s="5">
        <f t="shared" si="42"/>
        <v>0</v>
      </c>
      <c r="M182" s="5">
        <f t="shared" si="43"/>
        <v>0</v>
      </c>
      <c r="N182" s="5">
        <f t="shared" si="44"/>
        <v>0</v>
      </c>
      <c r="O182" s="5">
        <f t="shared" si="45"/>
        <v>0</v>
      </c>
      <c r="P182" s="5">
        <f t="shared" si="46"/>
        <v>0</v>
      </c>
      <c r="Q182" s="5">
        <f t="shared" si="47"/>
        <v>0</v>
      </c>
      <c r="R182" s="5">
        <f t="shared" si="48"/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9">
        <f t="shared" si="49"/>
        <v>26</v>
      </c>
    </row>
    <row r="183" spans="1:24" hidden="1" x14ac:dyDescent="0.2">
      <c r="A183" s="6">
        <v>45473</v>
      </c>
      <c r="B183" s="4">
        <f t="shared" si="34"/>
        <v>30</v>
      </c>
      <c r="C183" s="4">
        <f t="shared" si="35"/>
        <v>6</v>
      </c>
      <c r="D183" s="4">
        <f t="shared" si="36"/>
        <v>7</v>
      </c>
      <c r="E183" s="5">
        <f t="shared" si="50"/>
        <v>0</v>
      </c>
      <c r="F183" s="5">
        <v>0</v>
      </c>
      <c r="G183" s="5">
        <f t="shared" si="37"/>
        <v>0</v>
      </c>
      <c r="H183" s="5">
        <f t="shared" si="38"/>
        <v>0</v>
      </c>
      <c r="I183" s="5">
        <f t="shared" si="39"/>
        <v>0</v>
      </c>
      <c r="J183" s="5">
        <f t="shared" si="40"/>
        <v>0</v>
      </c>
      <c r="K183" s="5">
        <f t="shared" si="41"/>
        <v>0</v>
      </c>
      <c r="L183" s="5">
        <f t="shared" si="42"/>
        <v>0</v>
      </c>
      <c r="M183" s="5">
        <f t="shared" si="43"/>
        <v>0</v>
      </c>
      <c r="N183" s="5">
        <f t="shared" si="44"/>
        <v>0</v>
      </c>
      <c r="O183" s="5">
        <f t="shared" si="45"/>
        <v>0</v>
      </c>
      <c r="P183" s="5">
        <f t="shared" si="46"/>
        <v>0</v>
      </c>
      <c r="Q183" s="5">
        <f t="shared" si="47"/>
        <v>0</v>
      </c>
      <c r="R183" s="5">
        <f t="shared" si="48"/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9">
        <f t="shared" si="49"/>
        <v>26</v>
      </c>
    </row>
    <row r="184" spans="1:24" hidden="1" x14ac:dyDescent="0.2">
      <c r="A184" s="6">
        <v>45474</v>
      </c>
      <c r="B184" s="4">
        <f t="shared" si="34"/>
        <v>1</v>
      </c>
      <c r="C184" s="4">
        <f t="shared" si="35"/>
        <v>7</v>
      </c>
      <c r="D184" s="4">
        <f t="shared" si="36"/>
        <v>1</v>
      </c>
      <c r="E184" s="5">
        <f t="shared" si="50"/>
        <v>1</v>
      </c>
      <c r="F184" s="5">
        <v>0</v>
      </c>
      <c r="G184" s="5">
        <f t="shared" si="37"/>
        <v>0</v>
      </c>
      <c r="H184" s="5">
        <f t="shared" si="38"/>
        <v>0</v>
      </c>
      <c r="I184" s="5">
        <f t="shared" si="39"/>
        <v>0</v>
      </c>
      <c r="J184" s="5">
        <f t="shared" si="40"/>
        <v>0</v>
      </c>
      <c r="K184" s="5">
        <f t="shared" si="41"/>
        <v>0</v>
      </c>
      <c r="L184" s="5">
        <f t="shared" si="42"/>
        <v>0</v>
      </c>
      <c r="M184" s="5">
        <f t="shared" si="43"/>
        <v>0</v>
      </c>
      <c r="N184" s="5">
        <f t="shared" si="44"/>
        <v>0</v>
      </c>
      <c r="O184" s="5">
        <f t="shared" si="45"/>
        <v>0</v>
      </c>
      <c r="P184" s="5">
        <f t="shared" si="46"/>
        <v>0</v>
      </c>
      <c r="Q184" s="5">
        <f t="shared" si="47"/>
        <v>0</v>
      </c>
      <c r="R184" s="5">
        <f t="shared" si="48"/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9">
        <f t="shared" si="49"/>
        <v>27</v>
      </c>
    </row>
    <row r="185" spans="1:24" hidden="1" x14ac:dyDescent="0.2">
      <c r="A185" s="6">
        <v>45475</v>
      </c>
      <c r="B185" s="4">
        <f t="shared" si="34"/>
        <v>2</v>
      </c>
      <c r="C185" s="4">
        <f t="shared" si="35"/>
        <v>7</v>
      </c>
      <c r="D185" s="4">
        <f t="shared" si="36"/>
        <v>2</v>
      </c>
      <c r="E185" s="5">
        <f t="shared" si="50"/>
        <v>1</v>
      </c>
      <c r="F185" s="5">
        <v>0</v>
      </c>
      <c r="G185" s="5">
        <f t="shared" si="37"/>
        <v>0</v>
      </c>
      <c r="H185" s="5">
        <f t="shared" si="38"/>
        <v>0</v>
      </c>
      <c r="I185" s="5">
        <f t="shared" si="39"/>
        <v>0</v>
      </c>
      <c r="J185" s="5">
        <f t="shared" si="40"/>
        <v>0</v>
      </c>
      <c r="K185" s="5">
        <f t="shared" si="41"/>
        <v>0</v>
      </c>
      <c r="L185" s="5">
        <f t="shared" si="42"/>
        <v>0</v>
      </c>
      <c r="M185" s="5">
        <f t="shared" si="43"/>
        <v>0</v>
      </c>
      <c r="N185" s="5">
        <f t="shared" si="44"/>
        <v>0</v>
      </c>
      <c r="O185" s="5">
        <f t="shared" si="45"/>
        <v>0</v>
      </c>
      <c r="P185" s="5">
        <f t="shared" si="46"/>
        <v>0</v>
      </c>
      <c r="Q185" s="5">
        <f t="shared" si="47"/>
        <v>0</v>
      </c>
      <c r="R185" s="5">
        <f t="shared" si="48"/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9">
        <f t="shared" si="49"/>
        <v>27</v>
      </c>
    </row>
    <row r="186" spans="1:24" hidden="1" x14ac:dyDescent="0.2">
      <c r="A186" s="6">
        <v>45476</v>
      </c>
      <c r="B186" s="4">
        <f t="shared" si="34"/>
        <v>3</v>
      </c>
      <c r="C186" s="4">
        <f t="shared" si="35"/>
        <v>7</v>
      </c>
      <c r="D186" s="4">
        <f t="shared" si="36"/>
        <v>3</v>
      </c>
      <c r="E186" s="5">
        <f t="shared" si="50"/>
        <v>1</v>
      </c>
      <c r="F186" s="5">
        <v>0</v>
      </c>
      <c r="G186" s="5">
        <f t="shared" si="37"/>
        <v>0</v>
      </c>
      <c r="H186" s="5">
        <f t="shared" si="38"/>
        <v>0</v>
      </c>
      <c r="I186" s="5">
        <f t="shared" si="39"/>
        <v>0</v>
      </c>
      <c r="J186" s="5">
        <f t="shared" si="40"/>
        <v>0</v>
      </c>
      <c r="K186" s="5">
        <f t="shared" si="41"/>
        <v>0</v>
      </c>
      <c r="L186" s="5">
        <f t="shared" si="42"/>
        <v>0</v>
      </c>
      <c r="M186" s="5">
        <f t="shared" si="43"/>
        <v>0</v>
      </c>
      <c r="N186" s="5">
        <f t="shared" si="44"/>
        <v>0</v>
      </c>
      <c r="O186" s="5">
        <f t="shared" si="45"/>
        <v>0</v>
      </c>
      <c r="P186" s="5">
        <f t="shared" si="46"/>
        <v>0</v>
      </c>
      <c r="Q186" s="5">
        <f t="shared" si="47"/>
        <v>0</v>
      </c>
      <c r="R186" s="5">
        <f t="shared" si="48"/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9">
        <f t="shared" si="49"/>
        <v>27</v>
      </c>
    </row>
    <row r="187" spans="1:24" hidden="1" x14ac:dyDescent="0.2">
      <c r="A187" s="6">
        <v>45477</v>
      </c>
      <c r="B187" s="4">
        <f t="shared" si="34"/>
        <v>4</v>
      </c>
      <c r="C187" s="4">
        <f t="shared" si="35"/>
        <v>7</v>
      </c>
      <c r="D187" s="4">
        <f t="shared" si="36"/>
        <v>4</v>
      </c>
      <c r="E187" s="5">
        <f t="shared" si="50"/>
        <v>1</v>
      </c>
      <c r="F187" s="5">
        <v>0</v>
      </c>
      <c r="G187" s="5">
        <f t="shared" si="37"/>
        <v>0</v>
      </c>
      <c r="H187" s="5">
        <f t="shared" si="38"/>
        <v>0</v>
      </c>
      <c r="I187" s="5">
        <f t="shared" si="39"/>
        <v>0</v>
      </c>
      <c r="J187" s="5">
        <f t="shared" si="40"/>
        <v>0</v>
      </c>
      <c r="K187" s="5">
        <f t="shared" si="41"/>
        <v>0</v>
      </c>
      <c r="L187" s="5">
        <f t="shared" si="42"/>
        <v>0</v>
      </c>
      <c r="M187" s="5">
        <f t="shared" si="43"/>
        <v>0</v>
      </c>
      <c r="N187" s="5">
        <f t="shared" si="44"/>
        <v>0</v>
      </c>
      <c r="O187" s="5">
        <f t="shared" si="45"/>
        <v>0</v>
      </c>
      <c r="P187" s="5">
        <f t="shared" si="46"/>
        <v>0</v>
      </c>
      <c r="Q187" s="5">
        <f t="shared" si="47"/>
        <v>0</v>
      </c>
      <c r="R187" s="5">
        <f t="shared" si="48"/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9">
        <f t="shared" si="49"/>
        <v>27</v>
      </c>
    </row>
    <row r="188" spans="1:24" hidden="1" x14ac:dyDescent="0.2">
      <c r="A188" s="6">
        <v>45478</v>
      </c>
      <c r="B188" s="4">
        <f t="shared" si="34"/>
        <v>5</v>
      </c>
      <c r="C188" s="4">
        <f t="shared" si="35"/>
        <v>7</v>
      </c>
      <c r="D188" s="4">
        <f t="shared" si="36"/>
        <v>5</v>
      </c>
      <c r="E188" s="5">
        <f t="shared" si="50"/>
        <v>1</v>
      </c>
      <c r="F188" s="5">
        <v>0</v>
      </c>
      <c r="G188" s="5">
        <f t="shared" si="37"/>
        <v>0</v>
      </c>
      <c r="H188" s="5">
        <f t="shared" si="38"/>
        <v>0</v>
      </c>
      <c r="I188" s="5">
        <f t="shared" si="39"/>
        <v>0</v>
      </c>
      <c r="J188" s="5">
        <f t="shared" si="40"/>
        <v>0</v>
      </c>
      <c r="K188" s="5">
        <f t="shared" si="41"/>
        <v>0</v>
      </c>
      <c r="L188" s="5">
        <f t="shared" si="42"/>
        <v>0</v>
      </c>
      <c r="M188" s="5">
        <f t="shared" si="43"/>
        <v>0</v>
      </c>
      <c r="N188" s="5">
        <f t="shared" si="44"/>
        <v>0</v>
      </c>
      <c r="O188" s="5">
        <f t="shared" si="45"/>
        <v>0</v>
      </c>
      <c r="P188" s="5">
        <f t="shared" si="46"/>
        <v>0</v>
      </c>
      <c r="Q188" s="5">
        <f t="shared" si="47"/>
        <v>0</v>
      </c>
      <c r="R188" s="5">
        <f t="shared" si="48"/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9">
        <f t="shared" si="49"/>
        <v>27</v>
      </c>
    </row>
    <row r="189" spans="1:24" hidden="1" x14ac:dyDescent="0.2">
      <c r="A189" s="6">
        <v>45479</v>
      </c>
      <c r="B189" s="4">
        <f t="shared" si="34"/>
        <v>6</v>
      </c>
      <c r="C189" s="4">
        <f t="shared" si="35"/>
        <v>7</v>
      </c>
      <c r="D189" s="4">
        <f t="shared" si="36"/>
        <v>6</v>
      </c>
      <c r="E189" s="5">
        <f t="shared" si="50"/>
        <v>0</v>
      </c>
      <c r="F189" s="5">
        <v>0</v>
      </c>
      <c r="G189" s="5">
        <f t="shared" si="37"/>
        <v>0</v>
      </c>
      <c r="H189" s="5">
        <f t="shared" si="38"/>
        <v>0</v>
      </c>
      <c r="I189" s="5">
        <f t="shared" si="39"/>
        <v>0</v>
      </c>
      <c r="J189" s="5">
        <f t="shared" si="40"/>
        <v>0</v>
      </c>
      <c r="K189" s="5">
        <f t="shared" si="41"/>
        <v>0</v>
      </c>
      <c r="L189" s="5">
        <f t="shared" si="42"/>
        <v>0</v>
      </c>
      <c r="M189" s="5">
        <f t="shared" si="43"/>
        <v>0</v>
      </c>
      <c r="N189" s="5">
        <f t="shared" si="44"/>
        <v>0</v>
      </c>
      <c r="O189" s="5">
        <f t="shared" si="45"/>
        <v>0</v>
      </c>
      <c r="P189" s="5">
        <f t="shared" si="46"/>
        <v>0</v>
      </c>
      <c r="Q189" s="5">
        <f t="shared" si="47"/>
        <v>0</v>
      </c>
      <c r="R189" s="5">
        <f t="shared" si="48"/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9">
        <f t="shared" si="49"/>
        <v>27</v>
      </c>
    </row>
    <row r="190" spans="1:24" hidden="1" x14ac:dyDescent="0.2">
      <c r="A190" s="6">
        <v>45480</v>
      </c>
      <c r="B190" s="4">
        <f t="shared" si="34"/>
        <v>7</v>
      </c>
      <c r="C190" s="4">
        <f t="shared" si="35"/>
        <v>7</v>
      </c>
      <c r="D190" s="4">
        <f t="shared" si="36"/>
        <v>7</v>
      </c>
      <c r="E190" s="5">
        <f t="shared" si="50"/>
        <v>0</v>
      </c>
      <c r="F190" s="5">
        <v>0</v>
      </c>
      <c r="G190" s="5">
        <f t="shared" si="37"/>
        <v>0</v>
      </c>
      <c r="H190" s="5">
        <f t="shared" si="38"/>
        <v>0</v>
      </c>
      <c r="I190" s="5">
        <f t="shared" si="39"/>
        <v>0</v>
      </c>
      <c r="J190" s="5">
        <f t="shared" si="40"/>
        <v>0</v>
      </c>
      <c r="K190" s="5">
        <f t="shared" si="41"/>
        <v>0</v>
      </c>
      <c r="L190" s="5">
        <f t="shared" si="42"/>
        <v>0</v>
      </c>
      <c r="M190" s="5">
        <f t="shared" si="43"/>
        <v>0</v>
      </c>
      <c r="N190" s="5">
        <f t="shared" si="44"/>
        <v>0</v>
      </c>
      <c r="O190" s="5">
        <f t="shared" si="45"/>
        <v>0</v>
      </c>
      <c r="P190" s="5">
        <f t="shared" si="46"/>
        <v>0</v>
      </c>
      <c r="Q190" s="5">
        <f t="shared" si="47"/>
        <v>0</v>
      </c>
      <c r="R190" s="5">
        <f t="shared" si="48"/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9">
        <f t="shared" si="49"/>
        <v>27</v>
      </c>
    </row>
    <row r="191" spans="1:24" hidden="1" x14ac:dyDescent="0.2">
      <c r="A191" s="6">
        <v>45481</v>
      </c>
      <c r="B191" s="4">
        <f t="shared" si="34"/>
        <v>8</v>
      </c>
      <c r="C191" s="4">
        <f t="shared" si="35"/>
        <v>7</v>
      </c>
      <c r="D191" s="4">
        <f t="shared" si="36"/>
        <v>1</v>
      </c>
      <c r="E191" s="5">
        <f t="shared" si="50"/>
        <v>1</v>
      </c>
      <c r="F191" s="5">
        <v>0</v>
      </c>
      <c r="G191" s="5">
        <f t="shared" si="37"/>
        <v>0</v>
      </c>
      <c r="H191" s="5">
        <f t="shared" si="38"/>
        <v>0</v>
      </c>
      <c r="I191" s="5">
        <f t="shared" si="39"/>
        <v>0</v>
      </c>
      <c r="J191" s="5">
        <f t="shared" si="40"/>
        <v>0</v>
      </c>
      <c r="K191" s="5">
        <f t="shared" si="41"/>
        <v>0</v>
      </c>
      <c r="L191" s="5">
        <f t="shared" si="42"/>
        <v>0</v>
      </c>
      <c r="M191" s="5">
        <f t="shared" si="43"/>
        <v>0</v>
      </c>
      <c r="N191" s="5">
        <f t="shared" si="44"/>
        <v>0</v>
      </c>
      <c r="O191" s="5">
        <f t="shared" si="45"/>
        <v>0</v>
      </c>
      <c r="P191" s="5">
        <f t="shared" si="46"/>
        <v>0</v>
      </c>
      <c r="Q191" s="5">
        <f t="shared" si="47"/>
        <v>0</v>
      </c>
      <c r="R191" s="5">
        <f t="shared" si="48"/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9">
        <f t="shared" si="49"/>
        <v>28</v>
      </c>
    </row>
    <row r="192" spans="1:24" hidden="1" x14ac:dyDescent="0.2">
      <c r="A192" s="6">
        <v>45482</v>
      </c>
      <c r="B192" s="4">
        <f t="shared" si="34"/>
        <v>9</v>
      </c>
      <c r="C192" s="4">
        <f t="shared" si="35"/>
        <v>7</v>
      </c>
      <c r="D192" s="4">
        <f t="shared" si="36"/>
        <v>2</v>
      </c>
      <c r="E192" s="5">
        <f t="shared" si="50"/>
        <v>1</v>
      </c>
      <c r="F192" s="5">
        <v>0</v>
      </c>
      <c r="G192" s="5">
        <f t="shared" si="37"/>
        <v>0</v>
      </c>
      <c r="H192" s="5">
        <f t="shared" si="38"/>
        <v>0</v>
      </c>
      <c r="I192" s="5">
        <f t="shared" si="39"/>
        <v>0</v>
      </c>
      <c r="J192" s="5">
        <f t="shared" si="40"/>
        <v>0</v>
      </c>
      <c r="K192" s="5">
        <f t="shared" si="41"/>
        <v>0</v>
      </c>
      <c r="L192" s="5">
        <f t="shared" si="42"/>
        <v>0</v>
      </c>
      <c r="M192" s="5">
        <f t="shared" si="43"/>
        <v>0</v>
      </c>
      <c r="N192" s="5">
        <f t="shared" si="44"/>
        <v>0</v>
      </c>
      <c r="O192" s="5">
        <f t="shared" si="45"/>
        <v>0</v>
      </c>
      <c r="P192" s="5">
        <f t="shared" si="46"/>
        <v>0</v>
      </c>
      <c r="Q192" s="5">
        <f t="shared" si="47"/>
        <v>0</v>
      </c>
      <c r="R192" s="5">
        <f t="shared" si="48"/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9">
        <f t="shared" si="49"/>
        <v>28</v>
      </c>
    </row>
    <row r="193" spans="1:24" hidden="1" x14ac:dyDescent="0.2">
      <c r="A193" s="6">
        <v>45483</v>
      </c>
      <c r="B193" s="4">
        <f t="shared" si="34"/>
        <v>10</v>
      </c>
      <c r="C193" s="4">
        <f t="shared" si="35"/>
        <v>7</v>
      </c>
      <c r="D193" s="4">
        <f t="shared" si="36"/>
        <v>3</v>
      </c>
      <c r="E193" s="5">
        <f t="shared" si="50"/>
        <v>1</v>
      </c>
      <c r="F193" s="5">
        <v>0</v>
      </c>
      <c r="G193" s="5">
        <f t="shared" si="37"/>
        <v>0</v>
      </c>
      <c r="H193" s="5">
        <f t="shared" si="38"/>
        <v>0</v>
      </c>
      <c r="I193" s="5">
        <f t="shared" si="39"/>
        <v>0</v>
      </c>
      <c r="J193" s="5">
        <f t="shared" si="40"/>
        <v>0</v>
      </c>
      <c r="K193" s="5">
        <f t="shared" si="41"/>
        <v>0</v>
      </c>
      <c r="L193" s="5">
        <f t="shared" si="42"/>
        <v>0</v>
      </c>
      <c r="M193" s="5">
        <f t="shared" si="43"/>
        <v>0</v>
      </c>
      <c r="N193" s="5">
        <f t="shared" si="44"/>
        <v>0</v>
      </c>
      <c r="O193" s="5">
        <f t="shared" si="45"/>
        <v>0</v>
      </c>
      <c r="P193" s="5">
        <f t="shared" si="46"/>
        <v>0</v>
      </c>
      <c r="Q193" s="5">
        <f t="shared" si="47"/>
        <v>0</v>
      </c>
      <c r="R193" s="5">
        <f t="shared" si="48"/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9">
        <f t="shared" si="49"/>
        <v>28</v>
      </c>
    </row>
    <row r="194" spans="1:24" hidden="1" x14ac:dyDescent="0.2">
      <c r="A194" s="6">
        <v>45484</v>
      </c>
      <c r="B194" s="4">
        <f t="shared" ref="B194:B257" si="51">DAY(A194)</f>
        <v>11</v>
      </c>
      <c r="C194" s="4">
        <f t="shared" ref="C194:C257" si="52">MONTH(A194)</f>
        <v>7</v>
      </c>
      <c r="D194" s="4">
        <f t="shared" ref="D194:D257" si="53">WEEKDAY(A194,2)</f>
        <v>4</v>
      </c>
      <c r="E194" s="5">
        <f t="shared" si="50"/>
        <v>1</v>
      </c>
      <c r="F194" s="5">
        <v>0</v>
      </c>
      <c r="G194" s="5">
        <f t="shared" ref="G194:G257" si="54">IF(AND(DAY(A194)=25, MONTH(A194)=12),1,0)</f>
        <v>0</v>
      </c>
      <c r="H194" s="5">
        <f t="shared" ref="H194:H257" si="55">IF(AND(DAY(A194)=1, MONTH(A194)=1),1,0)</f>
        <v>0</v>
      </c>
      <c r="I194" s="5">
        <f t="shared" ref="I194:I257" si="56">IF(AND(DAY(A194)=6, MONTH(A194)=1),1,0)</f>
        <v>0</v>
      </c>
      <c r="J194" s="5">
        <f t="shared" ref="J194:J257" si="57">IF(AND(DAY(A194)=1, MONTH(A194)=5),1,0)</f>
        <v>0</v>
      </c>
      <c r="K194" s="5">
        <f t="shared" ref="K194:K257" si="58">IF(AND(DAY(A194)=2, MONTH(A194)=5),1,0)</f>
        <v>0</v>
      </c>
      <c r="L194" s="5">
        <f t="shared" ref="L194:L257" si="59">IF(AND(DAY(A194)=15, MONTH(A194)=5),1,0)</f>
        <v>0</v>
      </c>
      <c r="M194" s="5">
        <f t="shared" ref="M194:M257" si="60">IF(AND(DAY(A194)=15, MONTH(A194)=8),1,0)</f>
        <v>0</v>
      </c>
      <c r="N194" s="5">
        <f t="shared" ref="N194:N257" si="61">IF(AND(DAY(A194)=12, MONTH(A194)=10),1,0)</f>
        <v>0</v>
      </c>
      <c r="O194" s="5">
        <f t="shared" ref="O194:O257" si="62">IF(AND(DAY($A194)=1, MONTH($A194)=11),1,0)</f>
        <v>0</v>
      </c>
      <c r="P194" s="5">
        <f t="shared" ref="P194:P257" si="63">IF(AND(DAY($A194)=9, MONTH($A194)=11),1,0)</f>
        <v>0</v>
      </c>
      <c r="Q194" s="5">
        <f t="shared" ref="Q194:Q257" si="64">IF(AND(DAY($A194)=6, MONTH($A194)=12),1,0)</f>
        <v>0</v>
      </c>
      <c r="R194" s="5">
        <f t="shared" ref="R194:R257" si="65">IF(AND(DAY($A194)=8, MONTH($A194)=12),1,0)</f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9">
        <f t="shared" ref="X194:X257" si="66">_xlfn.ISOWEEKNUM(A194)</f>
        <v>28</v>
      </c>
    </row>
    <row r="195" spans="1:24" hidden="1" x14ac:dyDescent="0.2">
      <c r="A195" s="6">
        <v>45485</v>
      </c>
      <c r="B195" s="4">
        <f t="shared" si="51"/>
        <v>12</v>
      </c>
      <c r="C195" s="4">
        <f t="shared" si="52"/>
        <v>7</v>
      </c>
      <c r="D195" s="4">
        <f t="shared" si="53"/>
        <v>5</v>
      </c>
      <c r="E195" s="5">
        <f t="shared" si="50"/>
        <v>1</v>
      </c>
      <c r="F195" s="5">
        <v>0</v>
      </c>
      <c r="G195" s="5">
        <f t="shared" si="54"/>
        <v>0</v>
      </c>
      <c r="H195" s="5">
        <f t="shared" si="55"/>
        <v>0</v>
      </c>
      <c r="I195" s="5">
        <f t="shared" si="56"/>
        <v>0</v>
      </c>
      <c r="J195" s="5">
        <f t="shared" si="57"/>
        <v>0</v>
      </c>
      <c r="K195" s="5">
        <f t="shared" si="58"/>
        <v>0</v>
      </c>
      <c r="L195" s="5">
        <f t="shared" si="59"/>
        <v>0</v>
      </c>
      <c r="M195" s="5">
        <f t="shared" si="60"/>
        <v>0</v>
      </c>
      <c r="N195" s="5">
        <f t="shared" si="61"/>
        <v>0</v>
      </c>
      <c r="O195" s="5">
        <f t="shared" si="62"/>
        <v>0</v>
      </c>
      <c r="P195" s="5">
        <f t="shared" si="63"/>
        <v>0</v>
      </c>
      <c r="Q195" s="5">
        <f t="shared" si="64"/>
        <v>0</v>
      </c>
      <c r="R195" s="5">
        <f t="shared" si="65"/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9">
        <f t="shared" si="66"/>
        <v>28</v>
      </c>
    </row>
    <row r="196" spans="1:24" hidden="1" x14ac:dyDescent="0.2">
      <c r="A196" s="6">
        <v>45486</v>
      </c>
      <c r="B196" s="4">
        <f t="shared" si="51"/>
        <v>13</v>
      </c>
      <c r="C196" s="4">
        <f t="shared" si="52"/>
        <v>7</v>
      </c>
      <c r="D196" s="4">
        <f t="shared" si="53"/>
        <v>6</v>
      </c>
      <c r="E196" s="5">
        <f t="shared" si="50"/>
        <v>0</v>
      </c>
      <c r="F196" s="5">
        <v>0</v>
      </c>
      <c r="G196" s="5">
        <f t="shared" si="54"/>
        <v>0</v>
      </c>
      <c r="H196" s="5">
        <f t="shared" si="55"/>
        <v>0</v>
      </c>
      <c r="I196" s="5">
        <f t="shared" si="56"/>
        <v>0</v>
      </c>
      <c r="J196" s="5">
        <f t="shared" si="57"/>
        <v>0</v>
      </c>
      <c r="K196" s="5">
        <f t="shared" si="58"/>
        <v>0</v>
      </c>
      <c r="L196" s="5">
        <f t="shared" si="59"/>
        <v>0</v>
      </c>
      <c r="M196" s="5">
        <f t="shared" si="60"/>
        <v>0</v>
      </c>
      <c r="N196" s="5">
        <f t="shared" si="61"/>
        <v>0</v>
      </c>
      <c r="O196" s="5">
        <f t="shared" si="62"/>
        <v>0</v>
      </c>
      <c r="P196" s="5">
        <f t="shared" si="63"/>
        <v>0</v>
      </c>
      <c r="Q196" s="5">
        <f t="shared" si="64"/>
        <v>0</v>
      </c>
      <c r="R196" s="5">
        <f t="shared" si="65"/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9">
        <f t="shared" si="66"/>
        <v>28</v>
      </c>
    </row>
    <row r="197" spans="1:24" hidden="1" x14ac:dyDescent="0.2">
      <c r="A197" s="6">
        <v>45487</v>
      </c>
      <c r="B197" s="4">
        <f t="shared" si="51"/>
        <v>14</v>
      </c>
      <c r="C197" s="4">
        <f t="shared" si="52"/>
        <v>7</v>
      </c>
      <c r="D197" s="4">
        <f t="shared" si="53"/>
        <v>7</v>
      </c>
      <c r="E197" s="5">
        <f t="shared" si="50"/>
        <v>0</v>
      </c>
      <c r="F197" s="5">
        <v>0</v>
      </c>
      <c r="G197" s="5">
        <f t="shared" si="54"/>
        <v>0</v>
      </c>
      <c r="H197" s="5">
        <f t="shared" si="55"/>
        <v>0</v>
      </c>
      <c r="I197" s="5">
        <f t="shared" si="56"/>
        <v>0</v>
      </c>
      <c r="J197" s="5">
        <f t="shared" si="57"/>
        <v>0</v>
      </c>
      <c r="K197" s="5">
        <f t="shared" si="58"/>
        <v>0</v>
      </c>
      <c r="L197" s="5">
        <f t="shared" si="59"/>
        <v>0</v>
      </c>
      <c r="M197" s="5">
        <f t="shared" si="60"/>
        <v>0</v>
      </c>
      <c r="N197" s="5">
        <f t="shared" si="61"/>
        <v>0</v>
      </c>
      <c r="O197" s="5">
        <f t="shared" si="62"/>
        <v>0</v>
      </c>
      <c r="P197" s="5">
        <f t="shared" si="63"/>
        <v>0</v>
      </c>
      <c r="Q197" s="5">
        <f t="shared" si="64"/>
        <v>0</v>
      </c>
      <c r="R197" s="5">
        <f t="shared" si="65"/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9">
        <f t="shared" si="66"/>
        <v>28</v>
      </c>
    </row>
    <row r="198" spans="1:24" hidden="1" x14ac:dyDescent="0.2">
      <c r="A198" s="6">
        <v>45488</v>
      </c>
      <c r="B198" s="4">
        <f t="shared" si="51"/>
        <v>15</v>
      </c>
      <c r="C198" s="4">
        <f t="shared" si="52"/>
        <v>7</v>
      </c>
      <c r="D198" s="4">
        <f t="shared" si="53"/>
        <v>1</v>
      </c>
      <c r="E198" s="5">
        <f t="shared" si="50"/>
        <v>1</v>
      </c>
      <c r="F198" s="5">
        <v>0</v>
      </c>
      <c r="G198" s="5">
        <f t="shared" si="54"/>
        <v>0</v>
      </c>
      <c r="H198" s="5">
        <f t="shared" si="55"/>
        <v>0</v>
      </c>
      <c r="I198" s="5">
        <f t="shared" si="56"/>
        <v>0</v>
      </c>
      <c r="J198" s="5">
        <f t="shared" si="57"/>
        <v>0</v>
      </c>
      <c r="K198" s="5">
        <f t="shared" si="58"/>
        <v>0</v>
      </c>
      <c r="L198" s="5">
        <f t="shared" si="59"/>
        <v>0</v>
      </c>
      <c r="M198" s="5">
        <f t="shared" si="60"/>
        <v>0</v>
      </c>
      <c r="N198" s="5">
        <f t="shared" si="61"/>
        <v>0</v>
      </c>
      <c r="O198" s="5">
        <f t="shared" si="62"/>
        <v>0</v>
      </c>
      <c r="P198" s="5">
        <f t="shared" si="63"/>
        <v>0</v>
      </c>
      <c r="Q198" s="5">
        <f t="shared" si="64"/>
        <v>0</v>
      </c>
      <c r="R198" s="5">
        <f t="shared" si="65"/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9">
        <f t="shared" si="66"/>
        <v>29</v>
      </c>
    </row>
    <row r="199" spans="1:24" hidden="1" x14ac:dyDescent="0.2">
      <c r="A199" s="6">
        <v>45489</v>
      </c>
      <c r="B199" s="4">
        <f t="shared" si="51"/>
        <v>16</v>
      </c>
      <c r="C199" s="4">
        <f t="shared" si="52"/>
        <v>7</v>
      </c>
      <c r="D199" s="4">
        <f t="shared" si="53"/>
        <v>2</v>
      </c>
      <c r="E199" s="5">
        <f t="shared" si="50"/>
        <v>1</v>
      </c>
      <c r="F199" s="5">
        <v>0</v>
      </c>
      <c r="G199" s="5">
        <f t="shared" si="54"/>
        <v>0</v>
      </c>
      <c r="H199" s="5">
        <f t="shared" si="55"/>
        <v>0</v>
      </c>
      <c r="I199" s="5">
        <f t="shared" si="56"/>
        <v>0</v>
      </c>
      <c r="J199" s="5">
        <f t="shared" si="57"/>
        <v>0</v>
      </c>
      <c r="K199" s="5">
        <f t="shared" si="58"/>
        <v>0</v>
      </c>
      <c r="L199" s="5">
        <f t="shared" si="59"/>
        <v>0</v>
      </c>
      <c r="M199" s="5">
        <f t="shared" si="60"/>
        <v>0</v>
      </c>
      <c r="N199" s="5">
        <f t="shared" si="61"/>
        <v>0</v>
      </c>
      <c r="O199" s="5">
        <f t="shared" si="62"/>
        <v>0</v>
      </c>
      <c r="P199" s="5">
        <f t="shared" si="63"/>
        <v>0</v>
      </c>
      <c r="Q199" s="5">
        <f t="shared" si="64"/>
        <v>0</v>
      </c>
      <c r="R199" s="5">
        <f t="shared" si="65"/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9">
        <f t="shared" si="66"/>
        <v>29</v>
      </c>
    </row>
    <row r="200" spans="1:24" hidden="1" x14ac:dyDescent="0.2">
      <c r="A200" s="6">
        <v>45490</v>
      </c>
      <c r="B200" s="4">
        <f t="shared" si="51"/>
        <v>17</v>
      </c>
      <c r="C200" s="4">
        <f t="shared" si="52"/>
        <v>7</v>
      </c>
      <c r="D200" s="4">
        <f t="shared" si="53"/>
        <v>3</v>
      </c>
      <c r="E200" s="5">
        <f t="shared" ref="E200:E263" si="67">IF(D200=7,0,IF(D200=6,0,1))-SUM(G200:V200)</f>
        <v>1</v>
      </c>
      <c r="F200" s="5">
        <v>0</v>
      </c>
      <c r="G200" s="5">
        <f t="shared" si="54"/>
        <v>0</v>
      </c>
      <c r="H200" s="5">
        <f t="shared" si="55"/>
        <v>0</v>
      </c>
      <c r="I200" s="5">
        <f t="shared" si="56"/>
        <v>0</v>
      </c>
      <c r="J200" s="5">
        <f t="shared" si="57"/>
        <v>0</v>
      </c>
      <c r="K200" s="5">
        <f t="shared" si="58"/>
        <v>0</v>
      </c>
      <c r="L200" s="5">
        <f t="shared" si="59"/>
        <v>0</v>
      </c>
      <c r="M200" s="5">
        <f t="shared" si="60"/>
        <v>0</v>
      </c>
      <c r="N200" s="5">
        <f t="shared" si="61"/>
        <v>0</v>
      </c>
      <c r="O200" s="5">
        <f t="shared" si="62"/>
        <v>0</v>
      </c>
      <c r="P200" s="5">
        <f t="shared" si="63"/>
        <v>0</v>
      </c>
      <c r="Q200" s="5">
        <f t="shared" si="64"/>
        <v>0</v>
      </c>
      <c r="R200" s="5">
        <f t="shared" si="65"/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9">
        <f t="shared" si="66"/>
        <v>29</v>
      </c>
    </row>
    <row r="201" spans="1:24" hidden="1" x14ac:dyDescent="0.2">
      <c r="A201" s="6">
        <v>45491</v>
      </c>
      <c r="B201" s="4">
        <f t="shared" si="51"/>
        <v>18</v>
      </c>
      <c r="C201" s="4">
        <f t="shared" si="52"/>
        <v>7</v>
      </c>
      <c r="D201" s="4">
        <f t="shared" si="53"/>
        <v>4</v>
      </c>
      <c r="E201" s="5">
        <f t="shared" si="67"/>
        <v>1</v>
      </c>
      <c r="F201" s="5">
        <v>0</v>
      </c>
      <c r="G201" s="5">
        <f t="shared" si="54"/>
        <v>0</v>
      </c>
      <c r="H201" s="5">
        <f t="shared" si="55"/>
        <v>0</v>
      </c>
      <c r="I201" s="5">
        <f t="shared" si="56"/>
        <v>0</v>
      </c>
      <c r="J201" s="5">
        <f t="shared" si="57"/>
        <v>0</v>
      </c>
      <c r="K201" s="5">
        <f t="shared" si="58"/>
        <v>0</v>
      </c>
      <c r="L201" s="5">
        <f t="shared" si="59"/>
        <v>0</v>
      </c>
      <c r="M201" s="5">
        <f t="shared" si="60"/>
        <v>0</v>
      </c>
      <c r="N201" s="5">
        <f t="shared" si="61"/>
        <v>0</v>
      </c>
      <c r="O201" s="5">
        <f t="shared" si="62"/>
        <v>0</v>
      </c>
      <c r="P201" s="5">
        <f t="shared" si="63"/>
        <v>0</v>
      </c>
      <c r="Q201" s="5">
        <f t="shared" si="64"/>
        <v>0</v>
      </c>
      <c r="R201" s="5">
        <f t="shared" si="65"/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9">
        <f t="shared" si="66"/>
        <v>29</v>
      </c>
    </row>
    <row r="202" spans="1:24" hidden="1" x14ac:dyDescent="0.2">
      <c r="A202" s="6">
        <v>45492</v>
      </c>
      <c r="B202" s="4">
        <f t="shared" si="51"/>
        <v>19</v>
      </c>
      <c r="C202" s="4">
        <f t="shared" si="52"/>
        <v>7</v>
      </c>
      <c r="D202" s="4">
        <f t="shared" si="53"/>
        <v>5</v>
      </c>
      <c r="E202" s="5">
        <f t="shared" si="67"/>
        <v>1</v>
      </c>
      <c r="F202" s="5">
        <v>0</v>
      </c>
      <c r="G202" s="5">
        <f t="shared" si="54"/>
        <v>0</v>
      </c>
      <c r="H202" s="5">
        <f t="shared" si="55"/>
        <v>0</v>
      </c>
      <c r="I202" s="5">
        <f t="shared" si="56"/>
        <v>0</v>
      </c>
      <c r="J202" s="5">
        <f t="shared" si="57"/>
        <v>0</v>
      </c>
      <c r="K202" s="5">
        <f t="shared" si="58"/>
        <v>0</v>
      </c>
      <c r="L202" s="5">
        <f t="shared" si="59"/>
        <v>0</v>
      </c>
      <c r="M202" s="5">
        <f t="shared" si="60"/>
        <v>0</v>
      </c>
      <c r="N202" s="5">
        <f t="shared" si="61"/>
        <v>0</v>
      </c>
      <c r="O202" s="5">
        <f t="shared" si="62"/>
        <v>0</v>
      </c>
      <c r="P202" s="5">
        <f t="shared" si="63"/>
        <v>0</v>
      </c>
      <c r="Q202" s="5">
        <f t="shared" si="64"/>
        <v>0</v>
      </c>
      <c r="R202" s="5">
        <f t="shared" si="65"/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9">
        <f t="shared" si="66"/>
        <v>29</v>
      </c>
    </row>
    <row r="203" spans="1:24" hidden="1" x14ac:dyDescent="0.2">
      <c r="A203" s="6">
        <v>45493</v>
      </c>
      <c r="B203" s="4">
        <f t="shared" si="51"/>
        <v>20</v>
      </c>
      <c r="C203" s="4">
        <f t="shared" si="52"/>
        <v>7</v>
      </c>
      <c r="D203" s="4">
        <f t="shared" si="53"/>
        <v>6</v>
      </c>
      <c r="E203" s="5">
        <f t="shared" si="67"/>
        <v>0</v>
      </c>
      <c r="F203" s="5">
        <v>0</v>
      </c>
      <c r="G203" s="5">
        <f t="shared" si="54"/>
        <v>0</v>
      </c>
      <c r="H203" s="5">
        <f t="shared" si="55"/>
        <v>0</v>
      </c>
      <c r="I203" s="5">
        <f t="shared" si="56"/>
        <v>0</v>
      </c>
      <c r="J203" s="5">
        <f t="shared" si="57"/>
        <v>0</v>
      </c>
      <c r="K203" s="5">
        <f t="shared" si="58"/>
        <v>0</v>
      </c>
      <c r="L203" s="5">
        <f t="shared" si="59"/>
        <v>0</v>
      </c>
      <c r="M203" s="5">
        <f t="shared" si="60"/>
        <v>0</v>
      </c>
      <c r="N203" s="5">
        <f t="shared" si="61"/>
        <v>0</v>
      </c>
      <c r="O203" s="5">
        <f t="shared" si="62"/>
        <v>0</v>
      </c>
      <c r="P203" s="5">
        <f t="shared" si="63"/>
        <v>0</v>
      </c>
      <c r="Q203" s="5">
        <f t="shared" si="64"/>
        <v>0</v>
      </c>
      <c r="R203" s="5">
        <f t="shared" si="65"/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9">
        <f t="shared" si="66"/>
        <v>29</v>
      </c>
    </row>
    <row r="204" spans="1:24" hidden="1" x14ac:dyDescent="0.2">
      <c r="A204" s="6">
        <v>45494</v>
      </c>
      <c r="B204" s="4">
        <f t="shared" si="51"/>
        <v>21</v>
      </c>
      <c r="C204" s="4">
        <f t="shared" si="52"/>
        <v>7</v>
      </c>
      <c r="D204" s="4">
        <f t="shared" si="53"/>
        <v>7</v>
      </c>
      <c r="E204" s="5">
        <f t="shared" si="67"/>
        <v>0</v>
      </c>
      <c r="F204" s="5">
        <v>0</v>
      </c>
      <c r="G204" s="5">
        <f t="shared" si="54"/>
        <v>0</v>
      </c>
      <c r="H204" s="5">
        <f t="shared" si="55"/>
        <v>0</v>
      </c>
      <c r="I204" s="5">
        <f t="shared" si="56"/>
        <v>0</v>
      </c>
      <c r="J204" s="5">
        <f t="shared" si="57"/>
        <v>0</v>
      </c>
      <c r="K204" s="5">
        <f t="shared" si="58"/>
        <v>0</v>
      </c>
      <c r="L204" s="5">
        <f t="shared" si="59"/>
        <v>0</v>
      </c>
      <c r="M204" s="5">
        <f t="shared" si="60"/>
        <v>0</v>
      </c>
      <c r="N204" s="5">
        <f t="shared" si="61"/>
        <v>0</v>
      </c>
      <c r="O204" s="5">
        <f t="shared" si="62"/>
        <v>0</v>
      </c>
      <c r="P204" s="5">
        <f t="shared" si="63"/>
        <v>0</v>
      </c>
      <c r="Q204" s="5">
        <f t="shared" si="64"/>
        <v>0</v>
      </c>
      <c r="R204" s="5">
        <f t="shared" si="65"/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9">
        <f t="shared" si="66"/>
        <v>29</v>
      </c>
    </row>
    <row r="205" spans="1:24" hidden="1" x14ac:dyDescent="0.2">
      <c r="A205" s="6">
        <v>45495</v>
      </c>
      <c r="B205" s="4">
        <f t="shared" si="51"/>
        <v>22</v>
      </c>
      <c r="C205" s="4">
        <f t="shared" si="52"/>
        <v>7</v>
      </c>
      <c r="D205" s="4">
        <f t="shared" si="53"/>
        <v>1</v>
      </c>
      <c r="E205" s="5">
        <f t="shared" si="67"/>
        <v>1</v>
      </c>
      <c r="F205" s="5">
        <v>0</v>
      </c>
      <c r="G205" s="5">
        <f t="shared" si="54"/>
        <v>0</v>
      </c>
      <c r="H205" s="5">
        <f t="shared" si="55"/>
        <v>0</v>
      </c>
      <c r="I205" s="5">
        <f t="shared" si="56"/>
        <v>0</v>
      </c>
      <c r="J205" s="5">
        <f t="shared" si="57"/>
        <v>0</v>
      </c>
      <c r="K205" s="5">
        <f t="shared" si="58"/>
        <v>0</v>
      </c>
      <c r="L205" s="5">
        <f t="shared" si="59"/>
        <v>0</v>
      </c>
      <c r="M205" s="5">
        <f t="shared" si="60"/>
        <v>0</v>
      </c>
      <c r="N205" s="5">
        <f t="shared" si="61"/>
        <v>0</v>
      </c>
      <c r="O205" s="5">
        <f t="shared" si="62"/>
        <v>0</v>
      </c>
      <c r="P205" s="5">
        <f t="shared" si="63"/>
        <v>0</v>
      </c>
      <c r="Q205" s="5">
        <f t="shared" si="64"/>
        <v>0</v>
      </c>
      <c r="R205" s="5">
        <f t="shared" si="65"/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9">
        <f t="shared" si="66"/>
        <v>30</v>
      </c>
    </row>
    <row r="206" spans="1:24" hidden="1" x14ac:dyDescent="0.2">
      <c r="A206" s="6">
        <v>45496</v>
      </c>
      <c r="B206" s="4">
        <f t="shared" si="51"/>
        <v>23</v>
      </c>
      <c r="C206" s="4">
        <f t="shared" si="52"/>
        <v>7</v>
      </c>
      <c r="D206" s="4">
        <f t="shared" si="53"/>
        <v>2</v>
      </c>
      <c r="E206" s="5">
        <f t="shared" si="67"/>
        <v>1</v>
      </c>
      <c r="F206" s="5">
        <v>0</v>
      </c>
      <c r="G206" s="5">
        <f t="shared" si="54"/>
        <v>0</v>
      </c>
      <c r="H206" s="5">
        <f t="shared" si="55"/>
        <v>0</v>
      </c>
      <c r="I206" s="5">
        <f t="shared" si="56"/>
        <v>0</v>
      </c>
      <c r="J206" s="5">
        <f t="shared" si="57"/>
        <v>0</v>
      </c>
      <c r="K206" s="5">
        <f t="shared" si="58"/>
        <v>0</v>
      </c>
      <c r="L206" s="5">
        <f t="shared" si="59"/>
        <v>0</v>
      </c>
      <c r="M206" s="5">
        <f t="shared" si="60"/>
        <v>0</v>
      </c>
      <c r="N206" s="5">
        <f t="shared" si="61"/>
        <v>0</v>
      </c>
      <c r="O206" s="5">
        <f t="shared" si="62"/>
        <v>0</v>
      </c>
      <c r="P206" s="5">
        <f t="shared" si="63"/>
        <v>0</v>
      </c>
      <c r="Q206" s="5">
        <f t="shared" si="64"/>
        <v>0</v>
      </c>
      <c r="R206" s="5">
        <f t="shared" si="65"/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9">
        <f t="shared" si="66"/>
        <v>30</v>
      </c>
    </row>
    <row r="207" spans="1:24" hidden="1" x14ac:dyDescent="0.2">
      <c r="A207" s="6">
        <v>45497</v>
      </c>
      <c r="B207" s="4">
        <f t="shared" si="51"/>
        <v>24</v>
      </c>
      <c r="C207" s="4">
        <f t="shared" si="52"/>
        <v>7</v>
      </c>
      <c r="D207" s="4">
        <f t="shared" si="53"/>
        <v>3</v>
      </c>
      <c r="E207" s="5">
        <f t="shared" si="67"/>
        <v>1</v>
      </c>
      <c r="F207" s="5">
        <v>0</v>
      </c>
      <c r="G207" s="5">
        <f t="shared" si="54"/>
        <v>0</v>
      </c>
      <c r="H207" s="5">
        <f t="shared" si="55"/>
        <v>0</v>
      </c>
      <c r="I207" s="5">
        <f t="shared" si="56"/>
        <v>0</v>
      </c>
      <c r="J207" s="5">
        <f t="shared" si="57"/>
        <v>0</v>
      </c>
      <c r="K207" s="5">
        <f t="shared" si="58"/>
        <v>0</v>
      </c>
      <c r="L207" s="5">
        <f t="shared" si="59"/>
        <v>0</v>
      </c>
      <c r="M207" s="5">
        <f t="shared" si="60"/>
        <v>0</v>
      </c>
      <c r="N207" s="5">
        <f t="shared" si="61"/>
        <v>0</v>
      </c>
      <c r="O207" s="5">
        <f t="shared" si="62"/>
        <v>0</v>
      </c>
      <c r="P207" s="5">
        <f t="shared" si="63"/>
        <v>0</v>
      </c>
      <c r="Q207" s="5">
        <f t="shared" si="64"/>
        <v>0</v>
      </c>
      <c r="R207" s="5">
        <f t="shared" si="65"/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9">
        <f t="shared" si="66"/>
        <v>30</v>
      </c>
    </row>
    <row r="208" spans="1:24" x14ac:dyDescent="0.2">
      <c r="A208" s="6">
        <v>45498</v>
      </c>
      <c r="B208" s="4">
        <f t="shared" si="51"/>
        <v>25</v>
      </c>
      <c r="C208" s="4">
        <f t="shared" si="52"/>
        <v>7</v>
      </c>
      <c r="D208" s="4">
        <f t="shared" si="53"/>
        <v>4</v>
      </c>
      <c r="E208" s="5">
        <f t="shared" si="67"/>
        <v>0</v>
      </c>
      <c r="F208" s="5">
        <v>0</v>
      </c>
      <c r="G208" s="5">
        <f t="shared" si="54"/>
        <v>0</v>
      </c>
      <c r="H208" s="5">
        <f t="shared" si="55"/>
        <v>0</v>
      </c>
      <c r="I208" s="5">
        <f t="shared" si="56"/>
        <v>0</v>
      </c>
      <c r="J208" s="5">
        <f t="shared" si="57"/>
        <v>0</v>
      </c>
      <c r="K208" s="5">
        <f t="shared" si="58"/>
        <v>0</v>
      </c>
      <c r="L208" s="5">
        <f t="shared" si="59"/>
        <v>0</v>
      </c>
      <c r="M208" s="5">
        <f t="shared" si="60"/>
        <v>0</v>
      </c>
      <c r="N208" s="5">
        <f t="shared" si="61"/>
        <v>0</v>
      </c>
      <c r="O208" s="5">
        <f t="shared" si="62"/>
        <v>0</v>
      </c>
      <c r="P208" s="5">
        <f t="shared" si="63"/>
        <v>0</v>
      </c>
      <c r="Q208" s="5">
        <f t="shared" si="64"/>
        <v>0</v>
      </c>
      <c r="R208" s="5">
        <f t="shared" si="65"/>
        <v>0</v>
      </c>
      <c r="S208" s="5">
        <v>0</v>
      </c>
      <c r="T208" s="5">
        <v>0</v>
      </c>
      <c r="U208" s="5">
        <v>1</v>
      </c>
      <c r="V208" s="5">
        <v>0</v>
      </c>
      <c r="W208" s="5">
        <v>0</v>
      </c>
      <c r="X208" s="9">
        <f t="shared" si="66"/>
        <v>30</v>
      </c>
    </row>
    <row r="209" spans="1:24" hidden="1" x14ac:dyDescent="0.2">
      <c r="A209" s="6">
        <v>45499</v>
      </c>
      <c r="B209" s="4">
        <f t="shared" si="51"/>
        <v>26</v>
      </c>
      <c r="C209" s="4">
        <f t="shared" si="52"/>
        <v>7</v>
      </c>
      <c r="D209" s="4">
        <f t="shared" si="53"/>
        <v>5</v>
      </c>
      <c r="E209" s="5">
        <f t="shared" si="67"/>
        <v>1</v>
      </c>
      <c r="F209" s="5">
        <v>0</v>
      </c>
      <c r="G209" s="5">
        <f t="shared" si="54"/>
        <v>0</v>
      </c>
      <c r="H209" s="5">
        <f t="shared" si="55"/>
        <v>0</v>
      </c>
      <c r="I209" s="5">
        <f t="shared" si="56"/>
        <v>0</v>
      </c>
      <c r="J209" s="5">
        <f t="shared" si="57"/>
        <v>0</v>
      </c>
      <c r="K209" s="5">
        <f t="shared" si="58"/>
        <v>0</v>
      </c>
      <c r="L209" s="5">
        <f t="shared" si="59"/>
        <v>0</v>
      </c>
      <c r="M209" s="5">
        <f t="shared" si="60"/>
        <v>0</v>
      </c>
      <c r="N209" s="5">
        <f t="shared" si="61"/>
        <v>0</v>
      </c>
      <c r="O209" s="5">
        <f t="shared" si="62"/>
        <v>0</v>
      </c>
      <c r="P209" s="5">
        <f t="shared" si="63"/>
        <v>0</v>
      </c>
      <c r="Q209" s="5">
        <f t="shared" si="64"/>
        <v>0</v>
      </c>
      <c r="R209" s="5">
        <f t="shared" si="65"/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9">
        <f t="shared" si="66"/>
        <v>30</v>
      </c>
    </row>
    <row r="210" spans="1:24" hidden="1" x14ac:dyDescent="0.2">
      <c r="A210" s="6">
        <v>45500</v>
      </c>
      <c r="B210" s="4">
        <f t="shared" si="51"/>
        <v>27</v>
      </c>
      <c r="C210" s="4">
        <f t="shared" si="52"/>
        <v>7</v>
      </c>
      <c r="D210" s="4">
        <f t="shared" si="53"/>
        <v>6</v>
      </c>
      <c r="E210" s="5">
        <f t="shared" si="67"/>
        <v>0</v>
      </c>
      <c r="F210" s="5">
        <v>0</v>
      </c>
      <c r="G210" s="5">
        <f t="shared" si="54"/>
        <v>0</v>
      </c>
      <c r="H210" s="5">
        <f t="shared" si="55"/>
        <v>0</v>
      </c>
      <c r="I210" s="5">
        <f t="shared" si="56"/>
        <v>0</v>
      </c>
      <c r="J210" s="5">
        <f t="shared" si="57"/>
        <v>0</v>
      </c>
      <c r="K210" s="5">
        <f t="shared" si="58"/>
        <v>0</v>
      </c>
      <c r="L210" s="5">
        <f t="shared" si="59"/>
        <v>0</v>
      </c>
      <c r="M210" s="5">
        <f t="shared" si="60"/>
        <v>0</v>
      </c>
      <c r="N210" s="5">
        <f t="shared" si="61"/>
        <v>0</v>
      </c>
      <c r="O210" s="5">
        <f t="shared" si="62"/>
        <v>0</v>
      </c>
      <c r="P210" s="5">
        <f t="shared" si="63"/>
        <v>0</v>
      </c>
      <c r="Q210" s="5">
        <f t="shared" si="64"/>
        <v>0</v>
      </c>
      <c r="R210" s="5">
        <f t="shared" si="65"/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9">
        <f t="shared" si="66"/>
        <v>30</v>
      </c>
    </row>
    <row r="211" spans="1:24" hidden="1" x14ac:dyDescent="0.2">
      <c r="A211" s="6">
        <v>45501</v>
      </c>
      <c r="B211" s="4">
        <f t="shared" si="51"/>
        <v>28</v>
      </c>
      <c r="C211" s="4">
        <f t="shared" si="52"/>
        <v>7</v>
      </c>
      <c r="D211" s="4">
        <f t="shared" si="53"/>
        <v>7</v>
      </c>
      <c r="E211" s="5">
        <f t="shared" si="67"/>
        <v>0</v>
      </c>
      <c r="F211" s="5">
        <v>0</v>
      </c>
      <c r="G211" s="5">
        <f t="shared" si="54"/>
        <v>0</v>
      </c>
      <c r="H211" s="5">
        <f t="shared" si="55"/>
        <v>0</v>
      </c>
      <c r="I211" s="5">
        <f t="shared" si="56"/>
        <v>0</v>
      </c>
      <c r="J211" s="5">
        <f t="shared" si="57"/>
        <v>0</v>
      </c>
      <c r="K211" s="5">
        <f t="shared" si="58"/>
        <v>0</v>
      </c>
      <c r="L211" s="5">
        <f t="shared" si="59"/>
        <v>0</v>
      </c>
      <c r="M211" s="5">
        <f t="shared" si="60"/>
        <v>0</v>
      </c>
      <c r="N211" s="5">
        <f t="shared" si="61"/>
        <v>0</v>
      </c>
      <c r="O211" s="5">
        <f t="shared" si="62"/>
        <v>0</v>
      </c>
      <c r="P211" s="5">
        <f t="shared" si="63"/>
        <v>0</v>
      </c>
      <c r="Q211" s="5">
        <f t="shared" si="64"/>
        <v>0</v>
      </c>
      <c r="R211" s="5">
        <f t="shared" si="65"/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9">
        <f t="shared" si="66"/>
        <v>30</v>
      </c>
    </row>
    <row r="212" spans="1:24" hidden="1" x14ac:dyDescent="0.2">
      <c r="A212" s="6">
        <v>45502</v>
      </c>
      <c r="B212" s="4">
        <f t="shared" si="51"/>
        <v>29</v>
      </c>
      <c r="C212" s="4">
        <f t="shared" si="52"/>
        <v>7</v>
      </c>
      <c r="D212" s="4">
        <f t="shared" si="53"/>
        <v>1</v>
      </c>
      <c r="E212" s="5">
        <f t="shared" si="67"/>
        <v>1</v>
      </c>
      <c r="F212" s="5">
        <v>0</v>
      </c>
      <c r="G212" s="5">
        <f t="shared" si="54"/>
        <v>0</v>
      </c>
      <c r="H212" s="5">
        <f t="shared" si="55"/>
        <v>0</v>
      </c>
      <c r="I212" s="5">
        <f t="shared" si="56"/>
        <v>0</v>
      </c>
      <c r="J212" s="5">
        <f t="shared" si="57"/>
        <v>0</v>
      </c>
      <c r="K212" s="5">
        <f t="shared" si="58"/>
        <v>0</v>
      </c>
      <c r="L212" s="5">
        <f t="shared" si="59"/>
        <v>0</v>
      </c>
      <c r="M212" s="5">
        <f t="shared" si="60"/>
        <v>0</v>
      </c>
      <c r="N212" s="5">
        <f t="shared" si="61"/>
        <v>0</v>
      </c>
      <c r="O212" s="5">
        <f t="shared" si="62"/>
        <v>0</v>
      </c>
      <c r="P212" s="5">
        <f t="shared" si="63"/>
        <v>0</v>
      </c>
      <c r="Q212" s="5">
        <f t="shared" si="64"/>
        <v>0</v>
      </c>
      <c r="R212" s="5">
        <f t="shared" si="65"/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9">
        <f t="shared" si="66"/>
        <v>31</v>
      </c>
    </row>
    <row r="213" spans="1:24" hidden="1" x14ac:dyDescent="0.2">
      <c r="A213" s="6">
        <v>45503</v>
      </c>
      <c r="B213" s="4">
        <f t="shared" si="51"/>
        <v>30</v>
      </c>
      <c r="C213" s="4">
        <f t="shared" si="52"/>
        <v>7</v>
      </c>
      <c r="D213" s="4">
        <f t="shared" si="53"/>
        <v>2</v>
      </c>
      <c r="E213" s="5">
        <f t="shared" si="67"/>
        <v>1</v>
      </c>
      <c r="F213" s="5">
        <v>0</v>
      </c>
      <c r="G213" s="5">
        <f t="shared" si="54"/>
        <v>0</v>
      </c>
      <c r="H213" s="5">
        <f t="shared" si="55"/>
        <v>0</v>
      </c>
      <c r="I213" s="5">
        <f t="shared" si="56"/>
        <v>0</v>
      </c>
      <c r="J213" s="5">
        <f t="shared" si="57"/>
        <v>0</v>
      </c>
      <c r="K213" s="5">
        <f t="shared" si="58"/>
        <v>0</v>
      </c>
      <c r="L213" s="5">
        <f t="shared" si="59"/>
        <v>0</v>
      </c>
      <c r="M213" s="5">
        <f t="shared" si="60"/>
        <v>0</v>
      </c>
      <c r="N213" s="5">
        <f t="shared" si="61"/>
        <v>0</v>
      </c>
      <c r="O213" s="5">
        <f t="shared" si="62"/>
        <v>0</v>
      </c>
      <c r="P213" s="5">
        <f t="shared" si="63"/>
        <v>0</v>
      </c>
      <c r="Q213" s="5">
        <f t="shared" si="64"/>
        <v>0</v>
      </c>
      <c r="R213" s="5">
        <f t="shared" si="65"/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9">
        <f t="shared" si="66"/>
        <v>31</v>
      </c>
    </row>
    <row r="214" spans="1:24" hidden="1" x14ac:dyDescent="0.2">
      <c r="A214" s="6">
        <v>45504</v>
      </c>
      <c r="B214" s="4">
        <f t="shared" si="51"/>
        <v>31</v>
      </c>
      <c r="C214" s="4">
        <f t="shared" si="52"/>
        <v>7</v>
      </c>
      <c r="D214" s="4">
        <f t="shared" si="53"/>
        <v>3</v>
      </c>
      <c r="E214" s="5">
        <f t="shared" si="67"/>
        <v>1</v>
      </c>
      <c r="F214" s="5">
        <v>0</v>
      </c>
      <c r="G214" s="5">
        <f t="shared" si="54"/>
        <v>0</v>
      </c>
      <c r="H214" s="5">
        <f t="shared" si="55"/>
        <v>0</v>
      </c>
      <c r="I214" s="5">
        <f t="shared" si="56"/>
        <v>0</v>
      </c>
      <c r="J214" s="5">
        <f t="shared" si="57"/>
        <v>0</v>
      </c>
      <c r="K214" s="5">
        <f t="shared" si="58"/>
        <v>0</v>
      </c>
      <c r="L214" s="5">
        <f t="shared" si="59"/>
        <v>0</v>
      </c>
      <c r="M214" s="5">
        <f t="shared" si="60"/>
        <v>0</v>
      </c>
      <c r="N214" s="5">
        <f t="shared" si="61"/>
        <v>0</v>
      </c>
      <c r="O214" s="5">
        <f t="shared" si="62"/>
        <v>0</v>
      </c>
      <c r="P214" s="5">
        <f t="shared" si="63"/>
        <v>0</v>
      </c>
      <c r="Q214" s="5">
        <f t="shared" si="64"/>
        <v>0</v>
      </c>
      <c r="R214" s="5">
        <f t="shared" si="65"/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9">
        <f t="shared" si="66"/>
        <v>31</v>
      </c>
    </row>
    <row r="215" spans="1:24" hidden="1" x14ac:dyDescent="0.2">
      <c r="A215" s="6">
        <v>45505</v>
      </c>
      <c r="B215" s="4">
        <f t="shared" si="51"/>
        <v>1</v>
      </c>
      <c r="C215" s="4">
        <f t="shared" si="52"/>
        <v>8</v>
      </c>
      <c r="D215" s="4">
        <f t="shared" si="53"/>
        <v>4</v>
      </c>
      <c r="E215" s="5">
        <f t="shared" si="67"/>
        <v>1</v>
      </c>
      <c r="F215" s="5">
        <v>0</v>
      </c>
      <c r="G215" s="5">
        <f t="shared" si="54"/>
        <v>0</v>
      </c>
      <c r="H215" s="5">
        <f t="shared" si="55"/>
        <v>0</v>
      </c>
      <c r="I215" s="5">
        <f t="shared" si="56"/>
        <v>0</v>
      </c>
      <c r="J215" s="5">
        <f t="shared" si="57"/>
        <v>0</v>
      </c>
      <c r="K215" s="5">
        <f t="shared" si="58"/>
        <v>0</v>
      </c>
      <c r="L215" s="5">
        <f t="shared" si="59"/>
        <v>0</v>
      </c>
      <c r="M215" s="5">
        <f t="shared" si="60"/>
        <v>0</v>
      </c>
      <c r="N215" s="5">
        <f t="shared" si="61"/>
        <v>0</v>
      </c>
      <c r="O215" s="5">
        <f t="shared" si="62"/>
        <v>0</v>
      </c>
      <c r="P215" s="5">
        <f t="shared" si="63"/>
        <v>0</v>
      </c>
      <c r="Q215" s="5">
        <f t="shared" si="64"/>
        <v>0</v>
      </c>
      <c r="R215" s="5">
        <f t="shared" si="65"/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9">
        <f t="shared" si="66"/>
        <v>31</v>
      </c>
    </row>
    <row r="216" spans="1:24" hidden="1" x14ac:dyDescent="0.2">
      <c r="A216" s="6">
        <v>45506</v>
      </c>
      <c r="B216" s="4">
        <f t="shared" si="51"/>
        <v>2</v>
      </c>
      <c r="C216" s="4">
        <f t="shared" si="52"/>
        <v>8</v>
      </c>
      <c r="D216" s="4">
        <f t="shared" si="53"/>
        <v>5</v>
      </c>
      <c r="E216" s="5">
        <f t="shared" si="67"/>
        <v>1</v>
      </c>
      <c r="F216" s="5">
        <v>0</v>
      </c>
      <c r="G216" s="5">
        <f t="shared" si="54"/>
        <v>0</v>
      </c>
      <c r="H216" s="5">
        <f t="shared" si="55"/>
        <v>0</v>
      </c>
      <c r="I216" s="5">
        <f t="shared" si="56"/>
        <v>0</v>
      </c>
      <c r="J216" s="5">
        <f t="shared" si="57"/>
        <v>0</v>
      </c>
      <c r="K216" s="5">
        <f t="shared" si="58"/>
        <v>0</v>
      </c>
      <c r="L216" s="5">
        <f t="shared" si="59"/>
        <v>0</v>
      </c>
      <c r="M216" s="5">
        <f t="shared" si="60"/>
        <v>0</v>
      </c>
      <c r="N216" s="5">
        <f t="shared" si="61"/>
        <v>0</v>
      </c>
      <c r="O216" s="5">
        <f t="shared" si="62"/>
        <v>0</v>
      </c>
      <c r="P216" s="5">
        <f t="shared" si="63"/>
        <v>0</v>
      </c>
      <c r="Q216" s="5">
        <f t="shared" si="64"/>
        <v>0</v>
      </c>
      <c r="R216" s="5">
        <f t="shared" si="65"/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9">
        <f t="shared" si="66"/>
        <v>31</v>
      </c>
    </row>
    <row r="217" spans="1:24" hidden="1" x14ac:dyDescent="0.2">
      <c r="A217" s="6">
        <v>45507</v>
      </c>
      <c r="B217" s="4">
        <f t="shared" si="51"/>
        <v>3</v>
      </c>
      <c r="C217" s="4">
        <f t="shared" si="52"/>
        <v>8</v>
      </c>
      <c r="D217" s="4">
        <f t="shared" si="53"/>
        <v>6</v>
      </c>
      <c r="E217" s="5">
        <f t="shared" si="67"/>
        <v>0</v>
      </c>
      <c r="F217" s="5">
        <v>0</v>
      </c>
      <c r="G217" s="5">
        <f t="shared" si="54"/>
        <v>0</v>
      </c>
      <c r="H217" s="5">
        <f t="shared" si="55"/>
        <v>0</v>
      </c>
      <c r="I217" s="5">
        <f t="shared" si="56"/>
        <v>0</v>
      </c>
      <c r="J217" s="5">
        <f t="shared" si="57"/>
        <v>0</v>
      </c>
      <c r="K217" s="5">
        <f t="shared" si="58"/>
        <v>0</v>
      </c>
      <c r="L217" s="5">
        <f t="shared" si="59"/>
        <v>0</v>
      </c>
      <c r="M217" s="5">
        <f t="shared" si="60"/>
        <v>0</v>
      </c>
      <c r="N217" s="5">
        <f t="shared" si="61"/>
        <v>0</v>
      </c>
      <c r="O217" s="5">
        <f t="shared" si="62"/>
        <v>0</v>
      </c>
      <c r="P217" s="5">
        <f t="shared" si="63"/>
        <v>0</v>
      </c>
      <c r="Q217" s="5">
        <f t="shared" si="64"/>
        <v>0</v>
      </c>
      <c r="R217" s="5">
        <f t="shared" si="65"/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9">
        <f t="shared" si="66"/>
        <v>31</v>
      </c>
    </row>
    <row r="218" spans="1:24" hidden="1" x14ac:dyDescent="0.2">
      <c r="A218" s="6">
        <v>45508</v>
      </c>
      <c r="B218" s="4">
        <f t="shared" si="51"/>
        <v>4</v>
      </c>
      <c r="C218" s="4">
        <f t="shared" si="52"/>
        <v>8</v>
      </c>
      <c r="D218" s="4">
        <f t="shared" si="53"/>
        <v>7</v>
      </c>
      <c r="E218" s="5">
        <f t="shared" si="67"/>
        <v>0</v>
      </c>
      <c r="F218" s="5">
        <v>0</v>
      </c>
      <c r="G218" s="5">
        <f t="shared" si="54"/>
        <v>0</v>
      </c>
      <c r="H218" s="5">
        <f t="shared" si="55"/>
        <v>0</v>
      </c>
      <c r="I218" s="5">
        <f t="shared" si="56"/>
        <v>0</v>
      </c>
      <c r="J218" s="5">
        <f t="shared" si="57"/>
        <v>0</v>
      </c>
      <c r="K218" s="5">
        <f t="shared" si="58"/>
        <v>0</v>
      </c>
      <c r="L218" s="5">
        <f t="shared" si="59"/>
        <v>0</v>
      </c>
      <c r="M218" s="5">
        <f t="shared" si="60"/>
        <v>0</v>
      </c>
      <c r="N218" s="5">
        <f t="shared" si="61"/>
        <v>0</v>
      </c>
      <c r="O218" s="5">
        <f t="shared" si="62"/>
        <v>0</v>
      </c>
      <c r="P218" s="5">
        <f t="shared" si="63"/>
        <v>0</v>
      </c>
      <c r="Q218" s="5">
        <f t="shared" si="64"/>
        <v>0</v>
      </c>
      <c r="R218" s="5">
        <f t="shared" si="65"/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9">
        <f t="shared" si="66"/>
        <v>31</v>
      </c>
    </row>
    <row r="219" spans="1:24" hidden="1" x14ac:dyDescent="0.2">
      <c r="A219" s="6">
        <v>45509</v>
      </c>
      <c r="B219" s="4">
        <f t="shared" si="51"/>
        <v>5</v>
      </c>
      <c r="C219" s="4">
        <f t="shared" si="52"/>
        <v>8</v>
      </c>
      <c r="D219" s="4">
        <f t="shared" si="53"/>
        <v>1</v>
      </c>
      <c r="E219" s="5">
        <f t="shared" si="67"/>
        <v>1</v>
      </c>
      <c r="F219" s="5">
        <v>0</v>
      </c>
      <c r="G219" s="5">
        <f t="shared" si="54"/>
        <v>0</v>
      </c>
      <c r="H219" s="5">
        <f t="shared" si="55"/>
        <v>0</v>
      </c>
      <c r="I219" s="5">
        <f t="shared" si="56"/>
        <v>0</v>
      </c>
      <c r="J219" s="5">
        <f t="shared" si="57"/>
        <v>0</v>
      </c>
      <c r="K219" s="5">
        <f t="shared" si="58"/>
        <v>0</v>
      </c>
      <c r="L219" s="5">
        <f t="shared" si="59"/>
        <v>0</v>
      </c>
      <c r="M219" s="5">
        <f t="shared" si="60"/>
        <v>0</v>
      </c>
      <c r="N219" s="5">
        <f t="shared" si="61"/>
        <v>0</v>
      </c>
      <c r="O219" s="5">
        <f t="shared" si="62"/>
        <v>0</v>
      </c>
      <c r="P219" s="5">
        <f t="shared" si="63"/>
        <v>0</v>
      </c>
      <c r="Q219" s="5">
        <f t="shared" si="64"/>
        <v>0</v>
      </c>
      <c r="R219" s="5">
        <f t="shared" si="65"/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9">
        <f t="shared" si="66"/>
        <v>32</v>
      </c>
    </row>
    <row r="220" spans="1:24" hidden="1" x14ac:dyDescent="0.2">
      <c r="A220" s="6">
        <v>45510</v>
      </c>
      <c r="B220" s="4">
        <f t="shared" si="51"/>
        <v>6</v>
      </c>
      <c r="C220" s="4">
        <f t="shared" si="52"/>
        <v>8</v>
      </c>
      <c r="D220" s="4">
        <f t="shared" si="53"/>
        <v>2</v>
      </c>
      <c r="E220" s="5">
        <f t="shared" si="67"/>
        <v>1</v>
      </c>
      <c r="F220" s="5">
        <v>0</v>
      </c>
      <c r="G220" s="5">
        <f t="shared" si="54"/>
        <v>0</v>
      </c>
      <c r="H220" s="5">
        <f t="shared" si="55"/>
        <v>0</v>
      </c>
      <c r="I220" s="5">
        <f t="shared" si="56"/>
        <v>0</v>
      </c>
      <c r="J220" s="5">
        <f t="shared" si="57"/>
        <v>0</v>
      </c>
      <c r="K220" s="5">
        <f t="shared" si="58"/>
        <v>0</v>
      </c>
      <c r="L220" s="5">
        <f t="shared" si="59"/>
        <v>0</v>
      </c>
      <c r="M220" s="5">
        <f t="shared" si="60"/>
        <v>0</v>
      </c>
      <c r="N220" s="5">
        <f t="shared" si="61"/>
        <v>0</v>
      </c>
      <c r="O220" s="5">
        <f t="shared" si="62"/>
        <v>0</v>
      </c>
      <c r="P220" s="5">
        <f t="shared" si="63"/>
        <v>0</v>
      </c>
      <c r="Q220" s="5">
        <f t="shared" si="64"/>
        <v>0</v>
      </c>
      <c r="R220" s="5">
        <f t="shared" si="65"/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9">
        <f t="shared" si="66"/>
        <v>32</v>
      </c>
    </row>
    <row r="221" spans="1:24" hidden="1" x14ac:dyDescent="0.2">
      <c r="A221" s="6">
        <v>45511</v>
      </c>
      <c r="B221" s="4">
        <f t="shared" si="51"/>
        <v>7</v>
      </c>
      <c r="C221" s="4">
        <f t="shared" si="52"/>
        <v>8</v>
      </c>
      <c r="D221" s="4">
        <f t="shared" si="53"/>
        <v>3</v>
      </c>
      <c r="E221" s="5">
        <f t="shared" si="67"/>
        <v>1</v>
      </c>
      <c r="F221" s="5">
        <v>0</v>
      </c>
      <c r="G221" s="5">
        <f t="shared" si="54"/>
        <v>0</v>
      </c>
      <c r="H221" s="5">
        <f t="shared" si="55"/>
        <v>0</v>
      </c>
      <c r="I221" s="5">
        <f t="shared" si="56"/>
        <v>0</v>
      </c>
      <c r="J221" s="5">
        <f t="shared" si="57"/>
        <v>0</v>
      </c>
      <c r="K221" s="5">
        <f t="shared" si="58"/>
        <v>0</v>
      </c>
      <c r="L221" s="5">
        <f t="shared" si="59"/>
        <v>0</v>
      </c>
      <c r="M221" s="5">
        <f t="shared" si="60"/>
        <v>0</v>
      </c>
      <c r="N221" s="5">
        <f t="shared" si="61"/>
        <v>0</v>
      </c>
      <c r="O221" s="5">
        <f t="shared" si="62"/>
        <v>0</v>
      </c>
      <c r="P221" s="5">
        <f t="shared" si="63"/>
        <v>0</v>
      </c>
      <c r="Q221" s="5">
        <f t="shared" si="64"/>
        <v>0</v>
      </c>
      <c r="R221" s="5">
        <f t="shared" si="65"/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9">
        <f t="shared" si="66"/>
        <v>32</v>
      </c>
    </row>
    <row r="222" spans="1:24" hidden="1" x14ac:dyDescent="0.2">
      <c r="A222" s="6">
        <v>45512</v>
      </c>
      <c r="B222" s="4">
        <f t="shared" si="51"/>
        <v>8</v>
      </c>
      <c r="C222" s="4">
        <f t="shared" si="52"/>
        <v>8</v>
      </c>
      <c r="D222" s="4">
        <f t="shared" si="53"/>
        <v>4</v>
      </c>
      <c r="E222" s="5">
        <f t="shared" si="67"/>
        <v>1</v>
      </c>
      <c r="F222" s="5">
        <v>0</v>
      </c>
      <c r="G222" s="5">
        <f t="shared" si="54"/>
        <v>0</v>
      </c>
      <c r="H222" s="5">
        <f t="shared" si="55"/>
        <v>0</v>
      </c>
      <c r="I222" s="5">
        <f t="shared" si="56"/>
        <v>0</v>
      </c>
      <c r="J222" s="5">
        <f t="shared" si="57"/>
        <v>0</v>
      </c>
      <c r="K222" s="5">
        <f t="shared" si="58"/>
        <v>0</v>
      </c>
      <c r="L222" s="5">
        <f t="shared" si="59"/>
        <v>0</v>
      </c>
      <c r="M222" s="5">
        <f t="shared" si="60"/>
        <v>0</v>
      </c>
      <c r="N222" s="5">
        <f t="shared" si="61"/>
        <v>0</v>
      </c>
      <c r="O222" s="5">
        <f t="shared" si="62"/>
        <v>0</v>
      </c>
      <c r="P222" s="5">
        <f t="shared" si="63"/>
        <v>0</v>
      </c>
      <c r="Q222" s="5">
        <f t="shared" si="64"/>
        <v>0</v>
      </c>
      <c r="R222" s="5">
        <f t="shared" si="65"/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9">
        <f t="shared" si="66"/>
        <v>32</v>
      </c>
    </row>
    <row r="223" spans="1:24" hidden="1" x14ac:dyDescent="0.2">
      <c r="A223" s="6">
        <v>45513</v>
      </c>
      <c r="B223" s="4">
        <f t="shared" si="51"/>
        <v>9</v>
      </c>
      <c r="C223" s="4">
        <f t="shared" si="52"/>
        <v>8</v>
      </c>
      <c r="D223" s="4">
        <f t="shared" si="53"/>
        <v>5</v>
      </c>
      <c r="E223" s="5">
        <f t="shared" si="67"/>
        <v>1</v>
      </c>
      <c r="F223" s="5">
        <v>0</v>
      </c>
      <c r="G223" s="5">
        <f t="shared" si="54"/>
        <v>0</v>
      </c>
      <c r="H223" s="5">
        <f t="shared" si="55"/>
        <v>0</v>
      </c>
      <c r="I223" s="5">
        <f t="shared" si="56"/>
        <v>0</v>
      </c>
      <c r="J223" s="5">
        <f t="shared" si="57"/>
        <v>0</v>
      </c>
      <c r="K223" s="5">
        <f t="shared" si="58"/>
        <v>0</v>
      </c>
      <c r="L223" s="5">
        <f t="shared" si="59"/>
        <v>0</v>
      </c>
      <c r="M223" s="5">
        <f t="shared" si="60"/>
        <v>0</v>
      </c>
      <c r="N223" s="5">
        <f t="shared" si="61"/>
        <v>0</v>
      </c>
      <c r="O223" s="5">
        <f t="shared" si="62"/>
        <v>0</v>
      </c>
      <c r="P223" s="5">
        <f t="shared" si="63"/>
        <v>0</v>
      </c>
      <c r="Q223" s="5">
        <f t="shared" si="64"/>
        <v>0</v>
      </c>
      <c r="R223" s="5">
        <f t="shared" si="65"/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9">
        <f t="shared" si="66"/>
        <v>32</v>
      </c>
    </row>
    <row r="224" spans="1:24" hidden="1" x14ac:dyDescent="0.2">
      <c r="A224" s="6">
        <v>45514</v>
      </c>
      <c r="B224" s="4">
        <f t="shared" si="51"/>
        <v>10</v>
      </c>
      <c r="C224" s="4">
        <f t="shared" si="52"/>
        <v>8</v>
      </c>
      <c r="D224" s="4">
        <f t="shared" si="53"/>
        <v>6</v>
      </c>
      <c r="E224" s="5">
        <f t="shared" si="67"/>
        <v>0</v>
      </c>
      <c r="F224" s="5">
        <v>0</v>
      </c>
      <c r="G224" s="5">
        <f t="shared" si="54"/>
        <v>0</v>
      </c>
      <c r="H224" s="5">
        <f t="shared" si="55"/>
        <v>0</v>
      </c>
      <c r="I224" s="5">
        <f t="shared" si="56"/>
        <v>0</v>
      </c>
      <c r="J224" s="5">
        <f t="shared" si="57"/>
        <v>0</v>
      </c>
      <c r="K224" s="5">
        <f t="shared" si="58"/>
        <v>0</v>
      </c>
      <c r="L224" s="5">
        <f t="shared" si="59"/>
        <v>0</v>
      </c>
      <c r="M224" s="5">
        <f t="shared" si="60"/>
        <v>0</v>
      </c>
      <c r="N224" s="5">
        <f t="shared" si="61"/>
        <v>0</v>
      </c>
      <c r="O224" s="5">
        <f t="shared" si="62"/>
        <v>0</v>
      </c>
      <c r="P224" s="5">
        <f t="shared" si="63"/>
        <v>0</v>
      </c>
      <c r="Q224" s="5">
        <f t="shared" si="64"/>
        <v>0</v>
      </c>
      <c r="R224" s="5">
        <f t="shared" si="65"/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9">
        <f t="shared" si="66"/>
        <v>32</v>
      </c>
    </row>
    <row r="225" spans="1:24" hidden="1" x14ac:dyDescent="0.2">
      <c r="A225" s="6">
        <v>45515</v>
      </c>
      <c r="B225" s="4">
        <f t="shared" si="51"/>
        <v>11</v>
      </c>
      <c r="C225" s="4">
        <f t="shared" si="52"/>
        <v>8</v>
      </c>
      <c r="D225" s="4">
        <f t="shared" si="53"/>
        <v>7</v>
      </c>
      <c r="E225" s="5">
        <f t="shared" si="67"/>
        <v>0</v>
      </c>
      <c r="F225" s="5">
        <v>0</v>
      </c>
      <c r="G225" s="5">
        <f t="shared" si="54"/>
        <v>0</v>
      </c>
      <c r="H225" s="5">
        <f t="shared" si="55"/>
        <v>0</v>
      </c>
      <c r="I225" s="5">
        <f t="shared" si="56"/>
        <v>0</v>
      </c>
      <c r="J225" s="5">
        <f t="shared" si="57"/>
        <v>0</v>
      </c>
      <c r="K225" s="5">
        <f t="shared" si="58"/>
        <v>0</v>
      </c>
      <c r="L225" s="5">
        <f t="shared" si="59"/>
        <v>0</v>
      </c>
      <c r="M225" s="5">
        <f t="shared" si="60"/>
        <v>0</v>
      </c>
      <c r="N225" s="5">
        <f t="shared" si="61"/>
        <v>0</v>
      </c>
      <c r="O225" s="5">
        <f t="shared" si="62"/>
        <v>0</v>
      </c>
      <c r="P225" s="5">
        <f t="shared" si="63"/>
        <v>0</v>
      </c>
      <c r="Q225" s="5">
        <f t="shared" si="64"/>
        <v>0</v>
      </c>
      <c r="R225" s="5">
        <f t="shared" si="65"/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9">
        <f t="shared" si="66"/>
        <v>32</v>
      </c>
    </row>
    <row r="226" spans="1:24" hidden="1" x14ac:dyDescent="0.2">
      <c r="A226" s="6">
        <v>45516</v>
      </c>
      <c r="B226" s="4">
        <f t="shared" si="51"/>
        <v>12</v>
      </c>
      <c r="C226" s="4">
        <f t="shared" si="52"/>
        <v>8</v>
      </c>
      <c r="D226" s="4">
        <f t="shared" si="53"/>
        <v>1</v>
      </c>
      <c r="E226" s="5">
        <f t="shared" si="67"/>
        <v>1</v>
      </c>
      <c r="F226" s="5">
        <v>0</v>
      </c>
      <c r="G226" s="5">
        <f t="shared" si="54"/>
        <v>0</v>
      </c>
      <c r="H226" s="5">
        <f t="shared" si="55"/>
        <v>0</v>
      </c>
      <c r="I226" s="5">
        <f t="shared" si="56"/>
        <v>0</v>
      </c>
      <c r="J226" s="5">
        <f t="shared" si="57"/>
        <v>0</v>
      </c>
      <c r="K226" s="5">
        <f t="shared" si="58"/>
        <v>0</v>
      </c>
      <c r="L226" s="5">
        <f t="shared" si="59"/>
        <v>0</v>
      </c>
      <c r="M226" s="5">
        <f t="shared" si="60"/>
        <v>0</v>
      </c>
      <c r="N226" s="5">
        <f t="shared" si="61"/>
        <v>0</v>
      </c>
      <c r="O226" s="5">
        <f t="shared" si="62"/>
        <v>0</v>
      </c>
      <c r="P226" s="5">
        <f t="shared" si="63"/>
        <v>0</v>
      </c>
      <c r="Q226" s="5">
        <f t="shared" si="64"/>
        <v>0</v>
      </c>
      <c r="R226" s="5">
        <f t="shared" si="65"/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9">
        <f t="shared" si="66"/>
        <v>33</v>
      </c>
    </row>
    <row r="227" spans="1:24" hidden="1" x14ac:dyDescent="0.2">
      <c r="A227" s="6">
        <v>45517</v>
      </c>
      <c r="B227" s="4">
        <f t="shared" si="51"/>
        <v>13</v>
      </c>
      <c r="C227" s="4">
        <f t="shared" si="52"/>
        <v>8</v>
      </c>
      <c r="D227" s="4">
        <f t="shared" si="53"/>
        <v>2</v>
      </c>
      <c r="E227" s="5">
        <f t="shared" si="67"/>
        <v>1</v>
      </c>
      <c r="F227" s="5">
        <v>0</v>
      </c>
      <c r="G227" s="5">
        <f t="shared" si="54"/>
        <v>0</v>
      </c>
      <c r="H227" s="5">
        <f t="shared" si="55"/>
        <v>0</v>
      </c>
      <c r="I227" s="5">
        <f t="shared" si="56"/>
        <v>0</v>
      </c>
      <c r="J227" s="5">
        <f t="shared" si="57"/>
        <v>0</v>
      </c>
      <c r="K227" s="5">
        <f t="shared" si="58"/>
        <v>0</v>
      </c>
      <c r="L227" s="5">
        <f t="shared" si="59"/>
        <v>0</v>
      </c>
      <c r="M227" s="5">
        <f t="shared" si="60"/>
        <v>0</v>
      </c>
      <c r="N227" s="5">
        <f t="shared" si="61"/>
        <v>0</v>
      </c>
      <c r="O227" s="5">
        <f t="shared" si="62"/>
        <v>0</v>
      </c>
      <c r="P227" s="5">
        <f t="shared" si="63"/>
        <v>0</v>
      </c>
      <c r="Q227" s="5">
        <f t="shared" si="64"/>
        <v>0</v>
      </c>
      <c r="R227" s="5">
        <f t="shared" si="65"/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9">
        <f t="shared" si="66"/>
        <v>33</v>
      </c>
    </row>
    <row r="228" spans="1:24" hidden="1" x14ac:dyDescent="0.2">
      <c r="A228" s="6">
        <v>45518</v>
      </c>
      <c r="B228" s="4">
        <f t="shared" si="51"/>
        <v>14</v>
      </c>
      <c r="C228" s="4">
        <f t="shared" si="52"/>
        <v>8</v>
      </c>
      <c r="D228" s="4">
        <f t="shared" si="53"/>
        <v>3</v>
      </c>
      <c r="E228" s="5">
        <f t="shared" si="67"/>
        <v>1</v>
      </c>
      <c r="F228" s="5">
        <v>0</v>
      </c>
      <c r="G228" s="5">
        <f t="shared" si="54"/>
        <v>0</v>
      </c>
      <c r="H228" s="5">
        <f t="shared" si="55"/>
        <v>0</v>
      </c>
      <c r="I228" s="5">
        <f t="shared" si="56"/>
        <v>0</v>
      </c>
      <c r="J228" s="5">
        <f t="shared" si="57"/>
        <v>0</v>
      </c>
      <c r="K228" s="5">
        <f t="shared" si="58"/>
        <v>0</v>
      </c>
      <c r="L228" s="5">
        <f t="shared" si="59"/>
        <v>0</v>
      </c>
      <c r="M228" s="5">
        <f t="shared" si="60"/>
        <v>0</v>
      </c>
      <c r="N228" s="5">
        <f t="shared" si="61"/>
        <v>0</v>
      </c>
      <c r="O228" s="5">
        <f t="shared" si="62"/>
        <v>0</v>
      </c>
      <c r="P228" s="5">
        <f t="shared" si="63"/>
        <v>0</v>
      </c>
      <c r="Q228" s="5">
        <f t="shared" si="64"/>
        <v>0</v>
      </c>
      <c r="R228" s="5">
        <f t="shared" si="65"/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9">
        <f t="shared" si="66"/>
        <v>33</v>
      </c>
    </row>
    <row r="229" spans="1:24" x14ac:dyDescent="0.2">
      <c r="A229" s="6">
        <v>45519</v>
      </c>
      <c r="B229" s="4">
        <f t="shared" si="51"/>
        <v>15</v>
      </c>
      <c r="C229" s="4">
        <f t="shared" si="52"/>
        <v>8</v>
      </c>
      <c r="D229" s="4">
        <f t="shared" si="53"/>
        <v>4</v>
      </c>
      <c r="E229" s="5">
        <f t="shared" si="67"/>
        <v>0</v>
      </c>
      <c r="F229" s="5">
        <v>0</v>
      </c>
      <c r="G229" s="5">
        <f t="shared" si="54"/>
        <v>0</v>
      </c>
      <c r="H229" s="5">
        <f t="shared" si="55"/>
        <v>0</v>
      </c>
      <c r="I229" s="5">
        <f t="shared" si="56"/>
        <v>0</v>
      </c>
      <c r="J229" s="5">
        <f t="shared" si="57"/>
        <v>0</v>
      </c>
      <c r="K229" s="5">
        <f t="shared" si="58"/>
        <v>0</v>
      </c>
      <c r="L229" s="5">
        <f t="shared" si="59"/>
        <v>0</v>
      </c>
      <c r="M229" s="5">
        <f t="shared" si="60"/>
        <v>1</v>
      </c>
      <c r="N229" s="5">
        <f t="shared" si="61"/>
        <v>0</v>
      </c>
      <c r="O229" s="5">
        <f t="shared" si="62"/>
        <v>0</v>
      </c>
      <c r="P229" s="5">
        <f t="shared" si="63"/>
        <v>0</v>
      </c>
      <c r="Q229" s="5">
        <f t="shared" si="64"/>
        <v>0</v>
      </c>
      <c r="R229" s="5">
        <f t="shared" si="65"/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9">
        <f t="shared" si="66"/>
        <v>33</v>
      </c>
    </row>
    <row r="230" spans="1:24" hidden="1" x14ac:dyDescent="0.2">
      <c r="A230" s="6">
        <v>45520</v>
      </c>
      <c r="B230" s="4">
        <f t="shared" si="51"/>
        <v>16</v>
      </c>
      <c r="C230" s="4">
        <f t="shared" si="52"/>
        <v>8</v>
      </c>
      <c r="D230" s="4">
        <f t="shared" si="53"/>
        <v>5</v>
      </c>
      <c r="E230" s="5">
        <f t="shared" si="67"/>
        <v>1</v>
      </c>
      <c r="F230" s="5">
        <v>0</v>
      </c>
      <c r="G230" s="5">
        <f t="shared" si="54"/>
        <v>0</v>
      </c>
      <c r="H230" s="5">
        <f t="shared" si="55"/>
        <v>0</v>
      </c>
      <c r="I230" s="5">
        <f t="shared" si="56"/>
        <v>0</v>
      </c>
      <c r="J230" s="5">
        <f t="shared" si="57"/>
        <v>0</v>
      </c>
      <c r="K230" s="5">
        <f t="shared" si="58"/>
        <v>0</v>
      </c>
      <c r="L230" s="5">
        <f t="shared" si="59"/>
        <v>0</v>
      </c>
      <c r="M230" s="5">
        <f t="shared" si="60"/>
        <v>0</v>
      </c>
      <c r="N230" s="5">
        <f t="shared" si="61"/>
        <v>0</v>
      </c>
      <c r="O230" s="5">
        <f t="shared" si="62"/>
        <v>0</v>
      </c>
      <c r="P230" s="5">
        <f t="shared" si="63"/>
        <v>0</v>
      </c>
      <c r="Q230" s="5">
        <f t="shared" si="64"/>
        <v>0</v>
      </c>
      <c r="R230" s="5">
        <f t="shared" si="65"/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9">
        <f t="shared" si="66"/>
        <v>33</v>
      </c>
    </row>
    <row r="231" spans="1:24" hidden="1" x14ac:dyDescent="0.2">
      <c r="A231" s="6">
        <v>45521</v>
      </c>
      <c r="B231" s="4">
        <f t="shared" si="51"/>
        <v>17</v>
      </c>
      <c r="C231" s="4">
        <f t="shared" si="52"/>
        <v>8</v>
      </c>
      <c r="D231" s="4">
        <f t="shared" si="53"/>
        <v>6</v>
      </c>
      <c r="E231" s="5">
        <f t="shared" si="67"/>
        <v>0</v>
      </c>
      <c r="F231" s="5">
        <v>0</v>
      </c>
      <c r="G231" s="5">
        <f t="shared" si="54"/>
        <v>0</v>
      </c>
      <c r="H231" s="5">
        <f t="shared" si="55"/>
        <v>0</v>
      </c>
      <c r="I231" s="5">
        <f t="shared" si="56"/>
        <v>0</v>
      </c>
      <c r="J231" s="5">
        <f t="shared" si="57"/>
        <v>0</v>
      </c>
      <c r="K231" s="5">
        <f t="shared" si="58"/>
        <v>0</v>
      </c>
      <c r="L231" s="5">
        <f t="shared" si="59"/>
        <v>0</v>
      </c>
      <c r="M231" s="5">
        <f t="shared" si="60"/>
        <v>0</v>
      </c>
      <c r="N231" s="5">
        <f t="shared" si="61"/>
        <v>0</v>
      </c>
      <c r="O231" s="5">
        <f t="shared" si="62"/>
        <v>0</v>
      </c>
      <c r="P231" s="5">
        <f t="shared" si="63"/>
        <v>0</v>
      </c>
      <c r="Q231" s="5">
        <f t="shared" si="64"/>
        <v>0</v>
      </c>
      <c r="R231" s="5">
        <f t="shared" si="65"/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9">
        <f t="shared" si="66"/>
        <v>33</v>
      </c>
    </row>
    <row r="232" spans="1:24" hidden="1" x14ac:dyDescent="0.2">
      <c r="A232" s="6">
        <v>45522</v>
      </c>
      <c r="B232" s="4">
        <f t="shared" si="51"/>
        <v>18</v>
      </c>
      <c r="C232" s="4">
        <f t="shared" si="52"/>
        <v>8</v>
      </c>
      <c r="D232" s="4">
        <f t="shared" si="53"/>
        <v>7</v>
      </c>
      <c r="E232" s="5">
        <f t="shared" si="67"/>
        <v>0</v>
      </c>
      <c r="F232" s="5">
        <v>0</v>
      </c>
      <c r="G232" s="5">
        <f t="shared" si="54"/>
        <v>0</v>
      </c>
      <c r="H232" s="5">
        <f t="shared" si="55"/>
        <v>0</v>
      </c>
      <c r="I232" s="5">
        <f t="shared" si="56"/>
        <v>0</v>
      </c>
      <c r="J232" s="5">
        <f t="shared" si="57"/>
        <v>0</v>
      </c>
      <c r="K232" s="5">
        <f t="shared" si="58"/>
        <v>0</v>
      </c>
      <c r="L232" s="5">
        <f t="shared" si="59"/>
        <v>0</v>
      </c>
      <c r="M232" s="5">
        <f t="shared" si="60"/>
        <v>0</v>
      </c>
      <c r="N232" s="5">
        <f t="shared" si="61"/>
        <v>0</v>
      </c>
      <c r="O232" s="5">
        <f t="shared" si="62"/>
        <v>0</v>
      </c>
      <c r="P232" s="5">
        <f t="shared" si="63"/>
        <v>0</v>
      </c>
      <c r="Q232" s="5">
        <f t="shared" si="64"/>
        <v>0</v>
      </c>
      <c r="R232" s="5">
        <f t="shared" si="65"/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9">
        <f t="shared" si="66"/>
        <v>33</v>
      </c>
    </row>
    <row r="233" spans="1:24" hidden="1" x14ac:dyDescent="0.2">
      <c r="A233" s="6">
        <v>45523</v>
      </c>
      <c r="B233" s="4">
        <f t="shared" si="51"/>
        <v>19</v>
      </c>
      <c r="C233" s="4">
        <f t="shared" si="52"/>
        <v>8</v>
      </c>
      <c r="D233" s="4">
        <f t="shared" si="53"/>
        <v>1</v>
      </c>
      <c r="E233" s="5">
        <f t="shared" si="67"/>
        <v>1</v>
      </c>
      <c r="F233" s="5">
        <v>0</v>
      </c>
      <c r="G233" s="5">
        <f t="shared" si="54"/>
        <v>0</v>
      </c>
      <c r="H233" s="5">
        <f t="shared" si="55"/>
        <v>0</v>
      </c>
      <c r="I233" s="5">
        <f t="shared" si="56"/>
        <v>0</v>
      </c>
      <c r="J233" s="5">
        <f t="shared" si="57"/>
        <v>0</v>
      </c>
      <c r="K233" s="5">
        <f t="shared" si="58"/>
        <v>0</v>
      </c>
      <c r="L233" s="5">
        <f t="shared" si="59"/>
        <v>0</v>
      </c>
      <c r="M233" s="5">
        <f t="shared" si="60"/>
        <v>0</v>
      </c>
      <c r="N233" s="5">
        <f t="shared" si="61"/>
        <v>0</v>
      </c>
      <c r="O233" s="5">
        <f t="shared" si="62"/>
        <v>0</v>
      </c>
      <c r="P233" s="5">
        <f t="shared" si="63"/>
        <v>0</v>
      </c>
      <c r="Q233" s="5">
        <f t="shared" si="64"/>
        <v>0</v>
      </c>
      <c r="R233" s="5">
        <f t="shared" si="65"/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9">
        <f t="shared" si="66"/>
        <v>34</v>
      </c>
    </row>
    <row r="234" spans="1:24" hidden="1" x14ac:dyDescent="0.2">
      <c r="A234" s="6">
        <v>45524</v>
      </c>
      <c r="B234" s="4">
        <f t="shared" si="51"/>
        <v>20</v>
      </c>
      <c r="C234" s="4">
        <f t="shared" si="52"/>
        <v>8</v>
      </c>
      <c r="D234" s="4">
        <f t="shared" si="53"/>
        <v>2</v>
      </c>
      <c r="E234" s="5">
        <f t="shared" si="67"/>
        <v>1</v>
      </c>
      <c r="F234" s="5">
        <v>0</v>
      </c>
      <c r="G234" s="5">
        <f t="shared" si="54"/>
        <v>0</v>
      </c>
      <c r="H234" s="5">
        <f t="shared" si="55"/>
        <v>0</v>
      </c>
      <c r="I234" s="5">
        <f t="shared" si="56"/>
        <v>0</v>
      </c>
      <c r="J234" s="5">
        <f t="shared" si="57"/>
        <v>0</v>
      </c>
      <c r="K234" s="5">
        <f t="shared" si="58"/>
        <v>0</v>
      </c>
      <c r="L234" s="5">
        <f t="shared" si="59"/>
        <v>0</v>
      </c>
      <c r="M234" s="5">
        <f t="shared" si="60"/>
        <v>0</v>
      </c>
      <c r="N234" s="5">
        <f t="shared" si="61"/>
        <v>0</v>
      </c>
      <c r="O234" s="5">
        <f t="shared" si="62"/>
        <v>0</v>
      </c>
      <c r="P234" s="5">
        <f t="shared" si="63"/>
        <v>0</v>
      </c>
      <c r="Q234" s="5">
        <f t="shared" si="64"/>
        <v>0</v>
      </c>
      <c r="R234" s="5">
        <f t="shared" si="65"/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9">
        <f t="shared" si="66"/>
        <v>34</v>
      </c>
    </row>
    <row r="235" spans="1:24" hidden="1" x14ac:dyDescent="0.2">
      <c r="A235" s="6">
        <v>45525</v>
      </c>
      <c r="B235" s="4">
        <f t="shared" si="51"/>
        <v>21</v>
      </c>
      <c r="C235" s="4">
        <f t="shared" si="52"/>
        <v>8</v>
      </c>
      <c r="D235" s="4">
        <f t="shared" si="53"/>
        <v>3</v>
      </c>
      <c r="E235" s="5">
        <f t="shared" si="67"/>
        <v>1</v>
      </c>
      <c r="F235" s="5">
        <v>0</v>
      </c>
      <c r="G235" s="5">
        <f t="shared" si="54"/>
        <v>0</v>
      </c>
      <c r="H235" s="5">
        <f t="shared" si="55"/>
        <v>0</v>
      </c>
      <c r="I235" s="5">
        <f t="shared" si="56"/>
        <v>0</v>
      </c>
      <c r="J235" s="5">
        <f t="shared" si="57"/>
        <v>0</v>
      </c>
      <c r="K235" s="5">
        <f t="shared" si="58"/>
        <v>0</v>
      </c>
      <c r="L235" s="5">
        <f t="shared" si="59"/>
        <v>0</v>
      </c>
      <c r="M235" s="5">
        <f t="shared" si="60"/>
        <v>0</v>
      </c>
      <c r="N235" s="5">
        <f t="shared" si="61"/>
        <v>0</v>
      </c>
      <c r="O235" s="5">
        <f t="shared" si="62"/>
        <v>0</v>
      </c>
      <c r="P235" s="5">
        <f t="shared" si="63"/>
        <v>0</v>
      </c>
      <c r="Q235" s="5">
        <f t="shared" si="64"/>
        <v>0</v>
      </c>
      <c r="R235" s="5">
        <f t="shared" si="65"/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9">
        <f t="shared" si="66"/>
        <v>34</v>
      </c>
    </row>
    <row r="236" spans="1:24" hidden="1" x14ac:dyDescent="0.2">
      <c r="A236" s="6">
        <v>45526</v>
      </c>
      <c r="B236" s="4">
        <f t="shared" si="51"/>
        <v>22</v>
      </c>
      <c r="C236" s="4">
        <f t="shared" si="52"/>
        <v>8</v>
      </c>
      <c r="D236" s="4">
        <f t="shared" si="53"/>
        <v>4</v>
      </c>
      <c r="E236" s="5">
        <f t="shared" si="67"/>
        <v>1</v>
      </c>
      <c r="F236" s="5">
        <v>0</v>
      </c>
      <c r="G236" s="5">
        <f t="shared" si="54"/>
        <v>0</v>
      </c>
      <c r="H236" s="5">
        <f t="shared" si="55"/>
        <v>0</v>
      </c>
      <c r="I236" s="5">
        <f t="shared" si="56"/>
        <v>0</v>
      </c>
      <c r="J236" s="5">
        <f t="shared" si="57"/>
        <v>0</v>
      </c>
      <c r="K236" s="5">
        <f t="shared" si="58"/>
        <v>0</v>
      </c>
      <c r="L236" s="5">
        <f t="shared" si="59"/>
        <v>0</v>
      </c>
      <c r="M236" s="5">
        <f t="shared" si="60"/>
        <v>0</v>
      </c>
      <c r="N236" s="5">
        <f t="shared" si="61"/>
        <v>0</v>
      </c>
      <c r="O236" s="5">
        <f t="shared" si="62"/>
        <v>0</v>
      </c>
      <c r="P236" s="5">
        <f t="shared" si="63"/>
        <v>0</v>
      </c>
      <c r="Q236" s="5">
        <f t="shared" si="64"/>
        <v>0</v>
      </c>
      <c r="R236" s="5">
        <f t="shared" si="65"/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9">
        <f t="shared" si="66"/>
        <v>34</v>
      </c>
    </row>
    <row r="237" spans="1:24" hidden="1" x14ac:dyDescent="0.2">
      <c r="A237" s="6">
        <v>45527</v>
      </c>
      <c r="B237" s="4">
        <f t="shared" si="51"/>
        <v>23</v>
      </c>
      <c r="C237" s="4">
        <f t="shared" si="52"/>
        <v>8</v>
      </c>
      <c r="D237" s="4">
        <f t="shared" si="53"/>
        <v>5</v>
      </c>
      <c r="E237" s="5">
        <f t="shared" si="67"/>
        <v>1</v>
      </c>
      <c r="F237" s="5">
        <v>0</v>
      </c>
      <c r="G237" s="5">
        <f t="shared" si="54"/>
        <v>0</v>
      </c>
      <c r="H237" s="5">
        <f t="shared" si="55"/>
        <v>0</v>
      </c>
      <c r="I237" s="5">
        <f t="shared" si="56"/>
        <v>0</v>
      </c>
      <c r="J237" s="5">
        <f t="shared" si="57"/>
        <v>0</v>
      </c>
      <c r="K237" s="5">
        <f t="shared" si="58"/>
        <v>0</v>
      </c>
      <c r="L237" s="5">
        <f t="shared" si="59"/>
        <v>0</v>
      </c>
      <c r="M237" s="5">
        <f t="shared" si="60"/>
        <v>0</v>
      </c>
      <c r="N237" s="5">
        <f t="shared" si="61"/>
        <v>0</v>
      </c>
      <c r="O237" s="5">
        <f t="shared" si="62"/>
        <v>0</v>
      </c>
      <c r="P237" s="5">
        <f t="shared" si="63"/>
        <v>0</v>
      </c>
      <c r="Q237" s="5">
        <f t="shared" si="64"/>
        <v>0</v>
      </c>
      <c r="R237" s="5">
        <f t="shared" si="65"/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9">
        <f t="shared" si="66"/>
        <v>34</v>
      </c>
    </row>
    <row r="238" spans="1:24" hidden="1" x14ac:dyDescent="0.2">
      <c r="A238" s="6">
        <v>45528</v>
      </c>
      <c r="B238" s="4">
        <f t="shared" si="51"/>
        <v>24</v>
      </c>
      <c r="C238" s="4">
        <f t="shared" si="52"/>
        <v>8</v>
      </c>
      <c r="D238" s="4">
        <f t="shared" si="53"/>
        <v>6</v>
      </c>
      <c r="E238" s="5">
        <f t="shared" si="67"/>
        <v>0</v>
      </c>
      <c r="F238" s="5">
        <v>0</v>
      </c>
      <c r="G238" s="5">
        <f t="shared" si="54"/>
        <v>0</v>
      </c>
      <c r="H238" s="5">
        <f t="shared" si="55"/>
        <v>0</v>
      </c>
      <c r="I238" s="5">
        <f t="shared" si="56"/>
        <v>0</v>
      </c>
      <c r="J238" s="5">
        <f t="shared" si="57"/>
        <v>0</v>
      </c>
      <c r="K238" s="5">
        <f t="shared" si="58"/>
        <v>0</v>
      </c>
      <c r="L238" s="5">
        <f t="shared" si="59"/>
        <v>0</v>
      </c>
      <c r="M238" s="5">
        <f t="shared" si="60"/>
        <v>0</v>
      </c>
      <c r="N238" s="5">
        <f t="shared" si="61"/>
        <v>0</v>
      </c>
      <c r="O238" s="5">
        <f t="shared" si="62"/>
        <v>0</v>
      </c>
      <c r="P238" s="5">
        <f t="shared" si="63"/>
        <v>0</v>
      </c>
      <c r="Q238" s="5">
        <f t="shared" si="64"/>
        <v>0</v>
      </c>
      <c r="R238" s="5">
        <f t="shared" si="65"/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9">
        <f t="shared" si="66"/>
        <v>34</v>
      </c>
    </row>
    <row r="239" spans="1:24" hidden="1" x14ac:dyDescent="0.2">
      <c r="A239" s="6">
        <v>45529</v>
      </c>
      <c r="B239" s="4">
        <f t="shared" si="51"/>
        <v>25</v>
      </c>
      <c r="C239" s="4">
        <f t="shared" si="52"/>
        <v>8</v>
      </c>
      <c r="D239" s="4">
        <f t="shared" si="53"/>
        <v>7</v>
      </c>
      <c r="E239" s="5">
        <f t="shared" si="67"/>
        <v>0</v>
      </c>
      <c r="F239" s="5">
        <v>0</v>
      </c>
      <c r="G239" s="5">
        <f t="shared" si="54"/>
        <v>0</v>
      </c>
      <c r="H239" s="5">
        <f t="shared" si="55"/>
        <v>0</v>
      </c>
      <c r="I239" s="5">
        <f t="shared" si="56"/>
        <v>0</v>
      </c>
      <c r="J239" s="5">
        <f t="shared" si="57"/>
        <v>0</v>
      </c>
      <c r="K239" s="5">
        <f t="shared" si="58"/>
        <v>0</v>
      </c>
      <c r="L239" s="5">
        <f t="shared" si="59"/>
        <v>0</v>
      </c>
      <c r="M239" s="5">
        <f t="shared" si="60"/>
        <v>0</v>
      </c>
      <c r="N239" s="5">
        <f t="shared" si="61"/>
        <v>0</v>
      </c>
      <c r="O239" s="5">
        <f t="shared" si="62"/>
        <v>0</v>
      </c>
      <c r="P239" s="5">
        <f t="shared" si="63"/>
        <v>0</v>
      </c>
      <c r="Q239" s="5">
        <f t="shared" si="64"/>
        <v>0</v>
      </c>
      <c r="R239" s="5">
        <f t="shared" si="65"/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9">
        <f t="shared" si="66"/>
        <v>34</v>
      </c>
    </row>
    <row r="240" spans="1:24" hidden="1" x14ac:dyDescent="0.2">
      <c r="A240" s="6">
        <v>45530</v>
      </c>
      <c r="B240" s="4">
        <f t="shared" si="51"/>
        <v>26</v>
      </c>
      <c r="C240" s="4">
        <f t="shared" si="52"/>
        <v>8</v>
      </c>
      <c r="D240" s="4">
        <f t="shared" si="53"/>
        <v>1</v>
      </c>
      <c r="E240" s="5">
        <f t="shared" si="67"/>
        <v>1</v>
      </c>
      <c r="F240" s="5">
        <v>0</v>
      </c>
      <c r="G240" s="5">
        <f t="shared" si="54"/>
        <v>0</v>
      </c>
      <c r="H240" s="5">
        <f t="shared" si="55"/>
        <v>0</v>
      </c>
      <c r="I240" s="5">
        <f t="shared" si="56"/>
        <v>0</v>
      </c>
      <c r="J240" s="5">
        <f t="shared" si="57"/>
        <v>0</v>
      </c>
      <c r="K240" s="5">
        <f t="shared" si="58"/>
        <v>0</v>
      </c>
      <c r="L240" s="5">
        <f t="shared" si="59"/>
        <v>0</v>
      </c>
      <c r="M240" s="5">
        <f t="shared" si="60"/>
        <v>0</v>
      </c>
      <c r="N240" s="5">
        <f t="shared" si="61"/>
        <v>0</v>
      </c>
      <c r="O240" s="5">
        <f t="shared" si="62"/>
        <v>0</v>
      </c>
      <c r="P240" s="5">
        <f t="shared" si="63"/>
        <v>0</v>
      </c>
      <c r="Q240" s="5">
        <f t="shared" si="64"/>
        <v>0</v>
      </c>
      <c r="R240" s="5">
        <f t="shared" si="65"/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9">
        <f t="shared" si="66"/>
        <v>35</v>
      </c>
    </row>
    <row r="241" spans="1:24" hidden="1" x14ac:dyDescent="0.2">
      <c r="A241" s="6">
        <v>45531</v>
      </c>
      <c r="B241" s="4">
        <f t="shared" si="51"/>
        <v>27</v>
      </c>
      <c r="C241" s="4">
        <f t="shared" si="52"/>
        <v>8</v>
      </c>
      <c r="D241" s="4">
        <f t="shared" si="53"/>
        <v>2</v>
      </c>
      <c r="E241" s="5">
        <f t="shared" si="67"/>
        <v>1</v>
      </c>
      <c r="F241" s="5">
        <v>0</v>
      </c>
      <c r="G241" s="5">
        <f t="shared" si="54"/>
        <v>0</v>
      </c>
      <c r="H241" s="5">
        <f t="shared" si="55"/>
        <v>0</v>
      </c>
      <c r="I241" s="5">
        <f t="shared" si="56"/>
        <v>0</v>
      </c>
      <c r="J241" s="5">
        <f t="shared" si="57"/>
        <v>0</v>
      </c>
      <c r="K241" s="5">
        <f t="shared" si="58"/>
        <v>0</v>
      </c>
      <c r="L241" s="5">
        <f t="shared" si="59"/>
        <v>0</v>
      </c>
      <c r="M241" s="5">
        <f t="shared" si="60"/>
        <v>0</v>
      </c>
      <c r="N241" s="5">
        <f t="shared" si="61"/>
        <v>0</v>
      </c>
      <c r="O241" s="5">
        <f t="shared" si="62"/>
        <v>0</v>
      </c>
      <c r="P241" s="5">
        <f t="shared" si="63"/>
        <v>0</v>
      </c>
      <c r="Q241" s="5">
        <f t="shared" si="64"/>
        <v>0</v>
      </c>
      <c r="R241" s="5">
        <f t="shared" si="65"/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9">
        <f t="shared" si="66"/>
        <v>35</v>
      </c>
    </row>
    <row r="242" spans="1:24" hidden="1" x14ac:dyDescent="0.2">
      <c r="A242" s="6">
        <v>45532</v>
      </c>
      <c r="B242" s="4">
        <f t="shared" si="51"/>
        <v>28</v>
      </c>
      <c r="C242" s="4">
        <f t="shared" si="52"/>
        <v>8</v>
      </c>
      <c r="D242" s="4">
        <f t="shared" si="53"/>
        <v>3</v>
      </c>
      <c r="E242" s="5">
        <f t="shared" si="67"/>
        <v>1</v>
      </c>
      <c r="F242" s="5">
        <v>0</v>
      </c>
      <c r="G242" s="5">
        <f t="shared" si="54"/>
        <v>0</v>
      </c>
      <c r="H242" s="5">
        <f t="shared" si="55"/>
        <v>0</v>
      </c>
      <c r="I242" s="5">
        <f t="shared" si="56"/>
        <v>0</v>
      </c>
      <c r="J242" s="5">
        <f t="shared" si="57"/>
        <v>0</v>
      </c>
      <c r="K242" s="5">
        <f t="shared" si="58"/>
        <v>0</v>
      </c>
      <c r="L242" s="5">
        <f t="shared" si="59"/>
        <v>0</v>
      </c>
      <c r="M242" s="5">
        <f t="shared" si="60"/>
        <v>0</v>
      </c>
      <c r="N242" s="5">
        <f t="shared" si="61"/>
        <v>0</v>
      </c>
      <c r="O242" s="5">
        <f t="shared" si="62"/>
        <v>0</v>
      </c>
      <c r="P242" s="5">
        <f t="shared" si="63"/>
        <v>0</v>
      </c>
      <c r="Q242" s="5">
        <f t="shared" si="64"/>
        <v>0</v>
      </c>
      <c r="R242" s="5">
        <f t="shared" si="65"/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9">
        <f t="shared" si="66"/>
        <v>35</v>
      </c>
    </row>
    <row r="243" spans="1:24" hidden="1" x14ac:dyDescent="0.2">
      <c r="A243" s="6">
        <v>45533</v>
      </c>
      <c r="B243" s="4">
        <f t="shared" si="51"/>
        <v>29</v>
      </c>
      <c r="C243" s="4">
        <f t="shared" si="52"/>
        <v>8</v>
      </c>
      <c r="D243" s="4">
        <f t="shared" si="53"/>
        <v>4</v>
      </c>
      <c r="E243" s="5">
        <f t="shared" si="67"/>
        <v>1</v>
      </c>
      <c r="F243" s="5">
        <v>0</v>
      </c>
      <c r="G243" s="5">
        <f t="shared" si="54"/>
        <v>0</v>
      </c>
      <c r="H243" s="5">
        <f t="shared" si="55"/>
        <v>0</v>
      </c>
      <c r="I243" s="5">
        <f t="shared" si="56"/>
        <v>0</v>
      </c>
      <c r="J243" s="5">
        <f t="shared" si="57"/>
        <v>0</v>
      </c>
      <c r="K243" s="5">
        <f t="shared" si="58"/>
        <v>0</v>
      </c>
      <c r="L243" s="5">
        <f t="shared" si="59"/>
        <v>0</v>
      </c>
      <c r="M243" s="5">
        <f t="shared" si="60"/>
        <v>0</v>
      </c>
      <c r="N243" s="5">
        <f t="shared" si="61"/>
        <v>0</v>
      </c>
      <c r="O243" s="5">
        <f t="shared" si="62"/>
        <v>0</v>
      </c>
      <c r="P243" s="5">
        <f t="shared" si="63"/>
        <v>0</v>
      </c>
      <c r="Q243" s="5">
        <f t="shared" si="64"/>
        <v>0</v>
      </c>
      <c r="R243" s="5">
        <f t="shared" si="65"/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9">
        <f t="shared" si="66"/>
        <v>35</v>
      </c>
    </row>
    <row r="244" spans="1:24" hidden="1" x14ac:dyDescent="0.2">
      <c r="A244" s="6">
        <v>45534</v>
      </c>
      <c r="B244" s="4">
        <f t="shared" si="51"/>
        <v>30</v>
      </c>
      <c r="C244" s="4">
        <f t="shared" si="52"/>
        <v>8</v>
      </c>
      <c r="D244" s="4">
        <f t="shared" si="53"/>
        <v>5</v>
      </c>
      <c r="E244" s="5">
        <f t="shared" si="67"/>
        <v>1</v>
      </c>
      <c r="F244" s="5">
        <v>0</v>
      </c>
      <c r="G244" s="5">
        <f t="shared" si="54"/>
        <v>0</v>
      </c>
      <c r="H244" s="5">
        <f t="shared" si="55"/>
        <v>0</v>
      </c>
      <c r="I244" s="5">
        <f t="shared" si="56"/>
        <v>0</v>
      </c>
      <c r="J244" s="5">
        <f t="shared" si="57"/>
        <v>0</v>
      </c>
      <c r="K244" s="5">
        <f t="shared" si="58"/>
        <v>0</v>
      </c>
      <c r="L244" s="5">
        <f t="shared" si="59"/>
        <v>0</v>
      </c>
      <c r="M244" s="5">
        <f t="shared" si="60"/>
        <v>0</v>
      </c>
      <c r="N244" s="5">
        <f t="shared" si="61"/>
        <v>0</v>
      </c>
      <c r="O244" s="5">
        <f t="shared" si="62"/>
        <v>0</v>
      </c>
      <c r="P244" s="5">
        <f t="shared" si="63"/>
        <v>0</v>
      </c>
      <c r="Q244" s="5">
        <f t="shared" si="64"/>
        <v>0</v>
      </c>
      <c r="R244" s="5">
        <f t="shared" si="65"/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9">
        <f t="shared" si="66"/>
        <v>35</v>
      </c>
    </row>
    <row r="245" spans="1:24" hidden="1" x14ac:dyDescent="0.2">
      <c r="A245" s="6">
        <v>45535</v>
      </c>
      <c r="B245" s="4">
        <f t="shared" si="51"/>
        <v>31</v>
      </c>
      <c r="C245" s="4">
        <f t="shared" si="52"/>
        <v>8</v>
      </c>
      <c r="D245" s="4">
        <f t="shared" si="53"/>
        <v>6</v>
      </c>
      <c r="E245" s="5">
        <f t="shared" si="67"/>
        <v>0</v>
      </c>
      <c r="F245" s="5">
        <v>0</v>
      </c>
      <c r="G245" s="5">
        <f t="shared" si="54"/>
        <v>0</v>
      </c>
      <c r="H245" s="5">
        <f t="shared" si="55"/>
        <v>0</v>
      </c>
      <c r="I245" s="5">
        <f t="shared" si="56"/>
        <v>0</v>
      </c>
      <c r="J245" s="5">
        <f t="shared" si="57"/>
        <v>0</v>
      </c>
      <c r="K245" s="5">
        <f t="shared" si="58"/>
        <v>0</v>
      </c>
      <c r="L245" s="5">
        <f t="shared" si="59"/>
        <v>0</v>
      </c>
      <c r="M245" s="5">
        <f t="shared" si="60"/>
        <v>0</v>
      </c>
      <c r="N245" s="5">
        <f t="shared" si="61"/>
        <v>0</v>
      </c>
      <c r="O245" s="5">
        <f t="shared" si="62"/>
        <v>0</v>
      </c>
      <c r="P245" s="5">
        <f t="shared" si="63"/>
        <v>0</v>
      </c>
      <c r="Q245" s="5">
        <f t="shared" si="64"/>
        <v>0</v>
      </c>
      <c r="R245" s="5">
        <f t="shared" si="65"/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9">
        <f t="shared" si="66"/>
        <v>35</v>
      </c>
    </row>
    <row r="246" spans="1:24" hidden="1" x14ac:dyDescent="0.2">
      <c r="A246" s="6">
        <v>45536</v>
      </c>
      <c r="B246" s="4">
        <f t="shared" si="51"/>
        <v>1</v>
      </c>
      <c r="C246" s="4">
        <f t="shared" si="52"/>
        <v>9</v>
      </c>
      <c r="D246" s="4">
        <f t="shared" si="53"/>
        <v>7</v>
      </c>
      <c r="E246" s="5">
        <f t="shared" si="67"/>
        <v>0</v>
      </c>
      <c r="F246" s="5">
        <v>0</v>
      </c>
      <c r="G246" s="5">
        <f t="shared" si="54"/>
        <v>0</v>
      </c>
      <c r="H246" s="5">
        <f t="shared" si="55"/>
        <v>0</v>
      </c>
      <c r="I246" s="5">
        <f t="shared" si="56"/>
        <v>0</v>
      </c>
      <c r="J246" s="5">
        <f t="shared" si="57"/>
        <v>0</v>
      </c>
      <c r="K246" s="5">
        <f t="shared" si="58"/>
        <v>0</v>
      </c>
      <c r="L246" s="5">
        <f t="shared" si="59"/>
        <v>0</v>
      </c>
      <c r="M246" s="5">
        <f t="shared" si="60"/>
        <v>0</v>
      </c>
      <c r="N246" s="5">
        <f t="shared" si="61"/>
        <v>0</v>
      </c>
      <c r="O246" s="5">
        <f t="shared" si="62"/>
        <v>0</v>
      </c>
      <c r="P246" s="5">
        <f t="shared" si="63"/>
        <v>0</v>
      </c>
      <c r="Q246" s="5">
        <f t="shared" si="64"/>
        <v>0</v>
      </c>
      <c r="R246" s="5">
        <f t="shared" si="65"/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9">
        <f t="shared" si="66"/>
        <v>35</v>
      </c>
    </row>
    <row r="247" spans="1:24" hidden="1" x14ac:dyDescent="0.2">
      <c r="A247" s="6">
        <v>45537</v>
      </c>
      <c r="B247" s="4">
        <f t="shared" si="51"/>
        <v>2</v>
      </c>
      <c r="C247" s="4">
        <f t="shared" si="52"/>
        <v>9</v>
      </c>
      <c r="D247" s="4">
        <f t="shared" si="53"/>
        <v>1</v>
      </c>
      <c r="E247" s="5">
        <f t="shared" si="67"/>
        <v>1</v>
      </c>
      <c r="F247" s="5">
        <v>0</v>
      </c>
      <c r="G247" s="5">
        <f t="shared" si="54"/>
        <v>0</v>
      </c>
      <c r="H247" s="5">
        <f t="shared" si="55"/>
        <v>0</v>
      </c>
      <c r="I247" s="5">
        <f t="shared" si="56"/>
        <v>0</v>
      </c>
      <c r="J247" s="5">
        <f t="shared" si="57"/>
        <v>0</v>
      </c>
      <c r="K247" s="5">
        <f t="shared" si="58"/>
        <v>0</v>
      </c>
      <c r="L247" s="5">
        <f t="shared" si="59"/>
        <v>0</v>
      </c>
      <c r="M247" s="5">
        <f t="shared" si="60"/>
        <v>0</v>
      </c>
      <c r="N247" s="5">
        <f t="shared" si="61"/>
        <v>0</v>
      </c>
      <c r="O247" s="5">
        <f t="shared" si="62"/>
        <v>0</v>
      </c>
      <c r="P247" s="5">
        <f t="shared" si="63"/>
        <v>0</v>
      </c>
      <c r="Q247" s="5">
        <f t="shared" si="64"/>
        <v>0</v>
      </c>
      <c r="R247" s="5">
        <f t="shared" si="65"/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9">
        <f t="shared" si="66"/>
        <v>36</v>
      </c>
    </row>
    <row r="248" spans="1:24" hidden="1" x14ac:dyDescent="0.2">
      <c r="A248" s="6">
        <v>45538</v>
      </c>
      <c r="B248" s="4">
        <f t="shared" si="51"/>
        <v>3</v>
      </c>
      <c r="C248" s="4">
        <f t="shared" si="52"/>
        <v>9</v>
      </c>
      <c r="D248" s="4">
        <f t="shared" si="53"/>
        <v>2</v>
      </c>
      <c r="E248" s="5">
        <f t="shared" si="67"/>
        <v>1</v>
      </c>
      <c r="F248" s="5">
        <v>0</v>
      </c>
      <c r="G248" s="5">
        <f t="shared" si="54"/>
        <v>0</v>
      </c>
      <c r="H248" s="5">
        <f t="shared" si="55"/>
        <v>0</v>
      </c>
      <c r="I248" s="5">
        <f t="shared" si="56"/>
        <v>0</v>
      </c>
      <c r="J248" s="5">
        <f t="shared" si="57"/>
        <v>0</v>
      </c>
      <c r="K248" s="5">
        <f t="shared" si="58"/>
        <v>0</v>
      </c>
      <c r="L248" s="5">
        <f t="shared" si="59"/>
        <v>0</v>
      </c>
      <c r="M248" s="5">
        <f t="shared" si="60"/>
        <v>0</v>
      </c>
      <c r="N248" s="5">
        <f t="shared" si="61"/>
        <v>0</v>
      </c>
      <c r="O248" s="5">
        <f t="shared" si="62"/>
        <v>0</v>
      </c>
      <c r="P248" s="5">
        <f t="shared" si="63"/>
        <v>0</v>
      </c>
      <c r="Q248" s="5">
        <f t="shared" si="64"/>
        <v>0</v>
      </c>
      <c r="R248" s="5">
        <f t="shared" si="65"/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9">
        <f t="shared" si="66"/>
        <v>36</v>
      </c>
    </row>
    <row r="249" spans="1:24" hidden="1" x14ac:dyDescent="0.2">
      <c r="A249" s="6">
        <v>45539</v>
      </c>
      <c r="B249" s="4">
        <f t="shared" si="51"/>
        <v>4</v>
      </c>
      <c r="C249" s="4">
        <f t="shared" si="52"/>
        <v>9</v>
      </c>
      <c r="D249" s="4">
        <f t="shared" si="53"/>
        <v>3</v>
      </c>
      <c r="E249" s="5">
        <f t="shared" si="67"/>
        <v>1</v>
      </c>
      <c r="F249" s="5">
        <v>0</v>
      </c>
      <c r="G249" s="5">
        <f t="shared" si="54"/>
        <v>0</v>
      </c>
      <c r="H249" s="5">
        <f t="shared" si="55"/>
        <v>0</v>
      </c>
      <c r="I249" s="5">
        <f t="shared" si="56"/>
        <v>0</v>
      </c>
      <c r="J249" s="5">
        <f t="shared" si="57"/>
        <v>0</v>
      </c>
      <c r="K249" s="5">
        <f t="shared" si="58"/>
        <v>0</v>
      </c>
      <c r="L249" s="5">
        <f t="shared" si="59"/>
        <v>0</v>
      </c>
      <c r="M249" s="5">
        <f t="shared" si="60"/>
        <v>0</v>
      </c>
      <c r="N249" s="5">
        <f t="shared" si="61"/>
        <v>0</v>
      </c>
      <c r="O249" s="5">
        <f t="shared" si="62"/>
        <v>0</v>
      </c>
      <c r="P249" s="5">
        <f t="shared" si="63"/>
        <v>0</v>
      </c>
      <c r="Q249" s="5">
        <f t="shared" si="64"/>
        <v>0</v>
      </c>
      <c r="R249" s="5">
        <f t="shared" si="65"/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9">
        <f t="shared" si="66"/>
        <v>36</v>
      </c>
    </row>
    <row r="250" spans="1:24" hidden="1" x14ac:dyDescent="0.2">
      <c r="A250" s="6">
        <v>45540</v>
      </c>
      <c r="B250" s="4">
        <f t="shared" si="51"/>
        <v>5</v>
      </c>
      <c r="C250" s="4">
        <f t="shared" si="52"/>
        <v>9</v>
      </c>
      <c r="D250" s="4">
        <f t="shared" si="53"/>
        <v>4</v>
      </c>
      <c r="E250" s="5">
        <f t="shared" si="67"/>
        <v>1</v>
      </c>
      <c r="F250" s="5">
        <v>0</v>
      </c>
      <c r="G250" s="5">
        <f t="shared" si="54"/>
        <v>0</v>
      </c>
      <c r="H250" s="5">
        <f t="shared" si="55"/>
        <v>0</v>
      </c>
      <c r="I250" s="5">
        <f t="shared" si="56"/>
        <v>0</v>
      </c>
      <c r="J250" s="5">
        <f t="shared" si="57"/>
        <v>0</v>
      </c>
      <c r="K250" s="5">
        <f t="shared" si="58"/>
        <v>0</v>
      </c>
      <c r="L250" s="5">
        <f t="shared" si="59"/>
        <v>0</v>
      </c>
      <c r="M250" s="5">
        <f t="shared" si="60"/>
        <v>0</v>
      </c>
      <c r="N250" s="5">
        <f t="shared" si="61"/>
        <v>0</v>
      </c>
      <c r="O250" s="5">
        <f t="shared" si="62"/>
        <v>0</v>
      </c>
      <c r="P250" s="5">
        <f t="shared" si="63"/>
        <v>0</v>
      </c>
      <c r="Q250" s="5">
        <f t="shared" si="64"/>
        <v>0</v>
      </c>
      <c r="R250" s="5">
        <f t="shared" si="65"/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9">
        <f t="shared" si="66"/>
        <v>36</v>
      </c>
    </row>
    <row r="251" spans="1:24" hidden="1" x14ac:dyDescent="0.2">
      <c r="A251" s="6">
        <v>45541</v>
      </c>
      <c r="B251" s="4">
        <f t="shared" si="51"/>
        <v>6</v>
      </c>
      <c r="C251" s="4">
        <f t="shared" si="52"/>
        <v>9</v>
      </c>
      <c r="D251" s="4">
        <f t="shared" si="53"/>
        <v>5</v>
      </c>
      <c r="E251" s="5">
        <f t="shared" si="67"/>
        <v>1</v>
      </c>
      <c r="F251" s="5">
        <v>0</v>
      </c>
      <c r="G251" s="5">
        <f t="shared" si="54"/>
        <v>0</v>
      </c>
      <c r="H251" s="5">
        <f t="shared" si="55"/>
        <v>0</v>
      </c>
      <c r="I251" s="5">
        <f t="shared" si="56"/>
        <v>0</v>
      </c>
      <c r="J251" s="5">
        <f t="shared" si="57"/>
        <v>0</v>
      </c>
      <c r="K251" s="5">
        <f t="shared" si="58"/>
        <v>0</v>
      </c>
      <c r="L251" s="5">
        <f t="shared" si="59"/>
        <v>0</v>
      </c>
      <c r="M251" s="5">
        <f t="shared" si="60"/>
        <v>0</v>
      </c>
      <c r="N251" s="5">
        <f t="shared" si="61"/>
        <v>0</v>
      </c>
      <c r="O251" s="5">
        <f t="shared" si="62"/>
        <v>0</v>
      </c>
      <c r="P251" s="5">
        <f t="shared" si="63"/>
        <v>0</v>
      </c>
      <c r="Q251" s="5">
        <f t="shared" si="64"/>
        <v>0</v>
      </c>
      <c r="R251" s="5">
        <f t="shared" si="65"/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9">
        <f t="shared" si="66"/>
        <v>36</v>
      </c>
    </row>
    <row r="252" spans="1:24" hidden="1" x14ac:dyDescent="0.2">
      <c r="A252" s="6">
        <v>45542</v>
      </c>
      <c r="B252" s="4">
        <f t="shared" si="51"/>
        <v>7</v>
      </c>
      <c r="C252" s="4">
        <f t="shared" si="52"/>
        <v>9</v>
      </c>
      <c r="D252" s="4">
        <f t="shared" si="53"/>
        <v>6</v>
      </c>
      <c r="E252" s="5">
        <f t="shared" si="67"/>
        <v>0</v>
      </c>
      <c r="F252" s="5">
        <v>0</v>
      </c>
      <c r="G252" s="5">
        <f t="shared" si="54"/>
        <v>0</v>
      </c>
      <c r="H252" s="5">
        <f t="shared" si="55"/>
        <v>0</v>
      </c>
      <c r="I252" s="5">
        <f t="shared" si="56"/>
        <v>0</v>
      </c>
      <c r="J252" s="5">
        <f t="shared" si="57"/>
        <v>0</v>
      </c>
      <c r="K252" s="5">
        <f t="shared" si="58"/>
        <v>0</v>
      </c>
      <c r="L252" s="5">
        <f t="shared" si="59"/>
        <v>0</v>
      </c>
      <c r="M252" s="5">
        <f t="shared" si="60"/>
        <v>0</v>
      </c>
      <c r="N252" s="5">
        <f t="shared" si="61"/>
        <v>0</v>
      </c>
      <c r="O252" s="5">
        <f t="shared" si="62"/>
        <v>0</v>
      </c>
      <c r="P252" s="5">
        <f t="shared" si="63"/>
        <v>0</v>
      </c>
      <c r="Q252" s="5">
        <f t="shared" si="64"/>
        <v>0</v>
      </c>
      <c r="R252" s="5">
        <f t="shared" si="65"/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9">
        <f t="shared" si="66"/>
        <v>36</v>
      </c>
    </row>
    <row r="253" spans="1:24" hidden="1" x14ac:dyDescent="0.2">
      <c r="A253" s="6">
        <v>45543</v>
      </c>
      <c r="B253" s="4">
        <f t="shared" si="51"/>
        <v>8</v>
      </c>
      <c r="C253" s="4">
        <f t="shared" si="52"/>
        <v>9</v>
      </c>
      <c r="D253" s="4">
        <f t="shared" si="53"/>
        <v>7</v>
      </c>
      <c r="E253" s="5">
        <f t="shared" si="67"/>
        <v>0</v>
      </c>
      <c r="F253" s="5">
        <v>0</v>
      </c>
      <c r="G253" s="5">
        <f t="shared" si="54"/>
        <v>0</v>
      </c>
      <c r="H253" s="5">
        <f t="shared" si="55"/>
        <v>0</v>
      </c>
      <c r="I253" s="5">
        <f t="shared" si="56"/>
        <v>0</v>
      </c>
      <c r="J253" s="5">
        <f t="shared" si="57"/>
        <v>0</v>
      </c>
      <c r="K253" s="5">
        <f t="shared" si="58"/>
        <v>0</v>
      </c>
      <c r="L253" s="5">
        <f t="shared" si="59"/>
        <v>0</v>
      </c>
      <c r="M253" s="5">
        <f t="shared" si="60"/>
        <v>0</v>
      </c>
      <c r="N253" s="5">
        <f t="shared" si="61"/>
        <v>0</v>
      </c>
      <c r="O253" s="5">
        <f t="shared" si="62"/>
        <v>0</v>
      </c>
      <c r="P253" s="5">
        <f t="shared" si="63"/>
        <v>0</v>
      </c>
      <c r="Q253" s="5">
        <f t="shared" si="64"/>
        <v>0</v>
      </c>
      <c r="R253" s="5">
        <f t="shared" si="65"/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9">
        <f t="shared" si="66"/>
        <v>36</v>
      </c>
    </row>
    <row r="254" spans="1:24" hidden="1" x14ac:dyDescent="0.2">
      <c r="A254" s="6">
        <v>45544</v>
      </c>
      <c r="B254" s="4">
        <f t="shared" si="51"/>
        <v>9</v>
      </c>
      <c r="C254" s="4">
        <f t="shared" si="52"/>
        <v>9</v>
      </c>
      <c r="D254" s="4">
        <f t="shared" si="53"/>
        <v>1</v>
      </c>
      <c r="E254" s="5">
        <f t="shared" si="67"/>
        <v>1</v>
      </c>
      <c r="F254" s="5">
        <v>1</v>
      </c>
      <c r="G254" s="5">
        <f t="shared" si="54"/>
        <v>0</v>
      </c>
      <c r="H254" s="5">
        <f t="shared" si="55"/>
        <v>0</v>
      </c>
      <c r="I254" s="5">
        <f t="shared" si="56"/>
        <v>0</v>
      </c>
      <c r="J254" s="5">
        <f t="shared" si="57"/>
        <v>0</v>
      </c>
      <c r="K254" s="5">
        <f t="shared" si="58"/>
        <v>0</v>
      </c>
      <c r="L254" s="5">
        <f t="shared" si="59"/>
        <v>0</v>
      </c>
      <c r="M254" s="5">
        <f t="shared" si="60"/>
        <v>0</v>
      </c>
      <c r="N254" s="5">
        <f t="shared" si="61"/>
        <v>0</v>
      </c>
      <c r="O254" s="5">
        <f t="shared" si="62"/>
        <v>0</v>
      </c>
      <c r="P254" s="5">
        <f t="shared" si="63"/>
        <v>0</v>
      </c>
      <c r="Q254" s="5">
        <f t="shared" si="64"/>
        <v>0</v>
      </c>
      <c r="R254" s="5">
        <f t="shared" si="65"/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9">
        <f t="shared" si="66"/>
        <v>37</v>
      </c>
    </row>
    <row r="255" spans="1:24" hidden="1" x14ac:dyDescent="0.2">
      <c r="A255" s="6">
        <v>45545</v>
      </c>
      <c r="B255" s="4">
        <f t="shared" si="51"/>
        <v>10</v>
      </c>
      <c r="C255" s="4">
        <f t="shared" si="52"/>
        <v>9</v>
      </c>
      <c r="D255" s="4">
        <f t="shared" si="53"/>
        <v>2</v>
      </c>
      <c r="E255" s="5">
        <f t="shared" si="67"/>
        <v>1</v>
      </c>
      <c r="F255" s="5">
        <v>1</v>
      </c>
      <c r="G255" s="5">
        <f t="shared" si="54"/>
        <v>0</v>
      </c>
      <c r="H255" s="5">
        <f t="shared" si="55"/>
        <v>0</v>
      </c>
      <c r="I255" s="5">
        <f t="shared" si="56"/>
        <v>0</v>
      </c>
      <c r="J255" s="5">
        <f t="shared" si="57"/>
        <v>0</v>
      </c>
      <c r="K255" s="5">
        <f t="shared" si="58"/>
        <v>0</v>
      </c>
      <c r="L255" s="5">
        <f t="shared" si="59"/>
        <v>0</v>
      </c>
      <c r="M255" s="5">
        <f t="shared" si="60"/>
        <v>0</v>
      </c>
      <c r="N255" s="5">
        <f t="shared" si="61"/>
        <v>0</v>
      </c>
      <c r="O255" s="5">
        <f t="shared" si="62"/>
        <v>0</v>
      </c>
      <c r="P255" s="5">
        <f t="shared" si="63"/>
        <v>0</v>
      </c>
      <c r="Q255" s="5">
        <f t="shared" si="64"/>
        <v>0</v>
      </c>
      <c r="R255" s="5">
        <f t="shared" si="65"/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9">
        <f t="shared" si="66"/>
        <v>37</v>
      </c>
    </row>
    <row r="256" spans="1:24" hidden="1" x14ac:dyDescent="0.2">
      <c r="A256" s="6">
        <v>45546</v>
      </c>
      <c r="B256" s="4">
        <f t="shared" si="51"/>
        <v>11</v>
      </c>
      <c r="C256" s="4">
        <f t="shared" si="52"/>
        <v>9</v>
      </c>
      <c r="D256" s="4">
        <f t="shared" si="53"/>
        <v>3</v>
      </c>
      <c r="E256" s="5">
        <f t="shared" si="67"/>
        <v>1</v>
      </c>
      <c r="F256" s="5">
        <v>1</v>
      </c>
      <c r="G256" s="5">
        <f t="shared" si="54"/>
        <v>0</v>
      </c>
      <c r="H256" s="5">
        <f t="shared" si="55"/>
        <v>0</v>
      </c>
      <c r="I256" s="5">
        <f t="shared" si="56"/>
        <v>0</v>
      </c>
      <c r="J256" s="5">
        <f t="shared" si="57"/>
        <v>0</v>
      </c>
      <c r="K256" s="5">
        <f t="shared" si="58"/>
        <v>0</v>
      </c>
      <c r="L256" s="5">
        <f t="shared" si="59"/>
        <v>0</v>
      </c>
      <c r="M256" s="5">
        <f t="shared" si="60"/>
        <v>0</v>
      </c>
      <c r="N256" s="5">
        <f t="shared" si="61"/>
        <v>0</v>
      </c>
      <c r="O256" s="5">
        <f t="shared" si="62"/>
        <v>0</v>
      </c>
      <c r="P256" s="5">
        <f t="shared" si="63"/>
        <v>0</v>
      </c>
      <c r="Q256" s="5">
        <f t="shared" si="64"/>
        <v>0</v>
      </c>
      <c r="R256" s="5">
        <f t="shared" si="65"/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9">
        <f t="shared" si="66"/>
        <v>37</v>
      </c>
    </row>
    <row r="257" spans="1:24" hidden="1" x14ac:dyDescent="0.2">
      <c r="A257" s="6">
        <v>45547</v>
      </c>
      <c r="B257" s="4">
        <f t="shared" si="51"/>
        <v>12</v>
      </c>
      <c r="C257" s="4">
        <f t="shared" si="52"/>
        <v>9</v>
      </c>
      <c r="D257" s="4">
        <f t="shared" si="53"/>
        <v>4</v>
      </c>
      <c r="E257" s="5">
        <f t="shared" si="67"/>
        <v>1</v>
      </c>
      <c r="F257" s="5">
        <v>1</v>
      </c>
      <c r="G257" s="5">
        <f t="shared" si="54"/>
        <v>0</v>
      </c>
      <c r="H257" s="5">
        <f t="shared" si="55"/>
        <v>0</v>
      </c>
      <c r="I257" s="5">
        <f t="shared" si="56"/>
        <v>0</v>
      </c>
      <c r="J257" s="5">
        <f t="shared" si="57"/>
        <v>0</v>
      </c>
      <c r="K257" s="5">
        <f t="shared" si="58"/>
        <v>0</v>
      </c>
      <c r="L257" s="5">
        <f t="shared" si="59"/>
        <v>0</v>
      </c>
      <c r="M257" s="5">
        <f t="shared" si="60"/>
        <v>0</v>
      </c>
      <c r="N257" s="5">
        <f t="shared" si="61"/>
        <v>0</v>
      </c>
      <c r="O257" s="5">
        <f t="shared" si="62"/>
        <v>0</v>
      </c>
      <c r="P257" s="5">
        <f t="shared" si="63"/>
        <v>0</v>
      </c>
      <c r="Q257" s="5">
        <f t="shared" si="64"/>
        <v>0</v>
      </c>
      <c r="R257" s="5">
        <f t="shared" si="65"/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9">
        <f t="shared" si="66"/>
        <v>37</v>
      </c>
    </row>
    <row r="258" spans="1:24" hidden="1" x14ac:dyDescent="0.2">
      <c r="A258" s="6">
        <v>45548</v>
      </c>
      <c r="B258" s="4">
        <f t="shared" ref="B258:B321" si="68">DAY(A258)</f>
        <v>13</v>
      </c>
      <c r="C258" s="4">
        <f t="shared" ref="C258:C321" si="69">MONTH(A258)</f>
        <v>9</v>
      </c>
      <c r="D258" s="4">
        <f t="shared" ref="D258:D321" si="70">WEEKDAY(A258,2)</f>
        <v>5</v>
      </c>
      <c r="E258" s="5">
        <f t="shared" si="67"/>
        <v>1</v>
      </c>
      <c r="F258" s="5">
        <v>1</v>
      </c>
      <c r="G258" s="5">
        <f t="shared" ref="G258:G321" si="71">IF(AND(DAY(A258)=25, MONTH(A258)=12),1,0)</f>
        <v>0</v>
      </c>
      <c r="H258" s="5">
        <f t="shared" ref="H258:H321" si="72">IF(AND(DAY(A258)=1, MONTH(A258)=1),1,0)</f>
        <v>0</v>
      </c>
      <c r="I258" s="5">
        <f t="shared" ref="I258:I321" si="73">IF(AND(DAY(A258)=6, MONTH(A258)=1),1,0)</f>
        <v>0</v>
      </c>
      <c r="J258" s="5">
        <f t="shared" ref="J258:J321" si="74">IF(AND(DAY(A258)=1, MONTH(A258)=5),1,0)</f>
        <v>0</v>
      </c>
      <c r="K258" s="5">
        <f t="shared" ref="K258:K321" si="75">IF(AND(DAY(A258)=2, MONTH(A258)=5),1,0)</f>
        <v>0</v>
      </c>
      <c r="L258" s="5">
        <f t="shared" ref="L258:L321" si="76">IF(AND(DAY(A258)=15, MONTH(A258)=5),1,0)</f>
        <v>0</v>
      </c>
      <c r="M258" s="5">
        <f t="shared" ref="M258:M321" si="77">IF(AND(DAY(A258)=15, MONTH(A258)=8),1,0)</f>
        <v>0</v>
      </c>
      <c r="N258" s="5">
        <f t="shared" ref="N258:N321" si="78">IF(AND(DAY(A258)=12, MONTH(A258)=10),1,0)</f>
        <v>0</v>
      </c>
      <c r="O258" s="5">
        <f t="shared" ref="O258:O321" si="79">IF(AND(DAY($A258)=1, MONTH($A258)=11),1,0)</f>
        <v>0</v>
      </c>
      <c r="P258" s="5">
        <f t="shared" ref="P258:P321" si="80">IF(AND(DAY($A258)=9, MONTH($A258)=11),1,0)</f>
        <v>0</v>
      </c>
      <c r="Q258" s="5">
        <f t="shared" ref="Q258:Q321" si="81">IF(AND(DAY($A258)=6, MONTH($A258)=12),1,0)</f>
        <v>0</v>
      </c>
      <c r="R258" s="5">
        <f t="shared" ref="R258:R321" si="82">IF(AND(DAY($A258)=8, MONTH($A258)=12),1,0)</f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9">
        <f t="shared" ref="X258:X321" si="83">_xlfn.ISOWEEKNUM(A258)</f>
        <v>37</v>
      </c>
    </row>
    <row r="259" spans="1:24" hidden="1" x14ac:dyDescent="0.2">
      <c r="A259" s="6">
        <v>45549</v>
      </c>
      <c r="B259" s="4">
        <f t="shared" si="68"/>
        <v>14</v>
      </c>
      <c r="C259" s="4">
        <f t="shared" si="69"/>
        <v>9</v>
      </c>
      <c r="D259" s="4">
        <f t="shared" si="70"/>
        <v>6</v>
      </c>
      <c r="E259" s="5">
        <f t="shared" si="67"/>
        <v>0</v>
      </c>
      <c r="F259" s="5">
        <v>0</v>
      </c>
      <c r="G259" s="5">
        <f t="shared" si="71"/>
        <v>0</v>
      </c>
      <c r="H259" s="5">
        <f t="shared" si="72"/>
        <v>0</v>
      </c>
      <c r="I259" s="5">
        <f t="shared" si="73"/>
        <v>0</v>
      </c>
      <c r="J259" s="5">
        <f t="shared" si="74"/>
        <v>0</v>
      </c>
      <c r="K259" s="5">
        <f t="shared" si="75"/>
        <v>0</v>
      </c>
      <c r="L259" s="5">
        <f t="shared" si="76"/>
        <v>0</v>
      </c>
      <c r="M259" s="5">
        <f t="shared" si="77"/>
        <v>0</v>
      </c>
      <c r="N259" s="5">
        <f t="shared" si="78"/>
        <v>0</v>
      </c>
      <c r="O259" s="5">
        <f t="shared" si="79"/>
        <v>0</v>
      </c>
      <c r="P259" s="5">
        <f t="shared" si="80"/>
        <v>0</v>
      </c>
      <c r="Q259" s="5">
        <f t="shared" si="81"/>
        <v>0</v>
      </c>
      <c r="R259" s="5">
        <f t="shared" si="82"/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9">
        <f t="shared" si="83"/>
        <v>37</v>
      </c>
    </row>
    <row r="260" spans="1:24" hidden="1" x14ac:dyDescent="0.2">
      <c r="A260" s="6">
        <v>45550</v>
      </c>
      <c r="B260" s="4">
        <f t="shared" si="68"/>
        <v>15</v>
      </c>
      <c r="C260" s="4">
        <f t="shared" si="69"/>
        <v>9</v>
      </c>
      <c r="D260" s="4">
        <f t="shared" si="70"/>
        <v>7</v>
      </c>
      <c r="E260" s="5">
        <f t="shared" si="67"/>
        <v>0</v>
      </c>
      <c r="F260" s="5">
        <v>0</v>
      </c>
      <c r="G260" s="5">
        <f t="shared" si="71"/>
        <v>0</v>
      </c>
      <c r="H260" s="5">
        <f t="shared" si="72"/>
        <v>0</v>
      </c>
      <c r="I260" s="5">
        <f t="shared" si="73"/>
        <v>0</v>
      </c>
      <c r="J260" s="5">
        <f t="shared" si="74"/>
        <v>0</v>
      </c>
      <c r="K260" s="5">
        <f t="shared" si="75"/>
        <v>0</v>
      </c>
      <c r="L260" s="5">
        <f t="shared" si="76"/>
        <v>0</v>
      </c>
      <c r="M260" s="5">
        <f t="shared" si="77"/>
        <v>0</v>
      </c>
      <c r="N260" s="5">
        <f t="shared" si="78"/>
        <v>0</v>
      </c>
      <c r="O260" s="5">
        <f t="shared" si="79"/>
        <v>0</v>
      </c>
      <c r="P260" s="5">
        <f t="shared" si="80"/>
        <v>0</v>
      </c>
      <c r="Q260" s="5">
        <f t="shared" si="81"/>
        <v>0</v>
      </c>
      <c r="R260" s="5">
        <f t="shared" si="82"/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9">
        <f t="shared" si="83"/>
        <v>37</v>
      </c>
    </row>
    <row r="261" spans="1:24" hidden="1" x14ac:dyDescent="0.2">
      <c r="A261" s="6">
        <v>45551</v>
      </c>
      <c r="B261" s="4">
        <f t="shared" si="68"/>
        <v>16</v>
      </c>
      <c r="C261" s="4">
        <f t="shared" si="69"/>
        <v>9</v>
      </c>
      <c r="D261" s="4">
        <f t="shared" si="70"/>
        <v>1</v>
      </c>
      <c r="E261" s="5">
        <f t="shared" si="67"/>
        <v>1</v>
      </c>
      <c r="F261" s="5">
        <v>1</v>
      </c>
      <c r="G261" s="5">
        <f t="shared" si="71"/>
        <v>0</v>
      </c>
      <c r="H261" s="5">
        <f t="shared" si="72"/>
        <v>0</v>
      </c>
      <c r="I261" s="5">
        <f t="shared" si="73"/>
        <v>0</v>
      </c>
      <c r="J261" s="5">
        <f t="shared" si="74"/>
        <v>0</v>
      </c>
      <c r="K261" s="5">
        <f t="shared" si="75"/>
        <v>0</v>
      </c>
      <c r="L261" s="5">
        <f t="shared" si="76"/>
        <v>0</v>
      </c>
      <c r="M261" s="5">
        <f t="shared" si="77"/>
        <v>0</v>
      </c>
      <c r="N261" s="5">
        <f t="shared" si="78"/>
        <v>0</v>
      </c>
      <c r="O261" s="5">
        <f t="shared" si="79"/>
        <v>0</v>
      </c>
      <c r="P261" s="5">
        <f t="shared" si="80"/>
        <v>0</v>
      </c>
      <c r="Q261" s="5">
        <f t="shared" si="81"/>
        <v>0</v>
      </c>
      <c r="R261" s="5">
        <f t="shared" si="82"/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9">
        <f t="shared" si="83"/>
        <v>38</v>
      </c>
    </row>
    <row r="262" spans="1:24" hidden="1" x14ac:dyDescent="0.2">
      <c r="A262" s="6">
        <v>45552</v>
      </c>
      <c r="B262" s="4">
        <f t="shared" si="68"/>
        <v>17</v>
      </c>
      <c r="C262" s="4">
        <f t="shared" si="69"/>
        <v>9</v>
      </c>
      <c r="D262" s="4">
        <f t="shared" si="70"/>
        <v>2</v>
      </c>
      <c r="E262" s="5">
        <f t="shared" si="67"/>
        <v>1</v>
      </c>
      <c r="F262" s="5">
        <v>1</v>
      </c>
      <c r="G262" s="5">
        <f t="shared" si="71"/>
        <v>0</v>
      </c>
      <c r="H262" s="5">
        <f t="shared" si="72"/>
        <v>0</v>
      </c>
      <c r="I262" s="5">
        <f t="shared" si="73"/>
        <v>0</v>
      </c>
      <c r="J262" s="5">
        <f t="shared" si="74"/>
        <v>0</v>
      </c>
      <c r="K262" s="5">
        <f t="shared" si="75"/>
        <v>0</v>
      </c>
      <c r="L262" s="5">
        <f t="shared" si="76"/>
        <v>0</v>
      </c>
      <c r="M262" s="5">
        <f t="shared" si="77"/>
        <v>0</v>
      </c>
      <c r="N262" s="5">
        <f t="shared" si="78"/>
        <v>0</v>
      </c>
      <c r="O262" s="5">
        <f t="shared" si="79"/>
        <v>0</v>
      </c>
      <c r="P262" s="5">
        <f t="shared" si="80"/>
        <v>0</v>
      </c>
      <c r="Q262" s="5">
        <f t="shared" si="81"/>
        <v>0</v>
      </c>
      <c r="R262" s="5">
        <f t="shared" si="82"/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9">
        <f t="shared" si="83"/>
        <v>38</v>
      </c>
    </row>
    <row r="263" spans="1:24" hidden="1" x14ac:dyDescent="0.2">
      <c r="A263" s="6">
        <v>45553</v>
      </c>
      <c r="B263" s="4">
        <f t="shared" si="68"/>
        <v>18</v>
      </c>
      <c r="C263" s="4">
        <f t="shared" si="69"/>
        <v>9</v>
      </c>
      <c r="D263" s="4">
        <f t="shared" si="70"/>
        <v>3</v>
      </c>
      <c r="E263" s="5">
        <f t="shared" si="67"/>
        <v>1</v>
      </c>
      <c r="F263" s="5">
        <v>1</v>
      </c>
      <c r="G263" s="5">
        <f t="shared" si="71"/>
        <v>0</v>
      </c>
      <c r="H263" s="5">
        <f t="shared" si="72"/>
        <v>0</v>
      </c>
      <c r="I263" s="5">
        <f t="shared" si="73"/>
        <v>0</v>
      </c>
      <c r="J263" s="5">
        <f t="shared" si="74"/>
        <v>0</v>
      </c>
      <c r="K263" s="5">
        <f t="shared" si="75"/>
        <v>0</v>
      </c>
      <c r="L263" s="5">
        <f t="shared" si="76"/>
        <v>0</v>
      </c>
      <c r="M263" s="5">
        <f t="shared" si="77"/>
        <v>0</v>
      </c>
      <c r="N263" s="5">
        <f t="shared" si="78"/>
        <v>0</v>
      </c>
      <c r="O263" s="5">
        <f t="shared" si="79"/>
        <v>0</v>
      </c>
      <c r="P263" s="5">
        <f t="shared" si="80"/>
        <v>0</v>
      </c>
      <c r="Q263" s="5">
        <f t="shared" si="81"/>
        <v>0</v>
      </c>
      <c r="R263" s="5">
        <f t="shared" si="82"/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9">
        <f t="shared" si="83"/>
        <v>38</v>
      </c>
    </row>
    <row r="264" spans="1:24" hidden="1" x14ac:dyDescent="0.2">
      <c r="A264" s="6">
        <v>45554</v>
      </c>
      <c r="B264" s="4">
        <f t="shared" si="68"/>
        <v>19</v>
      </c>
      <c r="C264" s="4">
        <f t="shared" si="69"/>
        <v>9</v>
      </c>
      <c r="D264" s="4">
        <f t="shared" si="70"/>
        <v>4</v>
      </c>
      <c r="E264" s="5">
        <f t="shared" ref="E264:E327" si="84">IF(D264=7,0,IF(D264=6,0,1))-SUM(G264:V264)</f>
        <v>1</v>
      </c>
      <c r="F264" s="5">
        <v>1</v>
      </c>
      <c r="G264" s="5">
        <f t="shared" si="71"/>
        <v>0</v>
      </c>
      <c r="H264" s="5">
        <f t="shared" si="72"/>
        <v>0</v>
      </c>
      <c r="I264" s="5">
        <f t="shared" si="73"/>
        <v>0</v>
      </c>
      <c r="J264" s="5">
        <f t="shared" si="74"/>
        <v>0</v>
      </c>
      <c r="K264" s="5">
        <f t="shared" si="75"/>
        <v>0</v>
      </c>
      <c r="L264" s="5">
        <f t="shared" si="76"/>
        <v>0</v>
      </c>
      <c r="M264" s="5">
        <f t="shared" si="77"/>
        <v>0</v>
      </c>
      <c r="N264" s="5">
        <f t="shared" si="78"/>
        <v>0</v>
      </c>
      <c r="O264" s="5">
        <f t="shared" si="79"/>
        <v>0</v>
      </c>
      <c r="P264" s="5">
        <f t="shared" si="80"/>
        <v>0</v>
      </c>
      <c r="Q264" s="5">
        <f t="shared" si="81"/>
        <v>0</v>
      </c>
      <c r="R264" s="5">
        <f t="shared" si="82"/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9">
        <f t="shared" si="83"/>
        <v>38</v>
      </c>
    </row>
    <row r="265" spans="1:24" hidden="1" x14ac:dyDescent="0.2">
      <c r="A265" s="6">
        <v>45555</v>
      </c>
      <c r="B265" s="4">
        <f t="shared" si="68"/>
        <v>20</v>
      </c>
      <c r="C265" s="4">
        <f t="shared" si="69"/>
        <v>9</v>
      </c>
      <c r="D265" s="4">
        <f t="shared" si="70"/>
        <v>5</v>
      </c>
      <c r="E265" s="5">
        <f t="shared" si="84"/>
        <v>1</v>
      </c>
      <c r="F265" s="5">
        <v>1</v>
      </c>
      <c r="G265" s="5">
        <f t="shared" si="71"/>
        <v>0</v>
      </c>
      <c r="H265" s="5">
        <f t="shared" si="72"/>
        <v>0</v>
      </c>
      <c r="I265" s="5">
        <f t="shared" si="73"/>
        <v>0</v>
      </c>
      <c r="J265" s="5">
        <f t="shared" si="74"/>
        <v>0</v>
      </c>
      <c r="K265" s="5">
        <f t="shared" si="75"/>
        <v>0</v>
      </c>
      <c r="L265" s="5">
        <f t="shared" si="76"/>
        <v>0</v>
      </c>
      <c r="M265" s="5">
        <f t="shared" si="77"/>
        <v>0</v>
      </c>
      <c r="N265" s="5">
        <f t="shared" si="78"/>
        <v>0</v>
      </c>
      <c r="O265" s="5">
        <f t="shared" si="79"/>
        <v>0</v>
      </c>
      <c r="P265" s="5">
        <f t="shared" si="80"/>
        <v>0</v>
      </c>
      <c r="Q265" s="5">
        <f t="shared" si="81"/>
        <v>0</v>
      </c>
      <c r="R265" s="5">
        <f t="shared" si="82"/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9">
        <f t="shared" si="83"/>
        <v>38</v>
      </c>
    </row>
    <row r="266" spans="1:24" hidden="1" x14ac:dyDescent="0.2">
      <c r="A266" s="6">
        <v>45556</v>
      </c>
      <c r="B266" s="4">
        <f t="shared" si="68"/>
        <v>21</v>
      </c>
      <c r="C266" s="4">
        <f t="shared" si="69"/>
        <v>9</v>
      </c>
      <c r="D266" s="4">
        <f t="shared" si="70"/>
        <v>6</v>
      </c>
      <c r="E266" s="5">
        <f t="shared" si="84"/>
        <v>0</v>
      </c>
      <c r="F266" s="5">
        <v>0</v>
      </c>
      <c r="G266" s="5">
        <f t="shared" si="71"/>
        <v>0</v>
      </c>
      <c r="H266" s="5">
        <f t="shared" si="72"/>
        <v>0</v>
      </c>
      <c r="I266" s="5">
        <f t="shared" si="73"/>
        <v>0</v>
      </c>
      <c r="J266" s="5">
        <f t="shared" si="74"/>
        <v>0</v>
      </c>
      <c r="K266" s="5">
        <f t="shared" si="75"/>
        <v>0</v>
      </c>
      <c r="L266" s="5">
        <f t="shared" si="76"/>
        <v>0</v>
      </c>
      <c r="M266" s="5">
        <f t="shared" si="77"/>
        <v>0</v>
      </c>
      <c r="N266" s="5">
        <f t="shared" si="78"/>
        <v>0</v>
      </c>
      <c r="O266" s="5">
        <f t="shared" si="79"/>
        <v>0</v>
      </c>
      <c r="P266" s="5">
        <f t="shared" si="80"/>
        <v>0</v>
      </c>
      <c r="Q266" s="5">
        <f t="shared" si="81"/>
        <v>0</v>
      </c>
      <c r="R266" s="5">
        <f t="shared" si="82"/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9">
        <f t="shared" si="83"/>
        <v>38</v>
      </c>
    </row>
    <row r="267" spans="1:24" hidden="1" x14ac:dyDescent="0.2">
      <c r="A267" s="6">
        <v>45557</v>
      </c>
      <c r="B267" s="4">
        <f t="shared" si="68"/>
        <v>22</v>
      </c>
      <c r="C267" s="4">
        <f t="shared" si="69"/>
        <v>9</v>
      </c>
      <c r="D267" s="4">
        <f t="shared" si="70"/>
        <v>7</v>
      </c>
      <c r="E267" s="5">
        <f t="shared" si="84"/>
        <v>0</v>
      </c>
      <c r="F267" s="5">
        <v>0</v>
      </c>
      <c r="G267" s="5">
        <f t="shared" si="71"/>
        <v>0</v>
      </c>
      <c r="H267" s="5">
        <f t="shared" si="72"/>
        <v>0</v>
      </c>
      <c r="I267" s="5">
        <f t="shared" si="73"/>
        <v>0</v>
      </c>
      <c r="J267" s="5">
        <f t="shared" si="74"/>
        <v>0</v>
      </c>
      <c r="K267" s="5">
        <f t="shared" si="75"/>
        <v>0</v>
      </c>
      <c r="L267" s="5">
        <f t="shared" si="76"/>
        <v>0</v>
      </c>
      <c r="M267" s="5">
        <f t="shared" si="77"/>
        <v>0</v>
      </c>
      <c r="N267" s="5">
        <f t="shared" si="78"/>
        <v>0</v>
      </c>
      <c r="O267" s="5">
        <f t="shared" si="79"/>
        <v>0</v>
      </c>
      <c r="P267" s="5">
        <f t="shared" si="80"/>
        <v>0</v>
      </c>
      <c r="Q267" s="5">
        <f t="shared" si="81"/>
        <v>0</v>
      </c>
      <c r="R267" s="5">
        <f t="shared" si="82"/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9">
        <f t="shared" si="83"/>
        <v>38</v>
      </c>
    </row>
    <row r="268" spans="1:24" hidden="1" x14ac:dyDescent="0.2">
      <c r="A268" s="6">
        <v>45558</v>
      </c>
      <c r="B268" s="4">
        <f t="shared" si="68"/>
        <v>23</v>
      </c>
      <c r="C268" s="4">
        <f t="shared" si="69"/>
        <v>9</v>
      </c>
      <c r="D268" s="4">
        <f t="shared" si="70"/>
        <v>1</v>
      </c>
      <c r="E268" s="5">
        <f t="shared" si="84"/>
        <v>1</v>
      </c>
      <c r="F268" s="5">
        <v>1</v>
      </c>
      <c r="G268" s="5">
        <f t="shared" si="71"/>
        <v>0</v>
      </c>
      <c r="H268" s="5">
        <f t="shared" si="72"/>
        <v>0</v>
      </c>
      <c r="I268" s="5">
        <f t="shared" si="73"/>
        <v>0</v>
      </c>
      <c r="J268" s="5">
        <f t="shared" si="74"/>
        <v>0</v>
      </c>
      <c r="K268" s="5">
        <f t="shared" si="75"/>
        <v>0</v>
      </c>
      <c r="L268" s="5">
        <f t="shared" si="76"/>
        <v>0</v>
      </c>
      <c r="M268" s="5">
        <f t="shared" si="77"/>
        <v>0</v>
      </c>
      <c r="N268" s="5">
        <f t="shared" si="78"/>
        <v>0</v>
      </c>
      <c r="O268" s="5">
        <f t="shared" si="79"/>
        <v>0</v>
      </c>
      <c r="P268" s="5">
        <f t="shared" si="80"/>
        <v>0</v>
      </c>
      <c r="Q268" s="5">
        <f t="shared" si="81"/>
        <v>0</v>
      </c>
      <c r="R268" s="5">
        <f t="shared" si="82"/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9">
        <f t="shared" si="83"/>
        <v>39</v>
      </c>
    </row>
    <row r="269" spans="1:24" hidden="1" x14ac:dyDescent="0.2">
      <c r="A269" s="6">
        <v>45559</v>
      </c>
      <c r="B269" s="4">
        <f t="shared" si="68"/>
        <v>24</v>
      </c>
      <c r="C269" s="4">
        <f t="shared" si="69"/>
        <v>9</v>
      </c>
      <c r="D269" s="4">
        <f t="shared" si="70"/>
        <v>2</v>
      </c>
      <c r="E269" s="5">
        <f t="shared" si="84"/>
        <v>1</v>
      </c>
      <c r="F269" s="5">
        <v>1</v>
      </c>
      <c r="G269" s="5">
        <f t="shared" si="71"/>
        <v>0</v>
      </c>
      <c r="H269" s="5">
        <f t="shared" si="72"/>
        <v>0</v>
      </c>
      <c r="I269" s="5">
        <f t="shared" si="73"/>
        <v>0</v>
      </c>
      <c r="J269" s="5">
        <f t="shared" si="74"/>
        <v>0</v>
      </c>
      <c r="K269" s="5">
        <f t="shared" si="75"/>
        <v>0</v>
      </c>
      <c r="L269" s="5">
        <f t="shared" si="76"/>
        <v>0</v>
      </c>
      <c r="M269" s="5">
        <f t="shared" si="77"/>
        <v>0</v>
      </c>
      <c r="N269" s="5">
        <f t="shared" si="78"/>
        <v>0</v>
      </c>
      <c r="O269" s="5">
        <f t="shared" si="79"/>
        <v>0</v>
      </c>
      <c r="P269" s="5">
        <f t="shared" si="80"/>
        <v>0</v>
      </c>
      <c r="Q269" s="5">
        <f t="shared" si="81"/>
        <v>0</v>
      </c>
      <c r="R269" s="5">
        <f t="shared" si="82"/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9">
        <f t="shared" si="83"/>
        <v>39</v>
      </c>
    </row>
    <row r="270" spans="1:24" hidden="1" x14ac:dyDescent="0.2">
      <c r="A270" s="6">
        <v>45560</v>
      </c>
      <c r="B270" s="4">
        <f t="shared" si="68"/>
        <v>25</v>
      </c>
      <c r="C270" s="4">
        <f t="shared" si="69"/>
        <v>9</v>
      </c>
      <c r="D270" s="4">
        <f t="shared" si="70"/>
        <v>3</v>
      </c>
      <c r="E270" s="5">
        <f t="shared" si="84"/>
        <v>1</v>
      </c>
      <c r="F270" s="5">
        <v>1</v>
      </c>
      <c r="G270" s="5">
        <f t="shared" si="71"/>
        <v>0</v>
      </c>
      <c r="H270" s="5">
        <f t="shared" si="72"/>
        <v>0</v>
      </c>
      <c r="I270" s="5">
        <f t="shared" si="73"/>
        <v>0</v>
      </c>
      <c r="J270" s="5">
        <f t="shared" si="74"/>
        <v>0</v>
      </c>
      <c r="K270" s="5">
        <f t="shared" si="75"/>
        <v>0</v>
      </c>
      <c r="L270" s="5">
        <f t="shared" si="76"/>
        <v>0</v>
      </c>
      <c r="M270" s="5">
        <f t="shared" si="77"/>
        <v>0</v>
      </c>
      <c r="N270" s="5">
        <f t="shared" si="78"/>
        <v>0</v>
      </c>
      <c r="O270" s="5">
        <f t="shared" si="79"/>
        <v>0</v>
      </c>
      <c r="P270" s="5">
        <f t="shared" si="80"/>
        <v>0</v>
      </c>
      <c r="Q270" s="5">
        <f t="shared" si="81"/>
        <v>0</v>
      </c>
      <c r="R270" s="5">
        <f t="shared" si="82"/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9">
        <f t="shared" si="83"/>
        <v>39</v>
      </c>
    </row>
    <row r="271" spans="1:24" hidden="1" x14ac:dyDescent="0.2">
      <c r="A271" s="6">
        <v>45561</v>
      </c>
      <c r="B271" s="4">
        <f t="shared" si="68"/>
        <v>26</v>
      </c>
      <c r="C271" s="4">
        <f t="shared" si="69"/>
        <v>9</v>
      </c>
      <c r="D271" s="4">
        <f t="shared" si="70"/>
        <v>4</v>
      </c>
      <c r="E271" s="5">
        <f t="shared" si="84"/>
        <v>1</v>
      </c>
      <c r="F271" s="5">
        <v>1</v>
      </c>
      <c r="G271" s="5">
        <f t="shared" si="71"/>
        <v>0</v>
      </c>
      <c r="H271" s="5">
        <f t="shared" si="72"/>
        <v>0</v>
      </c>
      <c r="I271" s="5">
        <f t="shared" si="73"/>
        <v>0</v>
      </c>
      <c r="J271" s="5">
        <f t="shared" si="74"/>
        <v>0</v>
      </c>
      <c r="K271" s="5">
        <f t="shared" si="75"/>
        <v>0</v>
      </c>
      <c r="L271" s="5">
        <f t="shared" si="76"/>
        <v>0</v>
      </c>
      <c r="M271" s="5">
        <f t="shared" si="77"/>
        <v>0</v>
      </c>
      <c r="N271" s="5">
        <f t="shared" si="78"/>
        <v>0</v>
      </c>
      <c r="O271" s="5">
        <f t="shared" si="79"/>
        <v>0</v>
      </c>
      <c r="P271" s="5">
        <f t="shared" si="80"/>
        <v>0</v>
      </c>
      <c r="Q271" s="5">
        <f t="shared" si="81"/>
        <v>0</v>
      </c>
      <c r="R271" s="5">
        <f t="shared" si="82"/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9">
        <f t="shared" si="83"/>
        <v>39</v>
      </c>
    </row>
    <row r="272" spans="1:24" hidden="1" x14ac:dyDescent="0.2">
      <c r="A272" s="6">
        <v>45562</v>
      </c>
      <c r="B272" s="4">
        <f t="shared" si="68"/>
        <v>27</v>
      </c>
      <c r="C272" s="4">
        <f t="shared" si="69"/>
        <v>9</v>
      </c>
      <c r="D272" s="4">
        <f t="shared" si="70"/>
        <v>5</v>
      </c>
      <c r="E272" s="5">
        <f t="shared" si="84"/>
        <v>1</v>
      </c>
      <c r="F272" s="5">
        <v>1</v>
      </c>
      <c r="G272" s="5">
        <f t="shared" si="71"/>
        <v>0</v>
      </c>
      <c r="H272" s="5">
        <f t="shared" si="72"/>
        <v>0</v>
      </c>
      <c r="I272" s="5">
        <f t="shared" si="73"/>
        <v>0</v>
      </c>
      <c r="J272" s="5">
        <f t="shared" si="74"/>
        <v>0</v>
      </c>
      <c r="K272" s="5">
        <f t="shared" si="75"/>
        <v>0</v>
      </c>
      <c r="L272" s="5">
        <f t="shared" si="76"/>
        <v>0</v>
      </c>
      <c r="M272" s="5">
        <f t="shared" si="77"/>
        <v>0</v>
      </c>
      <c r="N272" s="5">
        <f t="shared" si="78"/>
        <v>0</v>
      </c>
      <c r="O272" s="5">
        <f t="shared" si="79"/>
        <v>0</v>
      </c>
      <c r="P272" s="5">
        <f t="shared" si="80"/>
        <v>0</v>
      </c>
      <c r="Q272" s="5">
        <f t="shared" si="81"/>
        <v>0</v>
      </c>
      <c r="R272" s="5">
        <f t="shared" si="82"/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9">
        <f t="shared" si="83"/>
        <v>39</v>
      </c>
    </row>
    <row r="273" spans="1:24" hidden="1" x14ac:dyDescent="0.2">
      <c r="A273" s="6">
        <v>45563</v>
      </c>
      <c r="B273" s="4">
        <f t="shared" si="68"/>
        <v>28</v>
      </c>
      <c r="C273" s="4">
        <f t="shared" si="69"/>
        <v>9</v>
      </c>
      <c r="D273" s="4">
        <f t="shared" si="70"/>
        <v>6</v>
      </c>
      <c r="E273" s="5">
        <f t="shared" si="84"/>
        <v>0</v>
      </c>
      <c r="F273" s="5">
        <v>0</v>
      </c>
      <c r="G273" s="5">
        <f t="shared" si="71"/>
        <v>0</v>
      </c>
      <c r="H273" s="5">
        <f t="shared" si="72"/>
        <v>0</v>
      </c>
      <c r="I273" s="5">
        <f t="shared" si="73"/>
        <v>0</v>
      </c>
      <c r="J273" s="5">
        <f t="shared" si="74"/>
        <v>0</v>
      </c>
      <c r="K273" s="5">
        <f t="shared" si="75"/>
        <v>0</v>
      </c>
      <c r="L273" s="5">
        <f t="shared" si="76"/>
        <v>0</v>
      </c>
      <c r="M273" s="5">
        <f t="shared" si="77"/>
        <v>0</v>
      </c>
      <c r="N273" s="5">
        <f t="shared" si="78"/>
        <v>0</v>
      </c>
      <c r="O273" s="5">
        <f t="shared" si="79"/>
        <v>0</v>
      </c>
      <c r="P273" s="5">
        <f t="shared" si="80"/>
        <v>0</v>
      </c>
      <c r="Q273" s="5">
        <f t="shared" si="81"/>
        <v>0</v>
      </c>
      <c r="R273" s="5">
        <f t="shared" si="82"/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9">
        <f t="shared" si="83"/>
        <v>39</v>
      </c>
    </row>
    <row r="274" spans="1:24" hidden="1" x14ac:dyDescent="0.2">
      <c r="A274" s="6">
        <v>45564</v>
      </c>
      <c r="B274" s="4">
        <f t="shared" si="68"/>
        <v>29</v>
      </c>
      <c r="C274" s="4">
        <f t="shared" si="69"/>
        <v>9</v>
      </c>
      <c r="D274" s="4">
        <f t="shared" si="70"/>
        <v>7</v>
      </c>
      <c r="E274" s="5">
        <f t="shared" si="84"/>
        <v>0</v>
      </c>
      <c r="F274" s="5">
        <v>0</v>
      </c>
      <c r="G274" s="5">
        <f t="shared" si="71"/>
        <v>0</v>
      </c>
      <c r="H274" s="5">
        <f t="shared" si="72"/>
        <v>0</v>
      </c>
      <c r="I274" s="5">
        <f t="shared" si="73"/>
        <v>0</v>
      </c>
      <c r="J274" s="5">
        <f t="shared" si="74"/>
        <v>0</v>
      </c>
      <c r="K274" s="5">
        <f t="shared" si="75"/>
        <v>0</v>
      </c>
      <c r="L274" s="5">
        <f t="shared" si="76"/>
        <v>0</v>
      </c>
      <c r="M274" s="5">
        <f t="shared" si="77"/>
        <v>0</v>
      </c>
      <c r="N274" s="5">
        <f t="shared" si="78"/>
        <v>0</v>
      </c>
      <c r="O274" s="5">
        <f t="shared" si="79"/>
        <v>0</v>
      </c>
      <c r="P274" s="5">
        <f t="shared" si="80"/>
        <v>0</v>
      </c>
      <c r="Q274" s="5">
        <f t="shared" si="81"/>
        <v>0</v>
      </c>
      <c r="R274" s="5">
        <f t="shared" si="82"/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9">
        <f t="shared" si="83"/>
        <v>39</v>
      </c>
    </row>
    <row r="275" spans="1:24" hidden="1" x14ac:dyDescent="0.2">
      <c r="A275" s="6">
        <v>45565</v>
      </c>
      <c r="B275" s="4">
        <f t="shared" si="68"/>
        <v>30</v>
      </c>
      <c r="C275" s="4">
        <f t="shared" si="69"/>
        <v>9</v>
      </c>
      <c r="D275" s="4">
        <f t="shared" si="70"/>
        <v>1</v>
      </c>
      <c r="E275" s="5">
        <f t="shared" si="84"/>
        <v>1</v>
      </c>
      <c r="F275" s="5">
        <v>1</v>
      </c>
      <c r="G275" s="5">
        <f t="shared" si="71"/>
        <v>0</v>
      </c>
      <c r="H275" s="5">
        <f t="shared" si="72"/>
        <v>0</v>
      </c>
      <c r="I275" s="5">
        <f t="shared" si="73"/>
        <v>0</v>
      </c>
      <c r="J275" s="5">
        <f t="shared" si="74"/>
        <v>0</v>
      </c>
      <c r="K275" s="5">
        <f t="shared" si="75"/>
        <v>0</v>
      </c>
      <c r="L275" s="5">
        <f t="shared" si="76"/>
        <v>0</v>
      </c>
      <c r="M275" s="5">
        <f t="shared" si="77"/>
        <v>0</v>
      </c>
      <c r="N275" s="5">
        <f t="shared" si="78"/>
        <v>0</v>
      </c>
      <c r="O275" s="5">
        <f t="shared" si="79"/>
        <v>0</v>
      </c>
      <c r="P275" s="5">
        <f t="shared" si="80"/>
        <v>0</v>
      </c>
      <c r="Q275" s="5">
        <f t="shared" si="81"/>
        <v>0</v>
      </c>
      <c r="R275" s="5">
        <f t="shared" si="82"/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9">
        <f t="shared" si="83"/>
        <v>40</v>
      </c>
    </row>
    <row r="276" spans="1:24" hidden="1" x14ac:dyDescent="0.2">
      <c r="A276" s="6">
        <v>45566</v>
      </c>
      <c r="B276" s="4">
        <f t="shared" si="68"/>
        <v>1</v>
      </c>
      <c r="C276" s="4">
        <f t="shared" si="69"/>
        <v>10</v>
      </c>
      <c r="D276" s="4">
        <f t="shared" si="70"/>
        <v>2</v>
      </c>
      <c r="E276" s="5">
        <f t="shared" si="84"/>
        <v>1</v>
      </c>
      <c r="F276" s="5">
        <v>1</v>
      </c>
      <c r="G276" s="5">
        <f t="shared" si="71"/>
        <v>0</v>
      </c>
      <c r="H276" s="5">
        <f t="shared" si="72"/>
        <v>0</v>
      </c>
      <c r="I276" s="5">
        <f t="shared" si="73"/>
        <v>0</v>
      </c>
      <c r="J276" s="5">
        <f t="shared" si="74"/>
        <v>0</v>
      </c>
      <c r="K276" s="5">
        <f t="shared" si="75"/>
        <v>0</v>
      </c>
      <c r="L276" s="5">
        <f t="shared" si="76"/>
        <v>0</v>
      </c>
      <c r="M276" s="5">
        <f t="shared" si="77"/>
        <v>0</v>
      </c>
      <c r="N276" s="5">
        <f t="shared" si="78"/>
        <v>0</v>
      </c>
      <c r="O276" s="5">
        <f t="shared" si="79"/>
        <v>0</v>
      </c>
      <c r="P276" s="5">
        <f t="shared" si="80"/>
        <v>0</v>
      </c>
      <c r="Q276" s="5">
        <f t="shared" si="81"/>
        <v>0</v>
      </c>
      <c r="R276" s="5">
        <f t="shared" si="82"/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9">
        <f t="shared" si="83"/>
        <v>40</v>
      </c>
    </row>
    <row r="277" spans="1:24" hidden="1" x14ac:dyDescent="0.2">
      <c r="A277" s="6">
        <v>45567</v>
      </c>
      <c r="B277" s="4">
        <f t="shared" si="68"/>
        <v>2</v>
      </c>
      <c r="C277" s="4">
        <f t="shared" si="69"/>
        <v>10</v>
      </c>
      <c r="D277" s="4">
        <f t="shared" si="70"/>
        <v>3</v>
      </c>
      <c r="E277" s="5">
        <f t="shared" si="84"/>
        <v>1</v>
      </c>
      <c r="F277" s="5">
        <v>1</v>
      </c>
      <c r="G277" s="5">
        <f t="shared" si="71"/>
        <v>0</v>
      </c>
      <c r="H277" s="5">
        <f t="shared" si="72"/>
        <v>0</v>
      </c>
      <c r="I277" s="5">
        <f t="shared" si="73"/>
        <v>0</v>
      </c>
      <c r="J277" s="5">
        <f t="shared" si="74"/>
        <v>0</v>
      </c>
      <c r="K277" s="5">
        <f t="shared" si="75"/>
        <v>0</v>
      </c>
      <c r="L277" s="5">
        <f t="shared" si="76"/>
        <v>0</v>
      </c>
      <c r="M277" s="5">
        <f t="shared" si="77"/>
        <v>0</v>
      </c>
      <c r="N277" s="5">
        <f t="shared" si="78"/>
        <v>0</v>
      </c>
      <c r="O277" s="5">
        <f t="shared" si="79"/>
        <v>0</v>
      </c>
      <c r="P277" s="5">
        <f t="shared" si="80"/>
        <v>0</v>
      </c>
      <c r="Q277" s="5">
        <f t="shared" si="81"/>
        <v>0</v>
      </c>
      <c r="R277" s="5">
        <f t="shared" si="82"/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9">
        <f t="shared" si="83"/>
        <v>40</v>
      </c>
    </row>
    <row r="278" spans="1:24" hidden="1" x14ac:dyDescent="0.2">
      <c r="A278" s="6">
        <v>45568</v>
      </c>
      <c r="B278" s="4">
        <f t="shared" si="68"/>
        <v>3</v>
      </c>
      <c r="C278" s="4">
        <f t="shared" si="69"/>
        <v>10</v>
      </c>
      <c r="D278" s="4">
        <f t="shared" si="70"/>
        <v>4</v>
      </c>
      <c r="E278" s="5">
        <f t="shared" si="84"/>
        <v>1</v>
      </c>
      <c r="F278" s="5">
        <v>1</v>
      </c>
      <c r="G278" s="5">
        <f t="shared" si="71"/>
        <v>0</v>
      </c>
      <c r="H278" s="5">
        <f t="shared" si="72"/>
        <v>0</v>
      </c>
      <c r="I278" s="5">
        <f t="shared" si="73"/>
        <v>0</v>
      </c>
      <c r="J278" s="5">
        <f t="shared" si="74"/>
        <v>0</v>
      </c>
      <c r="K278" s="5">
        <f t="shared" si="75"/>
        <v>0</v>
      </c>
      <c r="L278" s="5">
        <f t="shared" si="76"/>
        <v>0</v>
      </c>
      <c r="M278" s="5">
        <f t="shared" si="77"/>
        <v>0</v>
      </c>
      <c r="N278" s="5">
        <f t="shared" si="78"/>
        <v>0</v>
      </c>
      <c r="O278" s="5">
        <f t="shared" si="79"/>
        <v>0</v>
      </c>
      <c r="P278" s="5">
        <f t="shared" si="80"/>
        <v>0</v>
      </c>
      <c r="Q278" s="5">
        <f t="shared" si="81"/>
        <v>0</v>
      </c>
      <c r="R278" s="5">
        <f t="shared" si="82"/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9">
        <f t="shared" si="83"/>
        <v>40</v>
      </c>
    </row>
    <row r="279" spans="1:24" hidden="1" x14ac:dyDescent="0.2">
      <c r="A279" s="6">
        <v>45569</v>
      </c>
      <c r="B279" s="4">
        <f t="shared" si="68"/>
        <v>4</v>
      </c>
      <c r="C279" s="4">
        <f t="shared" si="69"/>
        <v>10</v>
      </c>
      <c r="D279" s="4">
        <f t="shared" si="70"/>
        <v>5</v>
      </c>
      <c r="E279" s="5">
        <f t="shared" si="84"/>
        <v>1</v>
      </c>
      <c r="F279" s="5">
        <v>1</v>
      </c>
      <c r="G279" s="5">
        <f t="shared" si="71"/>
        <v>0</v>
      </c>
      <c r="H279" s="5">
        <f t="shared" si="72"/>
        <v>0</v>
      </c>
      <c r="I279" s="5">
        <f t="shared" si="73"/>
        <v>0</v>
      </c>
      <c r="J279" s="5">
        <f t="shared" si="74"/>
        <v>0</v>
      </c>
      <c r="K279" s="5">
        <f t="shared" si="75"/>
        <v>0</v>
      </c>
      <c r="L279" s="5">
        <f t="shared" si="76"/>
        <v>0</v>
      </c>
      <c r="M279" s="5">
        <f t="shared" si="77"/>
        <v>0</v>
      </c>
      <c r="N279" s="5">
        <f t="shared" si="78"/>
        <v>0</v>
      </c>
      <c r="O279" s="5">
        <f t="shared" si="79"/>
        <v>0</v>
      </c>
      <c r="P279" s="5">
        <f t="shared" si="80"/>
        <v>0</v>
      </c>
      <c r="Q279" s="5">
        <f t="shared" si="81"/>
        <v>0</v>
      </c>
      <c r="R279" s="5">
        <f t="shared" si="82"/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9">
        <f t="shared" si="83"/>
        <v>40</v>
      </c>
    </row>
    <row r="280" spans="1:24" hidden="1" x14ac:dyDescent="0.2">
      <c r="A280" s="6">
        <v>45570</v>
      </c>
      <c r="B280" s="4">
        <f t="shared" si="68"/>
        <v>5</v>
      </c>
      <c r="C280" s="4">
        <f t="shared" si="69"/>
        <v>10</v>
      </c>
      <c r="D280" s="4">
        <f t="shared" si="70"/>
        <v>6</v>
      </c>
      <c r="E280" s="5">
        <f t="shared" si="84"/>
        <v>0</v>
      </c>
      <c r="F280" s="5">
        <v>0</v>
      </c>
      <c r="G280" s="5">
        <f t="shared" si="71"/>
        <v>0</v>
      </c>
      <c r="H280" s="5">
        <f t="shared" si="72"/>
        <v>0</v>
      </c>
      <c r="I280" s="5">
        <f t="shared" si="73"/>
        <v>0</v>
      </c>
      <c r="J280" s="5">
        <f t="shared" si="74"/>
        <v>0</v>
      </c>
      <c r="K280" s="5">
        <f t="shared" si="75"/>
        <v>0</v>
      </c>
      <c r="L280" s="5">
        <f t="shared" si="76"/>
        <v>0</v>
      </c>
      <c r="M280" s="5">
        <f t="shared" si="77"/>
        <v>0</v>
      </c>
      <c r="N280" s="5">
        <f t="shared" si="78"/>
        <v>0</v>
      </c>
      <c r="O280" s="5">
        <f t="shared" si="79"/>
        <v>0</v>
      </c>
      <c r="P280" s="5">
        <f t="shared" si="80"/>
        <v>0</v>
      </c>
      <c r="Q280" s="5">
        <f t="shared" si="81"/>
        <v>0</v>
      </c>
      <c r="R280" s="5">
        <f t="shared" si="82"/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9">
        <f t="shared" si="83"/>
        <v>40</v>
      </c>
    </row>
    <row r="281" spans="1:24" hidden="1" x14ac:dyDescent="0.2">
      <c r="A281" s="6">
        <v>45571</v>
      </c>
      <c r="B281" s="4">
        <f t="shared" si="68"/>
        <v>6</v>
      </c>
      <c r="C281" s="4">
        <f t="shared" si="69"/>
        <v>10</v>
      </c>
      <c r="D281" s="4">
        <f t="shared" si="70"/>
        <v>7</v>
      </c>
      <c r="E281" s="5">
        <f t="shared" si="84"/>
        <v>0</v>
      </c>
      <c r="F281" s="5">
        <v>0</v>
      </c>
      <c r="G281" s="5">
        <f t="shared" si="71"/>
        <v>0</v>
      </c>
      <c r="H281" s="5">
        <f t="shared" si="72"/>
        <v>0</v>
      </c>
      <c r="I281" s="5">
        <f t="shared" si="73"/>
        <v>0</v>
      </c>
      <c r="J281" s="5">
        <f t="shared" si="74"/>
        <v>0</v>
      </c>
      <c r="K281" s="5">
        <f t="shared" si="75"/>
        <v>0</v>
      </c>
      <c r="L281" s="5">
        <f t="shared" si="76"/>
        <v>0</v>
      </c>
      <c r="M281" s="5">
        <f t="shared" si="77"/>
        <v>0</v>
      </c>
      <c r="N281" s="5">
        <f t="shared" si="78"/>
        <v>0</v>
      </c>
      <c r="O281" s="5">
        <f t="shared" si="79"/>
        <v>0</v>
      </c>
      <c r="P281" s="5">
        <f t="shared" si="80"/>
        <v>0</v>
      </c>
      <c r="Q281" s="5">
        <f t="shared" si="81"/>
        <v>0</v>
      </c>
      <c r="R281" s="5">
        <f t="shared" si="82"/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9">
        <f t="shared" si="83"/>
        <v>40</v>
      </c>
    </row>
    <row r="282" spans="1:24" hidden="1" x14ac:dyDescent="0.2">
      <c r="A282" s="6">
        <v>45572</v>
      </c>
      <c r="B282" s="4">
        <f t="shared" si="68"/>
        <v>7</v>
      </c>
      <c r="C282" s="4">
        <f t="shared" si="69"/>
        <v>10</v>
      </c>
      <c r="D282" s="4">
        <f t="shared" si="70"/>
        <v>1</v>
      </c>
      <c r="E282" s="5">
        <f t="shared" si="84"/>
        <v>1</v>
      </c>
      <c r="F282" s="5">
        <v>1</v>
      </c>
      <c r="G282" s="5">
        <f t="shared" si="71"/>
        <v>0</v>
      </c>
      <c r="H282" s="5">
        <f t="shared" si="72"/>
        <v>0</v>
      </c>
      <c r="I282" s="5">
        <f t="shared" si="73"/>
        <v>0</v>
      </c>
      <c r="J282" s="5">
        <f t="shared" si="74"/>
        <v>0</v>
      </c>
      <c r="K282" s="5">
        <f t="shared" si="75"/>
        <v>0</v>
      </c>
      <c r="L282" s="5">
        <f t="shared" si="76"/>
        <v>0</v>
      </c>
      <c r="M282" s="5">
        <f t="shared" si="77"/>
        <v>0</v>
      </c>
      <c r="N282" s="5">
        <f t="shared" si="78"/>
        <v>0</v>
      </c>
      <c r="O282" s="5">
        <f t="shared" si="79"/>
        <v>0</v>
      </c>
      <c r="P282" s="5">
        <f t="shared" si="80"/>
        <v>0</v>
      </c>
      <c r="Q282" s="5">
        <f t="shared" si="81"/>
        <v>0</v>
      </c>
      <c r="R282" s="5">
        <f t="shared" si="82"/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9">
        <f t="shared" si="83"/>
        <v>41</v>
      </c>
    </row>
    <row r="283" spans="1:24" hidden="1" x14ac:dyDescent="0.2">
      <c r="A283" s="6">
        <v>45573</v>
      </c>
      <c r="B283" s="4">
        <f t="shared" si="68"/>
        <v>8</v>
      </c>
      <c r="C283" s="4">
        <f t="shared" si="69"/>
        <v>10</v>
      </c>
      <c r="D283" s="4">
        <f t="shared" si="70"/>
        <v>2</v>
      </c>
      <c r="E283" s="5">
        <f t="shared" si="84"/>
        <v>1</v>
      </c>
      <c r="F283" s="5">
        <v>1</v>
      </c>
      <c r="G283" s="5">
        <f t="shared" si="71"/>
        <v>0</v>
      </c>
      <c r="H283" s="5">
        <f t="shared" si="72"/>
        <v>0</v>
      </c>
      <c r="I283" s="5">
        <f t="shared" si="73"/>
        <v>0</v>
      </c>
      <c r="J283" s="5">
        <f t="shared" si="74"/>
        <v>0</v>
      </c>
      <c r="K283" s="5">
        <f t="shared" si="75"/>
        <v>0</v>
      </c>
      <c r="L283" s="5">
        <f t="shared" si="76"/>
        <v>0</v>
      </c>
      <c r="M283" s="5">
        <f t="shared" si="77"/>
        <v>0</v>
      </c>
      <c r="N283" s="5">
        <f t="shared" si="78"/>
        <v>0</v>
      </c>
      <c r="O283" s="5">
        <f t="shared" si="79"/>
        <v>0</v>
      </c>
      <c r="P283" s="5">
        <f t="shared" si="80"/>
        <v>0</v>
      </c>
      <c r="Q283" s="5">
        <f t="shared" si="81"/>
        <v>0</v>
      </c>
      <c r="R283" s="5">
        <f t="shared" si="82"/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9">
        <f t="shared" si="83"/>
        <v>41</v>
      </c>
    </row>
    <row r="284" spans="1:24" hidden="1" x14ac:dyDescent="0.2">
      <c r="A284" s="6">
        <v>45574</v>
      </c>
      <c r="B284" s="4">
        <f t="shared" si="68"/>
        <v>9</v>
      </c>
      <c r="C284" s="4">
        <f t="shared" si="69"/>
        <v>10</v>
      </c>
      <c r="D284" s="4">
        <f t="shared" si="70"/>
        <v>3</v>
      </c>
      <c r="E284" s="5">
        <f t="shared" si="84"/>
        <v>1</v>
      </c>
      <c r="F284" s="5">
        <v>1</v>
      </c>
      <c r="G284" s="5">
        <f t="shared" si="71"/>
        <v>0</v>
      </c>
      <c r="H284" s="5">
        <f t="shared" si="72"/>
        <v>0</v>
      </c>
      <c r="I284" s="5">
        <f t="shared" si="73"/>
        <v>0</v>
      </c>
      <c r="J284" s="5">
        <f t="shared" si="74"/>
        <v>0</v>
      </c>
      <c r="K284" s="5">
        <f t="shared" si="75"/>
        <v>0</v>
      </c>
      <c r="L284" s="5">
        <f t="shared" si="76"/>
        <v>0</v>
      </c>
      <c r="M284" s="5">
        <f t="shared" si="77"/>
        <v>0</v>
      </c>
      <c r="N284" s="5">
        <f t="shared" si="78"/>
        <v>0</v>
      </c>
      <c r="O284" s="5">
        <f t="shared" si="79"/>
        <v>0</v>
      </c>
      <c r="P284" s="5">
        <f t="shared" si="80"/>
        <v>0</v>
      </c>
      <c r="Q284" s="5">
        <f t="shared" si="81"/>
        <v>0</v>
      </c>
      <c r="R284" s="5">
        <f t="shared" si="82"/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9">
        <f t="shared" si="83"/>
        <v>41</v>
      </c>
    </row>
    <row r="285" spans="1:24" hidden="1" x14ac:dyDescent="0.2">
      <c r="A285" s="6">
        <v>45575</v>
      </c>
      <c r="B285" s="4">
        <f t="shared" si="68"/>
        <v>10</v>
      </c>
      <c r="C285" s="4">
        <f t="shared" si="69"/>
        <v>10</v>
      </c>
      <c r="D285" s="4">
        <f t="shared" si="70"/>
        <v>4</v>
      </c>
      <c r="E285" s="5">
        <f t="shared" si="84"/>
        <v>1</v>
      </c>
      <c r="F285" s="5">
        <v>1</v>
      </c>
      <c r="G285" s="5">
        <f t="shared" si="71"/>
        <v>0</v>
      </c>
      <c r="H285" s="5">
        <f t="shared" si="72"/>
        <v>0</v>
      </c>
      <c r="I285" s="5">
        <f t="shared" si="73"/>
        <v>0</v>
      </c>
      <c r="J285" s="5">
        <f t="shared" si="74"/>
        <v>0</v>
      </c>
      <c r="K285" s="5">
        <f t="shared" si="75"/>
        <v>0</v>
      </c>
      <c r="L285" s="5">
        <f t="shared" si="76"/>
        <v>0</v>
      </c>
      <c r="M285" s="5">
        <f t="shared" si="77"/>
        <v>0</v>
      </c>
      <c r="N285" s="5">
        <f t="shared" si="78"/>
        <v>0</v>
      </c>
      <c r="O285" s="5">
        <f t="shared" si="79"/>
        <v>0</v>
      </c>
      <c r="P285" s="5">
        <f t="shared" si="80"/>
        <v>0</v>
      </c>
      <c r="Q285" s="5">
        <f t="shared" si="81"/>
        <v>0</v>
      </c>
      <c r="R285" s="5">
        <f t="shared" si="82"/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9">
        <f t="shared" si="83"/>
        <v>41</v>
      </c>
    </row>
    <row r="286" spans="1:24" hidden="1" x14ac:dyDescent="0.2">
      <c r="A286" s="6">
        <v>45576</v>
      </c>
      <c r="B286" s="4">
        <f t="shared" si="68"/>
        <v>11</v>
      </c>
      <c r="C286" s="4">
        <f t="shared" si="69"/>
        <v>10</v>
      </c>
      <c r="D286" s="4">
        <f t="shared" si="70"/>
        <v>5</v>
      </c>
      <c r="E286" s="5">
        <f t="shared" si="84"/>
        <v>1</v>
      </c>
      <c r="F286" s="5">
        <v>1</v>
      </c>
      <c r="G286" s="5">
        <f t="shared" si="71"/>
        <v>0</v>
      </c>
      <c r="H286" s="5">
        <f t="shared" si="72"/>
        <v>0</v>
      </c>
      <c r="I286" s="5">
        <f t="shared" si="73"/>
        <v>0</v>
      </c>
      <c r="J286" s="5">
        <f t="shared" si="74"/>
        <v>0</v>
      </c>
      <c r="K286" s="5">
        <f t="shared" si="75"/>
        <v>0</v>
      </c>
      <c r="L286" s="5">
        <f t="shared" si="76"/>
        <v>0</v>
      </c>
      <c r="M286" s="5">
        <f t="shared" si="77"/>
        <v>0</v>
      </c>
      <c r="N286" s="5">
        <f t="shared" si="78"/>
        <v>0</v>
      </c>
      <c r="O286" s="5">
        <f t="shared" si="79"/>
        <v>0</v>
      </c>
      <c r="P286" s="5">
        <f t="shared" si="80"/>
        <v>0</v>
      </c>
      <c r="Q286" s="5">
        <f t="shared" si="81"/>
        <v>0</v>
      </c>
      <c r="R286" s="5">
        <f t="shared" si="82"/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9">
        <f t="shared" si="83"/>
        <v>41</v>
      </c>
    </row>
    <row r="287" spans="1:24" hidden="1" x14ac:dyDescent="0.2">
      <c r="A287" s="6">
        <v>45577</v>
      </c>
      <c r="B287" s="4">
        <f t="shared" si="68"/>
        <v>12</v>
      </c>
      <c r="C287" s="4">
        <f t="shared" si="69"/>
        <v>10</v>
      </c>
      <c r="D287" s="4">
        <f t="shared" si="70"/>
        <v>6</v>
      </c>
      <c r="E287" s="5">
        <v>0</v>
      </c>
      <c r="F287" s="5">
        <v>0</v>
      </c>
      <c r="G287" s="5">
        <f t="shared" si="71"/>
        <v>0</v>
      </c>
      <c r="H287" s="5">
        <f t="shared" si="72"/>
        <v>0</v>
      </c>
      <c r="I287" s="5">
        <f t="shared" si="73"/>
        <v>0</v>
      </c>
      <c r="J287" s="5">
        <f t="shared" si="74"/>
        <v>0</v>
      </c>
      <c r="K287" s="5">
        <f t="shared" si="75"/>
        <v>0</v>
      </c>
      <c r="L287" s="5">
        <f t="shared" si="76"/>
        <v>0</v>
      </c>
      <c r="M287" s="5">
        <f t="shared" si="77"/>
        <v>0</v>
      </c>
      <c r="N287" s="5">
        <f t="shared" si="78"/>
        <v>1</v>
      </c>
      <c r="O287" s="5">
        <f t="shared" si="79"/>
        <v>0</v>
      </c>
      <c r="P287" s="5">
        <f t="shared" si="80"/>
        <v>0</v>
      </c>
      <c r="Q287" s="5">
        <f t="shared" si="81"/>
        <v>0</v>
      </c>
      <c r="R287" s="5">
        <f t="shared" si="82"/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9">
        <f t="shared" si="83"/>
        <v>41</v>
      </c>
    </row>
    <row r="288" spans="1:24" hidden="1" x14ac:dyDescent="0.2">
      <c r="A288" s="6">
        <v>45578</v>
      </c>
      <c r="B288" s="4">
        <f t="shared" si="68"/>
        <v>13</v>
      </c>
      <c r="C288" s="4">
        <f t="shared" si="69"/>
        <v>10</v>
      </c>
      <c r="D288" s="4">
        <f t="shared" si="70"/>
        <v>7</v>
      </c>
      <c r="E288" s="5">
        <f t="shared" ref="E288:E314" si="85">IF(D288=7,0,IF(D288=6,0,1))-SUM(G288:V288)</f>
        <v>0</v>
      </c>
      <c r="F288" s="5">
        <v>0</v>
      </c>
      <c r="G288" s="5">
        <f t="shared" si="71"/>
        <v>0</v>
      </c>
      <c r="H288" s="5">
        <f t="shared" si="72"/>
        <v>0</v>
      </c>
      <c r="I288" s="5">
        <f t="shared" si="73"/>
        <v>0</v>
      </c>
      <c r="J288" s="5">
        <f t="shared" si="74"/>
        <v>0</v>
      </c>
      <c r="K288" s="5">
        <f t="shared" si="75"/>
        <v>0</v>
      </c>
      <c r="L288" s="5">
        <f t="shared" si="76"/>
        <v>0</v>
      </c>
      <c r="M288" s="5">
        <f t="shared" si="77"/>
        <v>0</v>
      </c>
      <c r="N288" s="5">
        <f t="shared" si="78"/>
        <v>0</v>
      </c>
      <c r="O288" s="5">
        <f t="shared" si="79"/>
        <v>0</v>
      </c>
      <c r="P288" s="5">
        <f t="shared" si="80"/>
        <v>0</v>
      </c>
      <c r="Q288" s="5">
        <f t="shared" si="81"/>
        <v>0</v>
      </c>
      <c r="R288" s="5">
        <f t="shared" si="82"/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9">
        <f t="shared" si="83"/>
        <v>41</v>
      </c>
    </row>
    <row r="289" spans="1:24" hidden="1" x14ac:dyDescent="0.2">
      <c r="A289" s="6">
        <v>45579</v>
      </c>
      <c r="B289" s="4">
        <f t="shared" si="68"/>
        <v>14</v>
      </c>
      <c r="C289" s="4">
        <f t="shared" si="69"/>
        <v>10</v>
      </c>
      <c r="D289" s="4">
        <f t="shared" si="70"/>
        <v>1</v>
      </c>
      <c r="E289" s="5">
        <f t="shared" si="85"/>
        <v>1</v>
      </c>
      <c r="F289" s="5">
        <v>1</v>
      </c>
      <c r="G289" s="5">
        <f t="shared" si="71"/>
        <v>0</v>
      </c>
      <c r="H289" s="5">
        <f t="shared" si="72"/>
        <v>0</v>
      </c>
      <c r="I289" s="5">
        <f t="shared" si="73"/>
        <v>0</v>
      </c>
      <c r="J289" s="5">
        <f t="shared" si="74"/>
        <v>0</v>
      </c>
      <c r="K289" s="5">
        <f t="shared" si="75"/>
        <v>0</v>
      </c>
      <c r="L289" s="5">
        <f t="shared" si="76"/>
        <v>0</v>
      </c>
      <c r="M289" s="5">
        <f t="shared" si="77"/>
        <v>0</v>
      </c>
      <c r="N289" s="5">
        <f t="shared" si="78"/>
        <v>0</v>
      </c>
      <c r="O289" s="5">
        <f t="shared" si="79"/>
        <v>0</v>
      </c>
      <c r="P289" s="5">
        <f t="shared" si="80"/>
        <v>0</v>
      </c>
      <c r="Q289" s="5">
        <f t="shared" si="81"/>
        <v>0</v>
      </c>
      <c r="R289" s="5">
        <f t="shared" si="82"/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9">
        <f t="shared" si="83"/>
        <v>42</v>
      </c>
    </row>
    <row r="290" spans="1:24" hidden="1" x14ac:dyDescent="0.2">
      <c r="A290" s="6">
        <v>45580</v>
      </c>
      <c r="B290" s="4">
        <f t="shared" si="68"/>
        <v>15</v>
      </c>
      <c r="C290" s="4">
        <f t="shared" si="69"/>
        <v>10</v>
      </c>
      <c r="D290" s="4">
        <f t="shared" si="70"/>
        <v>2</v>
      </c>
      <c r="E290" s="5">
        <f t="shared" si="85"/>
        <v>1</v>
      </c>
      <c r="F290" s="5">
        <v>1</v>
      </c>
      <c r="G290" s="5">
        <f t="shared" si="71"/>
        <v>0</v>
      </c>
      <c r="H290" s="5">
        <f t="shared" si="72"/>
        <v>0</v>
      </c>
      <c r="I290" s="5">
        <f t="shared" si="73"/>
        <v>0</v>
      </c>
      <c r="J290" s="5">
        <f t="shared" si="74"/>
        <v>0</v>
      </c>
      <c r="K290" s="5">
        <f t="shared" si="75"/>
        <v>0</v>
      </c>
      <c r="L290" s="5">
        <f t="shared" si="76"/>
        <v>0</v>
      </c>
      <c r="M290" s="5">
        <f t="shared" si="77"/>
        <v>0</v>
      </c>
      <c r="N290" s="5">
        <f t="shared" si="78"/>
        <v>0</v>
      </c>
      <c r="O290" s="5">
        <f t="shared" si="79"/>
        <v>0</v>
      </c>
      <c r="P290" s="5">
        <f t="shared" si="80"/>
        <v>0</v>
      </c>
      <c r="Q290" s="5">
        <f t="shared" si="81"/>
        <v>0</v>
      </c>
      <c r="R290" s="5">
        <f t="shared" si="82"/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9">
        <f t="shared" si="83"/>
        <v>42</v>
      </c>
    </row>
    <row r="291" spans="1:24" hidden="1" x14ac:dyDescent="0.2">
      <c r="A291" s="6">
        <v>45581</v>
      </c>
      <c r="B291" s="4">
        <f t="shared" si="68"/>
        <v>16</v>
      </c>
      <c r="C291" s="4">
        <f t="shared" si="69"/>
        <v>10</v>
      </c>
      <c r="D291" s="4">
        <f t="shared" si="70"/>
        <v>3</v>
      </c>
      <c r="E291" s="5">
        <f t="shared" si="85"/>
        <v>1</v>
      </c>
      <c r="F291" s="5">
        <v>1</v>
      </c>
      <c r="G291" s="5">
        <f t="shared" si="71"/>
        <v>0</v>
      </c>
      <c r="H291" s="5">
        <f t="shared" si="72"/>
        <v>0</v>
      </c>
      <c r="I291" s="5">
        <f t="shared" si="73"/>
        <v>0</v>
      </c>
      <c r="J291" s="5">
        <f t="shared" si="74"/>
        <v>0</v>
      </c>
      <c r="K291" s="5">
        <f t="shared" si="75"/>
        <v>0</v>
      </c>
      <c r="L291" s="5">
        <f t="shared" si="76"/>
        <v>0</v>
      </c>
      <c r="M291" s="5">
        <f t="shared" si="77"/>
        <v>0</v>
      </c>
      <c r="N291" s="5">
        <f t="shared" si="78"/>
        <v>0</v>
      </c>
      <c r="O291" s="5">
        <f t="shared" si="79"/>
        <v>0</v>
      </c>
      <c r="P291" s="5">
        <f t="shared" si="80"/>
        <v>0</v>
      </c>
      <c r="Q291" s="5">
        <f t="shared" si="81"/>
        <v>0</v>
      </c>
      <c r="R291" s="5">
        <f t="shared" si="82"/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9">
        <f t="shared" si="83"/>
        <v>42</v>
      </c>
    </row>
    <row r="292" spans="1:24" hidden="1" x14ac:dyDescent="0.2">
      <c r="A292" s="6">
        <v>45582</v>
      </c>
      <c r="B292" s="4">
        <f t="shared" si="68"/>
        <v>17</v>
      </c>
      <c r="C292" s="4">
        <f t="shared" si="69"/>
        <v>10</v>
      </c>
      <c r="D292" s="4">
        <f t="shared" si="70"/>
        <v>4</v>
      </c>
      <c r="E292" s="5">
        <f t="shared" si="85"/>
        <v>1</v>
      </c>
      <c r="F292" s="5">
        <v>1</v>
      </c>
      <c r="G292" s="5">
        <f t="shared" si="71"/>
        <v>0</v>
      </c>
      <c r="H292" s="5">
        <f t="shared" si="72"/>
        <v>0</v>
      </c>
      <c r="I292" s="5">
        <f t="shared" si="73"/>
        <v>0</v>
      </c>
      <c r="J292" s="5">
        <f t="shared" si="74"/>
        <v>0</v>
      </c>
      <c r="K292" s="5">
        <f t="shared" si="75"/>
        <v>0</v>
      </c>
      <c r="L292" s="5">
        <f t="shared" si="76"/>
        <v>0</v>
      </c>
      <c r="M292" s="5">
        <f t="shared" si="77"/>
        <v>0</v>
      </c>
      <c r="N292" s="5">
        <f t="shared" si="78"/>
        <v>0</v>
      </c>
      <c r="O292" s="5">
        <f t="shared" si="79"/>
        <v>0</v>
      </c>
      <c r="P292" s="5">
        <f t="shared" si="80"/>
        <v>0</v>
      </c>
      <c r="Q292" s="5">
        <f t="shared" si="81"/>
        <v>0</v>
      </c>
      <c r="R292" s="5">
        <f t="shared" si="82"/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9">
        <f t="shared" si="83"/>
        <v>42</v>
      </c>
    </row>
    <row r="293" spans="1:24" hidden="1" x14ac:dyDescent="0.2">
      <c r="A293" s="6">
        <v>45583</v>
      </c>
      <c r="B293" s="4">
        <f t="shared" si="68"/>
        <v>18</v>
      </c>
      <c r="C293" s="4">
        <f t="shared" si="69"/>
        <v>10</v>
      </c>
      <c r="D293" s="4">
        <f t="shared" si="70"/>
        <v>5</v>
      </c>
      <c r="E293" s="5">
        <f t="shared" si="85"/>
        <v>1</v>
      </c>
      <c r="F293" s="5">
        <v>1</v>
      </c>
      <c r="G293" s="5">
        <f t="shared" si="71"/>
        <v>0</v>
      </c>
      <c r="H293" s="5">
        <f t="shared" si="72"/>
        <v>0</v>
      </c>
      <c r="I293" s="5">
        <f t="shared" si="73"/>
        <v>0</v>
      </c>
      <c r="J293" s="5">
        <f t="shared" si="74"/>
        <v>0</v>
      </c>
      <c r="K293" s="5">
        <f t="shared" si="75"/>
        <v>0</v>
      </c>
      <c r="L293" s="5">
        <f t="shared" si="76"/>
        <v>0</v>
      </c>
      <c r="M293" s="5">
        <f t="shared" si="77"/>
        <v>0</v>
      </c>
      <c r="N293" s="5">
        <f t="shared" si="78"/>
        <v>0</v>
      </c>
      <c r="O293" s="5">
        <f t="shared" si="79"/>
        <v>0</v>
      </c>
      <c r="P293" s="5">
        <f t="shared" si="80"/>
        <v>0</v>
      </c>
      <c r="Q293" s="5">
        <f t="shared" si="81"/>
        <v>0</v>
      </c>
      <c r="R293" s="5">
        <f t="shared" si="82"/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9">
        <f t="shared" si="83"/>
        <v>42</v>
      </c>
    </row>
    <row r="294" spans="1:24" hidden="1" x14ac:dyDescent="0.2">
      <c r="A294" s="6">
        <v>45584</v>
      </c>
      <c r="B294" s="4">
        <f t="shared" si="68"/>
        <v>19</v>
      </c>
      <c r="C294" s="4">
        <f t="shared" si="69"/>
        <v>10</v>
      </c>
      <c r="D294" s="4">
        <f t="shared" si="70"/>
        <v>6</v>
      </c>
      <c r="E294" s="5">
        <f t="shared" si="85"/>
        <v>0</v>
      </c>
      <c r="F294" s="5">
        <v>0</v>
      </c>
      <c r="G294" s="5">
        <f t="shared" si="71"/>
        <v>0</v>
      </c>
      <c r="H294" s="5">
        <f t="shared" si="72"/>
        <v>0</v>
      </c>
      <c r="I294" s="5">
        <f t="shared" si="73"/>
        <v>0</v>
      </c>
      <c r="J294" s="5">
        <f t="shared" si="74"/>
        <v>0</v>
      </c>
      <c r="K294" s="5">
        <f t="shared" si="75"/>
        <v>0</v>
      </c>
      <c r="L294" s="5">
        <f t="shared" si="76"/>
        <v>0</v>
      </c>
      <c r="M294" s="5">
        <f t="shared" si="77"/>
        <v>0</v>
      </c>
      <c r="N294" s="5">
        <f t="shared" si="78"/>
        <v>0</v>
      </c>
      <c r="O294" s="5">
        <f t="shared" si="79"/>
        <v>0</v>
      </c>
      <c r="P294" s="5">
        <f t="shared" si="80"/>
        <v>0</v>
      </c>
      <c r="Q294" s="5">
        <f t="shared" si="81"/>
        <v>0</v>
      </c>
      <c r="R294" s="5">
        <f t="shared" si="82"/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9">
        <f t="shared" si="83"/>
        <v>42</v>
      </c>
    </row>
    <row r="295" spans="1:24" hidden="1" x14ac:dyDescent="0.2">
      <c r="A295" s="6">
        <v>45585</v>
      </c>
      <c r="B295" s="4">
        <f t="shared" si="68"/>
        <v>20</v>
      </c>
      <c r="C295" s="4">
        <f t="shared" si="69"/>
        <v>10</v>
      </c>
      <c r="D295" s="4">
        <f t="shared" si="70"/>
        <v>7</v>
      </c>
      <c r="E295" s="5">
        <f t="shared" si="85"/>
        <v>0</v>
      </c>
      <c r="F295" s="5">
        <v>0</v>
      </c>
      <c r="G295" s="5">
        <f t="shared" si="71"/>
        <v>0</v>
      </c>
      <c r="H295" s="5">
        <f t="shared" si="72"/>
        <v>0</v>
      </c>
      <c r="I295" s="5">
        <f t="shared" si="73"/>
        <v>0</v>
      </c>
      <c r="J295" s="5">
        <f t="shared" si="74"/>
        <v>0</v>
      </c>
      <c r="K295" s="5">
        <f t="shared" si="75"/>
        <v>0</v>
      </c>
      <c r="L295" s="5">
        <f t="shared" si="76"/>
        <v>0</v>
      </c>
      <c r="M295" s="5">
        <f t="shared" si="77"/>
        <v>0</v>
      </c>
      <c r="N295" s="5">
        <f t="shared" si="78"/>
        <v>0</v>
      </c>
      <c r="O295" s="5">
        <f t="shared" si="79"/>
        <v>0</v>
      </c>
      <c r="P295" s="5">
        <f t="shared" si="80"/>
        <v>0</v>
      </c>
      <c r="Q295" s="5">
        <f t="shared" si="81"/>
        <v>0</v>
      </c>
      <c r="R295" s="5">
        <f t="shared" si="82"/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9">
        <f t="shared" si="83"/>
        <v>42</v>
      </c>
    </row>
    <row r="296" spans="1:24" hidden="1" x14ac:dyDescent="0.2">
      <c r="A296" s="6">
        <v>45586</v>
      </c>
      <c r="B296" s="4">
        <f t="shared" si="68"/>
        <v>21</v>
      </c>
      <c r="C296" s="4">
        <f t="shared" si="69"/>
        <v>10</v>
      </c>
      <c r="D296" s="4">
        <f t="shared" si="70"/>
        <v>1</v>
      </c>
      <c r="E296" s="5">
        <f t="shared" si="85"/>
        <v>1</v>
      </c>
      <c r="F296" s="5">
        <v>1</v>
      </c>
      <c r="G296" s="5">
        <f t="shared" si="71"/>
        <v>0</v>
      </c>
      <c r="H296" s="5">
        <f t="shared" si="72"/>
        <v>0</v>
      </c>
      <c r="I296" s="5">
        <f t="shared" si="73"/>
        <v>0</v>
      </c>
      <c r="J296" s="5">
        <f t="shared" si="74"/>
        <v>0</v>
      </c>
      <c r="K296" s="5">
        <f t="shared" si="75"/>
        <v>0</v>
      </c>
      <c r="L296" s="5">
        <f t="shared" si="76"/>
        <v>0</v>
      </c>
      <c r="M296" s="5">
        <f t="shared" si="77"/>
        <v>0</v>
      </c>
      <c r="N296" s="5">
        <f t="shared" si="78"/>
        <v>0</v>
      </c>
      <c r="O296" s="5">
        <f t="shared" si="79"/>
        <v>0</v>
      </c>
      <c r="P296" s="5">
        <f t="shared" si="80"/>
        <v>0</v>
      </c>
      <c r="Q296" s="5">
        <f t="shared" si="81"/>
        <v>0</v>
      </c>
      <c r="R296" s="5">
        <f t="shared" si="82"/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9">
        <f t="shared" si="83"/>
        <v>43</v>
      </c>
    </row>
    <row r="297" spans="1:24" hidden="1" x14ac:dyDescent="0.2">
      <c r="A297" s="6">
        <v>45587</v>
      </c>
      <c r="B297" s="4">
        <f t="shared" si="68"/>
        <v>22</v>
      </c>
      <c r="C297" s="4">
        <f t="shared" si="69"/>
        <v>10</v>
      </c>
      <c r="D297" s="4">
        <f t="shared" si="70"/>
        <v>2</v>
      </c>
      <c r="E297" s="5">
        <f t="shared" si="85"/>
        <v>1</v>
      </c>
      <c r="F297" s="5">
        <v>1</v>
      </c>
      <c r="G297" s="5">
        <f t="shared" si="71"/>
        <v>0</v>
      </c>
      <c r="H297" s="5">
        <f t="shared" si="72"/>
        <v>0</v>
      </c>
      <c r="I297" s="5">
        <f t="shared" si="73"/>
        <v>0</v>
      </c>
      <c r="J297" s="5">
        <f t="shared" si="74"/>
        <v>0</v>
      </c>
      <c r="K297" s="5">
        <f t="shared" si="75"/>
        <v>0</v>
      </c>
      <c r="L297" s="5">
        <f t="shared" si="76"/>
        <v>0</v>
      </c>
      <c r="M297" s="5">
        <f t="shared" si="77"/>
        <v>0</v>
      </c>
      <c r="N297" s="5">
        <f t="shared" si="78"/>
        <v>0</v>
      </c>
      <c r="O297" s="5">
        <f t="shared" si="79"/>
        <v>0</v>
      </c>
      <c r="P297" s="5">
        <f t="shared" si="80"/>
        <v>0</v>
      </c>
      <c r="Q297" s="5">
        <f t="shared" si="81"/>
        <v>0</v>
      </c>
      <c r="R297" s="5">
        <f t="shared" si="82"/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9">
        <f t="shared" si="83"/>
        <v>43</v>
      </c>
    </row>
    <row r="298" spans="1:24" hidden="1" x14ac:dyDescent="0.2">
      <c r="A298" s="6">
        <v>45588</v>
      </c>
      <c r="B298" s="4">
        <f t="shared" si="68"/>
        <v>23</v>
      </c>
      <c r="C298" s="4">
        <f t="shared" si="69"/>
        <v>10</v>
      </c>
      <c r="D298" s="4">
        <f t="shared" si="70"/>
        <v>3</v>
      </c>
      <c r="E298" s="5">
        <f t="shared" si="85"/>
        <v>1</v>
      </c>
      <c r="F298" s="5">
        <v>1</v>
      </c>
      <c r="G298" s="5">
        <f t="shared" si="71"/>
        <v>0</v>
      </c>
      <c r="H298" s="5">
        <f t="shared" si="72"/>
        <v>0</v>
      </c>
      <c r="I298" s="5">
        <f t="shared" si="73"/>
        <v>0</v>
      </c>
      <c r="J298" s="5">
        <f t="shared" si="74"/>
        <v>0</v>
      </c>
      <c r="K298" s="5">
        <f t="shared" si="75"/>
        <v>0</v>
      </c>
      <c r="L298" s="5">
        <f t="shared" si="76"/>
        <v>0</v>
      </c>
      <c r="M298" s="5">
        <f t="shared" si="77"/>
        <v>0</v>
      </c>
      <c r="N298" s="5">
        <f t="shared" si="78"/>
        <v>0</v>
      </c>
      <c r="O298" s="5">
        <f t="shared" si="79"/>
        <v>0</v>
      </c>
      <c r="P298" s="5">
        <f t="shared" si="80"/>
        <v>0</v>
      </c>
      <c r="Q298" s="5">
        <f t="shared" si="81"/>
        <v>0</v>
      </c>
      <c r="R298" s="5">
        <f t="shared" si="82"/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9">
        <f t="shared" si="83"/>
        <v>43</v>
      </c>
    </row>
    <row r="299" spans="1:24" hidden="1" x14ac:dyDescent="0.2">
      <c r="A299" s="6">
        <v>45589</v>
      </c>
      <c r="B299" s="4">
        <f t="shared" si="68"/>
        <v>24</v>
      </c>
      <c r="C299" s="4">
        <f t="shared" si="69"/>
        <v>10</v>
      </c>
      <c r="D299" s="4">
        <f t="shared" si="70"/>
        <v>4</v>
      </c>
      <c r="E299" s="5">
        <f t="shared" si="85"/>
        <v>1</v>
      </c>
      <c r="F299" s="5">
        <v>1</v>
      </c>
      <c r="G299" s="5">
        <f t="shared" si="71"/>
        <v>0</v>
      </c>
      <c r="H299" s="5">
        <f t="shared" si="72"/>
        <v>0</v>
      </c>
      <c r="I299" s="5">
        <f t="shared" si="73"/>
        <v>0</v>
      </c>
      <c r="J299" s="5">
        <f t="shared" si="74"/>
        <v>0</v>
      </c>
      <c r="K299" s="5">
        <f t="shared" si="75"/>
        <v>0</v>
      </c>
      <c r="L299" s="5">
        <f t="shared" si="76"/>
        <v>0</v>
      </c>
      <c r="M299" s="5">
        <f t="shared" si="77"/>
        <v>0</v>
      </c>
      <c r="N299" s="5">
        <f t="shared" si="78"/>
        <v>0</v>
      </c>
      <c r="O299" s="5">
        <f t="shared" si="79"/>
        <v>0</v>
      </c>
      <c r="P299" s="5">
        <f t="shared" si="80"/>
        <v>0</v>
      </c>
      <c r="Q299" s="5">
        <f t="shared" si="81"/>
        <v>0</v>
      </c>
      <c r="R299" s="5">
        <f t="shared" si="82"/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9">
        <f t="shared" si="83"/>
        <v>43</v>
      </c>
    </row>
    <row r="300" spans="1:24" hidden="1" x14ac:dyDescent="0.2">
      <c r="A300" s="6">
        <v>45590</v>
      </c>
      <c r="B300" s="4">
        <f t="shared" si="68"/>
        <v>25</v>
      </c>
      <c r="C300" s="4">
        <f t="shared" si="69"/>
        <v>10</v>
      </c>
      <c r="D300" s="4">
        <f t="shared" si="70"/>
        <v>5</v>
      </c>
      <c r="E300" s="5">
        <f t="shared" si="85"/>
        <v>1</v>
      </c>
      <c r="F300" s="5">
        <v>1</v>
      </c>
      <c r="G300" s="5">
        <f t="shared" si="71"/>
        <v>0</v>
      </c>
      <c r="H300" s="5">
        <f t="shared" si="72"/>
        <v>0</v>
      </c>
      <c r="I300" s="5">
        <f t="shared" si="73"/>
        <v>0</v>
      </c>
      <c r="J300" s="5">
        <f t="shared" si="74"/>
        <v>0</v>
      </c>
      <c r="K300" s="5">
        <f t="shared" si="75"/>
        <v>0</v>
      </c>
      <c r="L300" s="5">
        <f t="shared" si="76"/>
        <v>0</v>
      </c>
      <c r="M300" s="5">
        <f t="shared" si="77"/>
        <v>0</v>
      </c>
      <c r="N300" s="5">
        <f t="shared" si="78"/>
        <v>0</v>
      </c>
      <c r="O300" s="5">
        <f t="shared" si="79"/>
        <v>0</v>
      </c>
      <c r="P300" s="5">
        <f t="shared" si="80"/>
        <v>0</v>
      </c>
      <c r="Q300" s="5">
        <f t="shared" si="81"/>
        <v>0</v>
      </c>
      <c r="R300" s="5">
        <f t="shared" si="82"/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9">
        <f t="shared" si="83"/>
        <v>43</v>
      </c>
    </row>
    <row r="301" spans="1:24" hidden="1" x14ac:dyDescent="0.2">
      <c r="A301" s="6">
        <v>45591</v>
      </c>
      <c r="B301" s="4">
        <f t="shared" si="68"/>
        <v>26</v>
      </c>
      <c r="C301" s="4">
        <f t="shared" si="69"/>
        <v>10</v>
      </c>
      <c r="D301" s="4">
        <f t="shared" si="70"/>
        <v>6</v>
      </c>
      <c r="E301" s="5">
        <f t="shared" si="85"/>
        <v>0</v>
      </c>
      <c r="F301" s="5">
        <v>0</v>
      </c>
      <c r="G301" s="5">
        <f t="shared" si="71"/>
        <v>0</v>
      </c>
      <c r="H301" s="5">
        <f t="shared" si="72"/>
        <v>0</v>
      </c>
      <c r="I301" s="5">
        <f t="shared" si="73"/>
        <v>0</v>
      </c>
      <c r="J301" s="5">
        <f t="shared" si="74"/>
        <v>0</v>
      </c>
      <c r="K301" s="5">
        <f t="shared" si="75"/>
        <v>0</v>
      </c>
      <c r="L301" s="5">
        <f t="shared" si="76"/>
        <v>0</v>
      </c>
      <c r="M301" s="5">
        <f t="shared" si="77"/>
        <v>0</v>
      </c>
      <c r="N301" s="5">
        <f t="shared" si="78"/>
        <v>0</v>
      </c>
      <c r="O301" s="5">
        <f t="shared" si="79"/>
        <v>0</v>
      </c>
      <c r="P301" s="5">
        <f t="shared" si="80"/>
        <v>0</v>
      </c>
      <c r="Q301" s="5">
        <f t="shared" si="81"/>
        <v>0</v>
      </c>
      <c r="R301" s="5">
        <f t="shared" si="82"/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9">
        <f t="shared" si="83"/>
        <v>43</v>
      </c>
    </row>
    <row r="302" spans="1:24" hidden="1" x14ac:dyDescent="0.2">
      <c r="A302" s="6">
        <v>45592</v>
      </c>
      <c r="B302" s="4">
        <f t="shared" si="68"/>
        <v>27</v>
      </c>
      <c r="C302" s="4">
        <f t="shared" si="69"/>
        <v>10</v>
      </c>
      <c r="D302" s="4">
        <f t="shared" si="70"/>
        <v>7</v>
      </c>
      <c r="E302" s="5">
        <f t="shared" si="85"/>
        <v>0</v>
      </c>
      <c r="F302" s="5">
        <v>0</v>
      </c>
      <c r="G302" s="5">
        <f t="shared" si="71"/>
        <v>0</v>
      </c>
      <c r="H302" s="5">
        <f t="shared" si="72"/>
        <v>0</v>
      </c>
      <c r="I302" s="5">
        <f t="shared" si="73"/>
        <v>0</v>
      </c>
      <c r="J302" s="5">
        <f t="shared" si="74"/>
        <v>0</v>
      </c>
      <c r="K302" s="5">
        <f t="shared" si="75"/>
        <v>0</v>
      </c>
      <c r="L302" s="5">
        <f t="shared" si="76"/>
        <v>0</v>
      </c>
      <c r="M302" s="5">
        <f t="shared" si="77"/>
        <v>0</v>
      </c>
      <c r="N302" s="5">
        <f t="shared" si="78"/>
        <v>0</v>
      </c>
      <c r="O302" s="5">
        <f t="shared" si="79"/>
        <v>0</v>
      </c>
      <c r="P302" s="5">
        <f t="shared" si="80"/>
        <v>0</v>
      </c>
      <c r="Q302" s="5">
        <f t="shared" si="81"/>
        <v>0</v>
      </c>
      <c r="R302" s="5">
        <f t="shared" si="82"/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9">
        <f t="shared" si="83"/>
        <v>43</v>
      </c>
    </row>
    <row r="303" spans="1:24" hidden="1" x14ac:dyDescent="0.2">
      <c r="A303" s="6">
        <v>45593</v>
      </c>
      <c r="B303" s="4">
        <f t="shared" si="68"/>
        <v>28</v>
      </c>
      <c r="C303" s="4">
        <f t="shared" si="69"/>
        <v>10</v>
      </c>
      <c r="D303" s="4">
        <f t="shared" si="70"/>
        <v>1</v>
      </c>
      <c r="E303" s="5">
        <f t="shared" si="85"/>
        <v>1</v>
      </c>
      <c r="F303" s="5">
        <v>1</v>
      </c>
      <c r="G303" s="5">
        <f t="shared" si="71"/>
        <v>0</v>
      </c>
      <c r="H303" s="5">
        <f t="shared" si="72"/>
        <v>0</v>
      </c>
      <c r="I303" s="5">
        <f t="shared" si="73"/>
        <v>0</v>
      </c>
      <c r="J303" s="5">
        <f t="shared" si="74"/>
        <v>0</v>
      </c>
      <c r="K303" s="5">
        <f t="shared" si="75"/>
        <v>0</v>
      </c>
      <c r="L303" s="5">
        <f t="shared" si="76"/>
        <v>0</v>
      </c>
      <c r="M303" s="5">
        <f t="shared" si="77"/>
        <v>0</v>
      </c>
      <c r="N303" s="5">
        <f t="shared" si="78"/>
        <v>0</v>
      </c>
      <c r="O303" s="5">
        <f t="shared" si="79"/>
        <v>0</v>
      </c>
      <c r="P303" s="5">
        <f t="shared" si="80"/>
        <v>0</v>
      </c>
      <c r="Q303" s="5">
        <f t="shared" si="81"/>
        <v>0</v>
      </c>
      <c r="R303" s="5">
        <f t="shared" si="82"/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9">
        <f t="shared" si="83"/>
        <v>44</v>
      </c>
    </row>
    <row r="304" spans="1:24" hidden="1" x14ac:dyDescent="0.2">
      <c r="A304" s="6">
        <v>45594</v>
      </c>
      <c r="B304" s="4">
        <f t="shared" si="68"/>
        <v>29</v>
      </c>
      <c r="C304" s="4">
        <f t="shared" si="69"/>
        <v>10</v>
      </c>
      <c r="D304" s="4">
        <f t="shared" si="70"/>
        <v>2</v>
      </c>
      <c r="E304" s="5">
        <f t="shared" si="85"/>
        <v>1</v>
      </c>
      <c r="F304" s="5">
        <v>1</v>
      </c>
      <c r="G304" s="5">
        <f t="shared" si="71"/>
        <v>0</v>
      </c>
      <c r="H304" s="5">
        <f t="shared" si="72"/>
        <v>0</v>
      </c>
      <c r="I304" s="5">
        <f t="shared" si="73"/>
        <v>0</v>
      </c>
      <c r="J304" s="5">
        <f t="shared" si="74"/>
        <v>0</v>
      </c>
      <c r="K304" s="5">
        <f t="shared" si="75"/>
        <v>0</v>
      </c>
      <c r="L304" s="5">
        <f t="shared" si="76"/>
        <v>0</v>
      </c>
      <c r="M304" s="5">
        <f t="shared" si="77"/>
        <v>0</v>
      </c>
      <c r="N304" s="5">
        <f t="shared" si="78"/>
        <v>0</v>
      </c>
      <c r="O304" s="5">
        <f t="shared" si="79"/>
        <v>0</v>
      </c>
      <c r="P304" s="5">
        <f t="shared" si="80"/>
        <v>0</v>
      </c>
      <c r="Q304" s="5">
        <f t="shared" si="81"/>
        <v>0</v>
      </c>
      <c r="R304" s="5">
        <f t="shared" si="82"/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9">
        <f t="shared" si="83"/>
        <v>44</v>
      </c>
    </row>
    <row r="305" spans="1:24" hidden="1" x14ac:dyDescent="0.2">
      <c r="A305" s="6">
        <v>45595</v>
      </c>
      <c r="B305" s="4">
        <f t="shared" si="68"/>
        <v>30</v>
      </c>
      <c r="C305" s="4">
        <f t="shared" si="69"/>
        <v>10</v>
      </c>
      <c r="D305" s="4">
        <f t="shared" si="70"/>
        <v>3</v>
      </c>
      <c r="E305" s="5">
        <f t="shared" si="85"/>
        <v>1</v>
      </c>
      <c r="F305" s="5">
        <v>1</v>
      </c>
      <c r="G305" s="5">
        <f t="shared" si="71"/>
        <v>0</v>
      </c>
      <c r="H305" s="5">
        <f t="shared" si="72"/>
        <v>0</v>
      </c>
      <c r="I305" s="5">
        <f t="shared" si="73"/>
        <v>0</v>
      </c>
      <c r="J305" s="5">
        <f t="shared" si="74"/>
        <v>0</v>
      </c>
      <c r="K305" s="5">
        <f t="shared" si="75"/>
        <v>0</v>
      </c>
      <c r="L305" s="5">
        <f t="shared" si="76"/>
        <v>0</v>
      </c>
      <c r="M305" s="5">
        <f t="shared" si="77"/>
        <v>0</v>
      </c>
      <c r="N305" s="5">
        <f t="shared" si="78"/>
        <v>0</v>
      </c>
      <c r="O305" s="5">
        <f t="shared" si="79"/>
        <v>0</v>
      </c>
      <c r="P305" s="5">
        <f t="shared" si="80"/>
        <v>0</v>
      </c>
      <c r="Q305" s="5">
        <f t="shared" si="81"/>
        <v>0</v>
      </c>
      <c r="R305" s="5">
        <f t="shared" si="82"/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9">
        <f t="shared" si="83"/>
        <v>44</v>
      </c>
    </row>
    <row r="306" spans="1:24" hidden="1" x14ac:dyDescent="0.2">
      <c r="A306" s="6">
        <v>45596</v>
      </c>
      <c r="B306" s="4">
        <f t="shared" si="68"/>
        <v>31</v>
      </c>
      <c r="C306" s="4">
        <f t="shared" si="69"/>
        <v>10</v>
      </c>
      <c r="D306" s="4">
        <f t="shared" si="70"/>
        <v>4</v>
      </c>
      <c r="E306" s="5">
        <f t="shared" si="85"/>
        <v>1</v>
      </c>
      <c r="F306" s="5">
        <v>1</v>
      </c>
      <c r="G306" s="5">
        <f t="shared" si="71"/>
        <v>0</v>
      </c>
      <c r="H306" s="5">
        <f t="shared" si="72"/>
        <v>0</v>
      </c>
      <c r="I306" s="5">
        <f t="shared" si="73"/>
        <v>0</v>
      </c>
      <c r="J306" s="5">
        <f t="shared" si="74"/>
        <v>0</v>
      </c>
      <c r="K306" s="5">
        <f t="shared" si="75"/>
        <v>0</v>
      </c>
      <c r="L306" s="5">
        <f t="shared" si="76"/>
        <v>0</v>
      </c>
      <c r="M306" s="5">
        <f t="shared" si="77"/>
        <v>0</v>
      </c>
      <c r="N306" s="5">
        <f t="shared" si="78"/>
        <v>0</v>
      </c>
      <c r="O306" s="5">
        <f t="shared" si="79"/>
        <v>0</v>
      </c>
      <c r="P306" s="5">
        <f t="shared" si="80"/>
        <v>0</v>
      </c>
      <c r="Q306" s="5">
        <f t="shared" si="81"/>
        <v>0</v>
      </c>
      <c r="R306" s="5">
        <f t="shared" si="82"/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9">
        <f t="shared" si="83"/>
        <v>44</v>
      </c>
    </row>
    <row r="307" spans="1:24" x14ac:dyDescent="0.2">
      <c r="A307" s="6">
        <v>45597</v>
      </c>
      <c r="B307" s="4">
        <f t="shared" si="68"/>
        <v>1</v>
      </c>
      <c r="C307" s="4">
        <f t="shared" si="69"/>
        <v>11</v>
      </c>
      <c r="D307" s="4">
        <f t="shared" si="70"/>
        <v>5</v>
      </c>
      <c r="E307" s="5">
        <f t="shared" si="85"/>
        <v>0</v>
      </c>
      <c r="F307" s="5">
        <v>0</v>
      </c>
      <c r="G307" s="5">
        <f t="shared" si="71"/>
        <v>0</v>
      </c>
      <c r="H307" s="5">
        <f t="shared" si="72"/>
        <v>0</v>
      </c>
      <c r="I307" s="5">
        <f t="shared" si="73"/>
        <v>0</v>
      </c>
      <c r="J307" s="5">
        <f t="shared" si="74"/>
        <v>0</v>
      </c>
      <c r="K307" s="5">
        <f t="shared" si="75"/>
        <v>0</v>
      </c>
      <c r="L307" s="5">
        <f t="shared" si="76"/>
        <v>0</v>
      </c>
      <c r="M307" s="5">
        <f t="shared" si="77"/>
        <v>0</v>
      </c>
      <c r="N307" s="5">
        <f t="shared" si="78"/>
        <v>0</v>
      </c>
      <c r="O307" s="5">
        <f t="shared" si="79"/>
        <v>1</v>
      </c>
      <c r="P307" s="5">
        <f t="shared" si="80"/>
        <v>0</v>
      </c>
      <c r="Q307" s="5">
        <f t="shared" si="81"/>
        <v>0</v>
      </c>
      <c r="R307" s="5">
        <f t="shared" si="82"/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9">
        <f t="shared" si="83"/>
        <v>44</v>
      </c>
    </row>
    <row r="308" spans="1:24" hidden="1" x14ac:dyDescent="0.2">
      <c r="A308" s="6">
        <v>45598</v>
      </c>
      <c r="B308" s="4">
        <f t="shared" si="68"/>
        <v>2</v>
      </c>
      <c r="C308" s="4">
        <f t="shared" si="69"/>
        <v>11</v>
      </c>
      <c r="D308" s="4">
        <f t="shared" si="70"/>
        <v>6</v>
      </c>
      <c r="E308" s="5">
        <f t="shared" si="85"/>
        <v>0</v>
      </c>
      <c r="F308" s="5">
        <v>0</v>
      </c>
      <c r="G308" s="5">
        <f t="shared" si="71"/>
        <v>0</v>
      </c>
      <c r="H308" s="5">
        <f t="shared" si="72"/>
        <v>0</v>
      </c>
      <c r="I308" s="5">
        <f t="shared" si="73"/>
        <v>0</v>
      </c>
      <c r="J308" s="5">
        <f t="shared" si="74"/>
        <v>0</v>
      </c>
      <c r="K308" s="5">
        <f t="shared" si="75"/>
        <v>0</v>
      </c>
      <c r="L308" s="5">
        <f t="shared" si="76"/>
        <v>0</v>
      </c>
      <c r="M308" s="5">
        <f t="shared" si="77"/>
        <v>0</v>
      </c>
      <c r="N308" s="5">
        <f t="shared" si="78"/>
        <v>0</v>
      </c>
      <c r="O308" s="5">
        <f t="shared" si="79"/>
        <v>0</v>
      </c>
      <c r="P308" s="5">
        <f t="shared" si="80"/>
        <v>0</v>
      </c>
      <c r="Q308" s="5">
        <f t="shared" si="81"/>
        <v>0</v>
      </c>
      <c r="R308" s="5">
        <f t="shared" si="82"/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9">
        <f t="shared" si="83"/>
        <v>44</v>
      </c>
    </row>
    <row r="309" spans="1:24" hidden="1" x14ac:dyDescent="0.2">
      <c r="A309" s="6">
        <v>45599</v>
      </c>
      <c r="B309" s="4">
        <f t="shared" si="68"/>
        <v>3</v>
      </c>
      <c r="C309" s="4">
        <f t="shared" si="69"/>
        <v>11</v>
      </c>
      <c r="D309" s="4">
        <f t="shared" si="70"/>
        <v>7</v>
      </c>
      <c r="E309" s="5">
        <f t="shared" si="85"/>
        <v>0</v>
      </c>
      <c r="F309" s="5">
        <v>0</v>
      </c>
      <c r="G309" s="5">
        <f t="shared" si="71"/>
        <v>0</v>
      </c>
      <c r="H309" s="5">
        <f t="shared" si="72"/>
        <v>0</v>
      </c>
      <c r="I309" s="5">
        <f t="shared" si="73"/>
        <v>0</v>
      </c>
      <c r="J309" s="5">
        <f t="shared" si="74"/>
        <v>0</v>
      </c>
      <c r="K309" s="5">
        <f t="shared" si="75"/>
        <v>0</v>
      </c>
      <c r="L309" s="5">
        <f t="shared" si="76"/>
        <v>0</v>
      </c>
      <c r="M309" s="5">
        <f t="shared" si="77"/>
        <v>0</v>
      </c>
      <c r="N309" s="5">
        <f t="shared" si="78"/>
        <v>0</v>
      </c>
      <c r="O309" s="5">
        <f t="shared" si="79"/>
        <v>0</v>
      </c>
      <c r="P309" s="5">
        <f t="shared" si="80"/>
        <v>0</v>
      </c>
      <c r="Q309" s="5">
        <f t="shared" si="81"/>
        <v>0</v>
      </c>
      <c r="R309" s="5">
        <f t="shared" si="82"/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9">
        <f t="shared" si="83"/>
        <v>44</v>
      </c>
    </row>
    <row r="310" spans="1:24" hidden="1" x14ac:dyDescent="0.2">
      <c r="A310" s="6">
        <v>45600</v>
      </c>
      <c r="B310" s="4">
        <f t="shared" si="68"/>
        <v>4</v>
      </c>
      <c r="C310" s="4">
        <f t="shared" si="69"/>
        <v>11</v>
      </c>
      <c r="D310" s="4">
        <f t="shared" si="70"/>
        <v>1</v>
      </c>
      <c r="E310" s="5">
        <f t="shared" si="85"/>
        <v>1</v>
      </c>
      <c r="F310" s="5">
        <v>1</v>
      </c>
      <c r="G310" s="5">
        <f t="shared" si="71"/>
        <v>0</v>
      </c>
      <c r="H310" s="5">
        <f t="shared" si="72"/>
        <v>0</v>
      </c>
      <c r="I310" s="5">
        <f t="shared" si="73"/>
        <v>0</v>
      </c>
      <c r="J310" s="5">
        <f t="shared" si="74"/>
        <v>0</v>
      </c>
      <c r="K310" s="5">
        <f t="shared" si="75"/>
        <v>0</v>
      </c>
      <c r="L310" s="5">
        <f t="shared" si="76"/>
        <v>0</v>
      </c>
      <c r="M310" s="5">
        <f t="shared" si="77"/>
        <v>0</v>
      </c>
      <c r="N310" s="5">
        <f t="shared" si="78"/>
        <v>0</v>
      </c>
      <c r="O310" s="5">
        <f t="shared" si="79"/>
        <v>0</v>
      </c>
      <c r="P310" s="5">
        <f t="shared" si="80"/>
        <v>0</v>
      </c>
      <c r="Q310" s="5">
        <f t="shared" si="81"/>
        <v>0</v>
      </c>
      <c r="R310" s="5">
        <f t="shared" si="82"/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9">
        <f t="shared" si="83"/>
        <v>45</v>
      </c>
    </row>
    <row r="311" spans="1:24" hidden="1" x14ac:dyDescent="0.2">
      <c r="A311" s="6">
        <v>45601</v>
      </c>
      <c r="B311" s="4">
        <f t="shared" si="68"/>
        <v>5</v>
      </c>
      <c r="C311" s="4">
        <f t="shared" si="69"/>
        <v>11</v>
      </c>
      <c r="D311" s="4">
        <f t="shared" si="70"/>
        <v>2</v>
      </c>
      <c r="E311" s="5">
        <f t="shared" si="85"/>
        <v>1</v>
      </c>
      <c r="F311" s="5">
        <v>1</v>
      </c>
      <c r="G311" s="5">
        <f t="shared" si="71"/>
        <v>0</v>
      </c>
      <c r="H311" s="5">
        <f t="shared" si="72"/>
        <v>0</v>
      </c>
      <c r="I311" s="5">
        <f t="shared" si="73"/>
        <v>0</v>
      </c>
      <c r="J311" s="5">
        <f t="shared" si="74"/>
        <v>0</v>
      </c>
      <c r="K311" s="5">
        <f t="shared" si="75"/>
        <v>0</v>
      </c>
      <c r="L311" s="5">
        <f t="shared" si="76"/>
        <v>0</v>
      </c>
      <c r="M311" s="5">
        <f t="shared" si="77"/>
        <v>0</v>
      </c>
      <c r="N311" s="5">
        <f t="shared" si="78"/>
        <v>0</v>
      </c>
      <c r="O311" s="5">
        <f t="shared" si="79"/>
        <v>0</v>
      </c>
      <c r="P311" s="5">
        <f t="shared" si="80"/>
        <v>0</v>
      </c>
      <c r="Q311" s="5">
        <f t="shared" si="81"/>
        <v>0</v>
      </c>
      <c r="R311" s="5">
        <f t="shared" si="82"/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9">
        <f t="shared" si="83"/>
        <v>45</v>
      </c>
    </row>
    <row r="312" spans="1:24" hidden="1" x14ac:dyDescent="0.2">
      <c r="A312" s="6">
        <v>45602</v>
      </c>
      <c r="B312" s="4">
        <f t="shared" si="68"/>
        <v>6</v>
      </c>
      <c r="C312" s="4">
        <f t="shared" si="69"/>
        <v>11</v>
      </c>
      <c r="D312" s="4">
        <f t="shared" si="70"/>
        <v>3</v>
      </c>
      <c r="E312" s="5">
        <f t="shared" si="85"/>
        <v>1</v>
      </c>
      <c r="F312" s="5">
        <v>1</v>
      </c>
      <c r="G312" s="5">
        <f t="shared" si="71"/>
        <v>0</v>
      </c>
      <c r="H312" s="5">
        <f t="shared" si="72"/>
        <v>0</v>
      </c>
      <c r="I312" s="5">
        <f t="shared" si="73"/>
        <v>0</v>
      </c>
      <c r="J312" s="5">
        <f t="shared" si="74"/>
        <v>0</v>
      </c>
      <c r="K312" s="5">
        <f t="shared" si="75"/>
        <v>0</v>
      </c>
      <c r="L312" s="5">
        <f t="shared" si="76"/>
        <v>0</v>
      </c>
      <c r="M312" s="5">
        <f t="shared" si="77"/>
        <v>0</v>
      </c>
      <c r="N312" s="5">
        <f t="shared" si="78"/>
        <v>0</v>
      </c>
      <c r="O312" s="5">
        <f t="shared" si="79"/>
        <v>0</v>
      </c>
      <c r="P312" s="5">
        <f t="shared" si="80"/>
        <v>0</v>
      </c>
      <c r="Q312" s="5">
        <f t="shared" si="81"/>
        <v>0</v>
      </c>
      <c r="R312" s="5">
        <f t="shared" si="82"/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9">
        <f t="shared" si="83"/>
        <v>45</v>
      </c>
    </row>
    <row r="313" spans="1:24" hidden="1" x14ac:dyDescent="0.2">
      <c r="A313" s="6">
        <v>45603</v>
      </c>
      <c r="B313" s="4">
        <f t="shared" si="68"/>
        <v>7</v>
      </c>
      <c r="C313" s="4">
        <f t="shared" si="69"/>
        <v>11</v>
      </c>
      <c r="D313" s="4">
        <f t="shared" si="70"/>
        <v>4</v>
      </c>
      <c r="E313" s="5">
        <f t="shared" si="85"/>
        <v>1</v>
      </c>
      <c r="F313" s="5">
        <v>1</v>
      </c>
      <c r="G313" s="5">
        <f t="shared" si="71"/>
        <v>0</v>
      </c>
      <c r="H313" s="5">
        <f t="shared" si="72"/>
        <v>0</v>
      </c>
      <c r="I313" s="5">
        <f t="shared" si="73"/>
        <v>0</v>
      </c>
      <c r="J313" s="5">
        <f t="shared" si="74"/>
        <v>0</v>
      </c>
      <c r="K313" s="5">
        <f t="shared" si="75"/>
        <v>0</v>
      </c>
      <c r="L313" s="5">
        <f t="shared" si="76"/>
        <v>0</v>
      </c>
      <c r="M313" s="5">
        <f t="shared" si="77"/>
        <v>0</v>
      </c>
      <c r="N313" s="5">
        <f t="shared" si="78"/>
        <v>0</v>
      </c>
      <c r="O313" s="5">
        <f t="shared" si="79"/>
        <v>0</v>
      </c>
      <c r="P313" s="5">
        <f t="shared" si="80"/>
        <v>0</v>
      </c>
      <c r="Q313" s="5">
        <f t="shared" si="81"/>
        <v>0</v>
      </c>
      <c r="R313" s="5">
        <f t="shared" si="82"/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9">
        <f t="shared" si="83"/>
        <v>45</v>
      </c>
    </row>
    <row r="314" spans="1:24" hidden="1" x14ac:dyDescent="0.2">
      <c r="A314" s="6">
        <v>45604</v>
      </c>
      <c r="B314" s="4">
        <f t="shared" si="68"/>
        <v>8</v>
      </c>
      <c r="C314" s="4">
        <f t="shared" si="69"/>
        <v>11</v>
      </c>
      <c r="D314" s="4">
        <f t="shared" si="70"/>
        <v>5</v>
      </c>
      <c r="E314" s="5">
        <f t="shared" si="85"/>
        <v>1</v>
      </c>
      <c r="F314" s="5">
        <v>1</v>
      </c>
      <c r="G314" s="5">
        <f t="shared" si="71"/>
        <v>0</v>
      </c>
      <c r="H314" s="5">
        <f t="shared" si="72"/>
        <v>0</v>
      </c>
      <c r="I314" s="5">
        <f t="shared" si="73"/>
        <v>0</v>
      </c>
      <c r="J314" s="5">
        <f t="shared" si="74"/>
        <v>0</v>
      </c>
      <c r="K314" s="5">
        <f t="shared" si="75"/>
        <v>0</v>
      </c>
      <c r="L314" s="5">
        <f t="shared" si="76"/>
        <v>0</v>
      </c>
      <c r="M314" s="5">
        <f t="shared" si="77"/>
        <v>0</v>
      </c>
      <c r="N314" s="5">
        <f t="shared" si="78"/>
        <v>0</v>
      </c>
      <c r="O314" s="5">
        <f t="shared" si="79"/>
        <v>0</v>
      </c>
      <c r="P314" s="5">
        <f t="shared" si="80"/>
        <v>0</v>
      </c>
      <c r="Q314" s="5">
        <f t="shared" si="81"/>
        <v>0</v>
      </c>
      <c r="R314" s="5">
        <f t="shared" si="82"/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9">
        <f t="shared" si="83"/>
        <v>45</v>
      </c>
    </row>
    <row r="315" spans="1:24" hidden="1" x14ac:dyDescent="0.2">
      <c r="A315" s="6">
        <v>45605</v>
      </c>
      <c r="B315" s="4">
        <f t="shared" si="68"/>
        <v>9</v>
      </c>
      <c r="C315" s="4">
        <f t="shared" si="69"/>
        <v>11</v>
      </c>
      <c r="D315" s="4">
        <f t="shared" si="70"/>
        <v>6</v>
      </c>
      <c r="E315" s="5">
        <v>0</v>
      </c>
      <c r="F315" s="5">
        <v>0</v>
      </c>
      <c r="G315" s="5">
        <f t="shared" si="71"/>
        <v>0</v>
      </c>
      <c r="H315" s="5">
        <f t="shared" si="72"/>
        <v>0</v>
      </c>
      <c r="I315" s="5">
        <f t="shared" si="73"/>
        <v>0</v>
      </c>
      <c r="J315" s="5">
        <f t="shared" si="74"/>
        <v>0</v>
      </c>
      <c r="K315" s="5">
        <f t="shared" si="75"/>
        <v>0</v>
      </c>
      <c r="L315" s="5">
        <f t="shared" si="76"/>
        <v>0</v>
      </c>
      <c r="M315" s="5">
        <f t="shared" si="77"/>
        <v>0</v>
      </c>
      <c r="N315" s="5">
        <f t="shared" si="78"/>
        <v>0</v>
      </c>
      <c r="O315" s="5">
        <f t="shared" si="79"/>
        <v>0</v>
      </c>
      <c r="P315" s="5">
        <f t="shared" si="80"/>
        <v>1</v>
      </c>
      <c r="Q315" s="5">
        <f t="shared" si="81"/>
        <v>0</v>
      </c>
      <c r="R315" s="5">
        <f t="shared" si="82"/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9">
        <f t="shared" si="83"/>
        <v>45</v>
      </c>
    </row>
    <row r="316" spans="1:24" hidden="1" x14ac:dyDescent="0.2">
      <c r="A316" s="6">
        <v>45606</v>
      </c>
      <c r="B316" s="4">
        <f t="shared" si="68"/>
        <v>10</v>
      </c>
      <c r="C316" s="4">
        <f t="shared" si="69"/>
        <v>11</v>
      </c>
      <c r="D316" s="4">
        <f t="shared" si="70"/>
        <v>7</v>
      </c>
      <c r="E316" s="5">
        <f t="shared" ref="E316:E343" si="86">IF(D316=7,0,IF(D316=6,0,1))-SUM(G316:V316)</f>
        <v>0</v>
      </c>
      <c r="F316" s="5">
        <v>0</v>
      </c>
      <c r="G316" s="5">
        <f t="shared" si="71"/>
        <v>0</v>
      </c>
      <c r="H316" s="5">
        <f t="shared" si="72"/>
        <v>0</v>
      </c>
      <c r="I316" s="5">
        <f t="shared" si="73"/>
        <v>0</v>
      </c>
      <c r="J316" s="5">
        <f t="shared" si="74"/>
        <v>0</v>
      </c>
      <c r="K316" s="5">
        <f t="shared" si="75"/>
        <v>0</v>
      </c>
      <c r="L316" s="5">
        <f t="shared" si="76"/>
        <v>0</v>
      </c>
      <c r="M316" s="5">
        <f t="shared" si="77"/>
        <v>0</v>
      </c>
      <c r="N316" s="5">
        <f t="shared" si="78"/>
        <v>0</v>
      </c>
      <c r="O316" s="5">
        <f t="shared" si="79"/>
        <v>0</v>
      </c>
      <c r="P316" s="5">
        <f t="shared" si="80"/>
        <v>0</v>
      </c>
      <c r="Q316" s="5">
        <f t="shared" si="81"/>
        <v>0</v>
      </c>
      <c r="R316" s="5">
        <f t="shared" si="82"/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9">
        <f t="shared" si="83"/>
        <v>45</v>
      </c>
    </row>
    <row r="317" spans="1:24" hidden="1" x14ac:dyDescent="0.2">
      <c r="A317" s="6">
        <v>45607</v>
      </c>
      <c r="B317" s="4">
        <f t="shared" si="68"/>
        <v>11</v>
      </c>
      <c r="C317" s="4">
        <f t="shared" si="69"/>
        <v>11</v>
      </c>
      <c r="D317" s="4">
        <f t="shared" si="70"/>
        <v>1</v>
      </c>
      <c r="E317" s="5">
        <f t="shared" si="86"/>
        <v>1</v>
      </c>
      <c r="F317" s="5">
        <v>1</v>
      </c>
      <c r="G317" s="5">
        <f t="shared" si="71"/>
        <v>0</v>
      </c>
      <c r="H317" s="5">
        <f t="shared" si="72"/>
        <v>0</v>
      </c>
      <c r="I317" s="5">
        <f t="shared" si="73"/>
        <v>0</v>
      </c>
      <c r="J317" s="5">
        <f t="shared" si="74"/>
        <v>0</v>
      </c>
      <c r="K317" s="5">
        <f t="shared" si="75"/>
        <v>0</v>
      </c>
      <c r="L317" s="5">
        <f t="shared" si="76"/>
        <v>0</v>
      </c>
      <c r="M317" s="5">
        <f t="shared" si="77"/>
        <v>0</v>
      </c>
      <c r="N317" s="5">
        <f t="shared" si="78"/>
        <v>0</v>
      </c>
      <c r="O317" s="5">
        <f t="shared" si="79"/>
        <v>0</v>
      </c>
      <c r="P317" s="5">
        <f t="shared" si="80"/>
        <v>0</v>
      </c>
      <c r="Q317" s="5">
        <f t="shared" si="81"/>
        <v>0</v>
      </c>
      <c r="R317" s="5">
        <f t="shared" si="82"/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9">
        <f t="shared" si="83"/>
        <v>46</v>
      </c>
    </row>
    <row r="318" spans="1:24" hidden="1" x14ac:dyDescent="0.2">
      <c r="A318" s="6">
        <v>45608</v>
      </c>
      <c r="B318" s="4">
        <f t="shared" si="68"/>
        <v>12</v>
      </c>
      <c r="C318" s="4">
        <f t="shared" si="69"/>
        <v>11</v>
      </c>
      <c r="D318" s="4">
        <f t="shared" si="70"/>
        <v>2</v>
      </c>
      <c r="E318" s="5">
        <f t="shared" si="86"/>
        <v>1</v>
      </c>
      <c r="F318" s="5">
        <v>1</v>
      </c>
      <c r="G318" s="5">
        <f t="shared" si="71"/>
        <v>0</v>
      </c>
      <c r="H318" s="5">
        <f t="shared" si="72"/>
        <v>0</v>
      </c>
      <c r="I318" s="5">
        <f t="shared" si="73"/>
        <v>0</v>
      </c>
      <c r="J318" s="5">
        <f t="shared" si="74"/>
        <v>0</v>
      </c>
      <c r="K318" s="5">
        <f t="shared" si="75"/>
        <v>0</v>
      </c>
      <c r="L318" s="5">
        <f t="shared" si="76"/>
        <v>0</v>
      </c>
      <c r="M318" s="5">
        <f t="shared" si="77"/>
        <v>0</v>
      </c>
      <c r="N318" s="5">
        <f t="shared" si="78"/>
        <v>0</v>
      </c>
      <c r="O318" s="5">
        <f t="shared" si="79"/>
        <v>0</v>
      </c>
      <c r="P318" s="5">
        <f t="shared" si="80"/>
        <v>0</v>
      </c>
      <c r="Q318" s="5">
        <f t="shared" si="81"/>
        <v>0</v>
      </c>
      <c r="R318" s="5">
        <f t="shared" si="82"/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9">
        <f t="shared" si="83"/>
        <v>46</v>
      </c>
    </row>
    <row r="319" spans="1:24" hidden="1" x14ac:dyDescent="0.2">
      <c r="A319" s="6">
        <v>45609</v>
      </c>
      <c r="B319" s="4">
        <f t="shared" si="68"/>
        <v>13</v>
      </c>
      <c r="C319" s="4">
        <f t="shared" si="69"/>
        <v>11</v>
      </c>
      <c r="D319" s="4">
        <f t="shared" si="70"/>
        <v>3</v>
      </c>
      <c r="E319" s="5">
        <f t="shared" si="86"/>
        <v>1</v>
      </c>
      <c r="F319" s="5">
        <v>1</v>
      </c>
      <c r="G319" s="5">
        <f t="shared" si="71"/>
        <v>0</v>
      </c>
      <c r="H319" s="5">
        <f t="shared" si="72"/>
        <v>0</v>
      </c>
      <c r="I319" s="5">
        <f t="shared" si="73"/>
        <v>0</v>
      </c>
      <c r="J319" s="5">
        <f t="shared" si="74"/>
        <v>0</v>
      </c>
      <c r="K319" s="5">
        <f t="shared" si="75"/>
        <v>0</v>
      </c>
      <c r="L319" s="5">
        <f t="shared" si="76"/>
        <v>0</v>
      </c>
      <c r="M319" s="5">
        <f t="shared" si="77"/>
        <v>0</v>
      </c>
      <c r="N319" s="5">
        <f t="shared" si="78"/>
        <v>0</v>
      </c>
      <c r="O319" s="5">
        <f t="shared" si="79"/>
        <v>0</v>
      </c>
      <c r="P319" s="5">
        <f t="shared" si="80"/>
        <v>0</v>
      </c>
      <c r="Q319" s="5">
        <f t="shared" si="81"/>
        <v>0</v>
      </c>
      <c r="R319" s="5">
        <f t="shared" si="82"/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9">
        <f t="shared" si="83"/>
        <v>46</v>
      </c>
    </row>
    <row r="320" spans="1:24" hidden="1" x14ac:dyDescent="0.2">
      <c r="A320" s="6">
        <v>45610</v>
      </c>
      <c r="B320" s="4">
        <f t="shared" si="68"/>
        <v>14</v>
      </c>
      <c r="C320" s="4">
        <f t="shared" si="69"/>
        <v>11</v>
      </c>
      <c r="D320" s="4">
        <f t="shared" si="70"/>
        <v>4</v>
      </c>
      <c r="E320" s="5">
        <f t="shared" si="86"/>
        <v>1</v>
      </c>
      <c r="F320" s="5">
        <v>1</v>
      </c>
      <c r="G320" s="5">
        <f t="shared" si="71"/>
        <v>0</v>
      </c>
      <c r="H320" s="5">
        <f t="shared" si="72"/>
        <v>0</v>
      </c>
      <c r="I320" s="5">
        <f t="shared" si="73"/>
        <v>0</v>
      </c>
      <c r="J320" s="5">
        <f t="shared" si="74"/>
        <v>0</v>
      </c>
      <c r="K320" s="5">
        <f t="shared" si="75"/>
        <v>0</v>
      </c>
      <c r="L320" s="5">
        <f t="shared" si="76"/>
        <v>0</v>
      </c>
      <c r="M320" s="5">
        <f t="shared" si="77"/>
        <v>0</v>
      </c>
      <c r="N320" s="5">
        <f t="shared" si="78"/>
        <v>0</v>
      </c>
      <c r="O320" s="5">
        <f t="shared" si="79"/>
        <v>0</v>
      </c>
      <c r="P320" s="5">
        <f t="shared" si="80"/>
        <v>0</v>
      </c>
      <c r="Q320" s="5">
        <f t="shared" si="81"/>
        <v>0</v>
      </c>
      <c r="R320" s="5">
        <f t="shared" si="82"/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9">
        <f t="shared" si="83"/>
        <v>46</v>
      </c>
    </row>
    <row r="321" spans="1:24" hidden="1" x14ac:dyDescent="0.2">
      <c r="A321" s="6">
        <v>45611</v>
      </c>
      <c r="B321" s="4">
        <f t="shared" si="68"/>
        <v>15</v>
      </c>
      <c r="C321" s="4">
        <f t="shared" si="69"/>
        <v>11</v>
      </c>
      <c r="D321" s="4">
        <f t="shared" si="70"/>
        <v>5</v>
      </c>
      <c r="E321" s="5">
        <f t="shared" si="86"/>
        <v>1</v>
      </c>
      <c r="F321" s="5">
        <v>1</v>
      </c>
      <c r="G321" s="5">
        <f t="shared" si="71"/>
        <v>0</v>
      </c>
      <c r="H321" s="5">
        <f t="shared" si="72"/>
        <v>0</v>
      </c>
      <c r="I321" s="5">
        <f t="shared" si="73"/>
        <v>0</v>
      </c>
      <c r="J321" s="5">
        <f t="shared" si="74"/>
        <v>0</v>
      </c>
      <c r="K321" s="5">
        <f t="shared" si="75"/>
        <v>0</v>
      </c>
      <c r="L321" s="5">
        <f t="shared" si="76"/>
        <v>0</v>
      </c>
      <c r="M321" s="5">
        <f t="shared" si="77"/>
        <v>0</v>
      </c>
      <c r="N321" s="5">
        <f t="shared" si="78"/>
        <v>0</v>
      </c>
      <c r="O321" s="5">
        <f t="shared" si="79"/>
        <v>0</v>
      </c>
      <c r="P321" s="5">
        <f t="shared" si="80"/>
        <v>0</v>
      </c>
      <c r="Q321" s="5">
        <f t="shared" si="81"/>
        <v>0</v>
      </c>
      <c r="R321" s="5">
        <f t="shared" si="82"/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9">
        <f t="shared" si="83"/>
        <v>46</v>
      </c>
    </row>
    <row r="322" spans="1:24" hidden="1" x14ac:dyDescent="0.2">
      <c r="A322" s="6">
        <v>45612</v>
      </c>
      <c r="B322" s="4">
        <f t="shared" ref="B322:B367" si="87">DAY(A322)</f>
        <v>16</v>
      </c>
      <c r="C322" s="4">
        <f t="shared" ref="C322:C367" si="88">MONTH(A322)</f>
        <v>11</v>
      </c>
      <c r="D322" s="4">
        <f t="shared" ref="D322:D367" si="89">WEEKDAY(A322,2)</f>
        <v>6</v>
      </c>
      <c r="E322" s="5">
        <f t="shared" si="86"/>
        <v>0</v>
      </c>
      <c r="F322" s="5">
        <v>0</v>
      </c>
      <c r="G322" s="5">
        <f t="shared" ref="G322:G367" si="90">IF(AND(DAY(A322)=25, MONTH(A322)=12),1,0)</f>
        <v>0</v>
      </c>
      <c r="H322" s="5">
        <f t="shared" ref="H322:H367" si="91">IF(AND(DAY(A322)=1, MONTH(A322)=1),1,0)</f>
        <v>0</v>
      </c>
      <c r="I322" s="5">
        <f t="shared" ref="I322:I367" si="92">IF(AND(DAY(A322)=6, MONTH(A322)=1),1,0)</f>
        <v>0</v>
      </c>
      <c r="J322" s="5">
        <f t="shared" ref="J322:J367" si="93">IF(AND(DAY(A322)=1, MONTH(A322)=5),1,0)</f>
        <v>0</v>
      </c>
      <c r="K322" s="5">
        <f t="shared" ref="K322:K367" si="94">IF(AND(DAY(A322)=2, MONTH(A322)=5),1,0)</f>
        <v>0</v>
      </c>
      <c r="L322" s="5">
        <f t="shared" ref="L322:L367" si="95">IF(AND(DAY(A322)=15, MONTH(A322)=5),1,0)</f>
        <v>0</v>
      </c>
      <c r="M322" s="5">
        <f t="shared" ref="M322:M367" si="96">IF(AND(DAY(A322)=15, MONTH(A322)=8),1,0)</f>
        <v>0</v>
      </c>
      <c r="N322" s="5">
        <f t="shared" ref="N322:N367" si="97">IF(AND(DAY(A322)=12, MONTH(A322)=10),1,0)</f>
        <v>0</v>
      </c>
      <c r="O322" s="5">
        <f t="shared" ref="O322:O367" si="98">IF(AND(DAY($A322)=1, MONTH($A322)=11),1,0)</f>
        <v>0</v>
      </c>
      <c r="P322" s="5">
        <f t="shared" ref="P322:P367" si="99">IF(AND(DAY($A322)=9, MONTH($A322)=11),1,0)</f>
        <v>0</v>
      </c>
      <c r="Q322" s="5">
        <f t="shared" ref="Q322:Q367" si="100">IF(AND(DAY($A322)=6, MONTH($A322)=12),1,0)</f>
        <v>0</v>
      </c>
      <c r="R322" s="5">
        <f t="shared" ref="R322:R367" si="101">IF(AND(DAY($A322)=8, MONTH($A322)=12),1,0)</f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9">
        <f t="shared" ref="X322:X367" si="102">_xlfn.ISOWEEKNUM(A322)</f>
        <v>46</v>
      </c>
    </row>
    <row r="323" spans="1:24" hidden="1" x14ac:dyDescent="0.2">
      <c r="A323" s="6">
        <v>45613</v>
      </c>
      <c r="B323" s="4">
        <f t="shared" si="87"/>
        <v>17</v>
      </c>
      <c r="C323" s="4">
        <f t="shared" si="88"/>
        <v>11</v>
      </c>
      <c r="D323" s="4">
        <f t="shared" si="89"/>
        <v>7</v>
      </c>
      <c r="E323" s="5">
        <f t="shared" si="86"/>
        <v>0</v>
      </c>
      <c r="F323" s="5">
        <v>0</v>
      </c>
      <c r="G323" s="5">
        <f t="shared" si="90"/>
        <v>0</v>
      </c>
      <c r="H323" s="5">
        <f t="shared" si="91"/>
        <v>0</v>
      </c>
      <c r="I323" s="5">
        <f t="shared" si="92"/>
        <v>0</v>
      </c>
      <c r="J323" s="5">
        <f t="shared" si="93"/>
        <v>0</v>
      </c>
      <c r="K323" s="5">
        <f t="shared" si="94"/>
        <v>0</v>
      </c>
      <c r="L323" s="5">
        <f t="shared" si="95"/>
        <v>0</v>
      </c>
      <c r="M323" s="5">
        <f t="shared" si="96"/>
        <v>0</v>
      </c>
      <c r="N323" s="5">
        <f t="shared" si="97"/>
        <v>0</v>
      </c>
      <c r="O323" s="5">
        <f t="shared" si="98"/>
        <v>0</v>
      </c>
      <c r="P323" s="5">
        <f t="shared" si="99"/>
        <v>0</v>
      </c>
      <c r="Q323" s="5">
        <f t="shared" si="100"/>
        <v>0</v>
      </c>
      <c r="R323" s="5">
        <f t="shared" si="101"/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9">
        <f t="shared" si="102"/>
        <v>46</v>
      </c>
    </row>
    <row r="324" spans="1:24" hidden="1" x14ac:dyDescent="0.2">
      <c r="A324" s="6">
        <v>45614</v>
      </c>
      <c r="B324" s="4">
        <f t="shared" si="87"/>
        <v>18</v>
      </c>
      <c r="C324" s="4">
        <f t="shared" si="88"/>
        <v>11</v>
      </c>
      <c r="D324" s="4">
        <f t="shared" si="89"/>
        <v>1</v>
      </c>
      <c r="E324" s="5">
        <f t="shared" si="86"/>
        <v>1</v>
      </c>
      <c r="F324" s="5">
        <v>1</v>
      </c>
      <c r="G324" s="5">
        <f t="shared" si="90"/>
        <v>0</v>
      </c>
      <c r="H324" s="5">
        <f t="shared" si="91"/>
        <v>0</v>
      </c>
      <c r="I324" s="5">
        <f t="shared" si="92"/>
        <v>0</v>
      </c>
      <c r="J324" s="5">
        <f t="shared" si="93"/>
        <v>0</v>
      </c>
      <c r="K324" s="5">
        <f t="shared" si="94"/>
        <v>0</v>
      </c>
      <c r="L324" s="5">
        <f t="shared" si="95"/>
        <v>0</v>
      </c>
      <c r="M324" s="5">
        <f t="shared" si="96"/>
        <v>0</v>
      </c>
      <c r="N324" s="5">
        <f t="shared" si="97"/>
        <v>0</v>
      </c>
      <c r="O324" s="5">
        <f t="shared" si="98"/>
        <v>0</v>
      </c>
      <c r="P324" s="5">
        <f t="shared" si="99"/>
        <v>0</v>
      </c>
      <c r="Q324" s="5">
        <f t="shared" si="100"/>
        <v>0</v>
      </c>
      <c r="R324" s="5">
        <f t="shared" si="101"/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9">
        <f t="shared" si="102"/>
        <v>47</v>
      </c>
    </row>
    <row r="325" spans="1:24" hidden="1" x14ac:dyDescent="0.2">
      <c r="A325" s="6">
        <v>45615</v>
      </c>
      <c r="B325" s="4">
        <f t="shared" si="87"/>
        <v>19</v>
      </c>
      <c r="C325" s="4">
        <f t="shared" si="88"/>
        <v>11</v>
      </c>
      <c r="D325" s="4">
        <f t="shared" si="89"/>
        <v>2</v>
      </c>
      <c r="E325" s="5">
        <f t="shared" si="86"/>
        <v>1</v>
      </c>
      <c r="F325" s="5">
        <v>1</v>
      </c>
      <c r="G325" s="5">
        <f t="shared" si="90"/>
        <v>0</v>
      </c>
      <c r="H325" s="5">
        <f t="shared" si="91"/>
        <v>0</v>
      </c>
      <c r="I325" s="5">
        <f t="shared" si="92"/>
        <v>0</v>
      </c>
      <c r="J325" s="5">
        <f t="shared" si="93"/>
        <v>0</v>
      </c>
      <c r="K325" s="5">
        <f t="shared" si="94"/>
        <v>0</v>
      </c>
      <c r="L325" s="5">
        <f t="shared" si="95"/>
        <v>0</v>
      </c>
      <c r="M325" s="5">
        <f t="shared" si="96"/>
        <v>0</v>
      </c>
      <c r="N325" s="5">
        <f t="shared" si="97"/>
        <v>0</v>
      </c>
      <c r="O325" s="5">
        <f t="shared" si="98"/>
        <v>0</v>
      </c>
      <c r="P325" s="5">
        <f t="shared" si="99"/>
        <v>0</v>
      </c>
      <c r="Q325" s="5">
        <f t="shared" si="100"/>
        <v>0</v>
      </c>
      <c r="R325" s="5">
        <f t="shared" si="101"/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9">
        <f t="shared" si="102"/>
        <v>47</v>
      </c>
    </row>
    <row r="326" spans="1:24" hidden="1" x14ac:dyDescent="0.2">
      <c r="A326" s="6">
        <v>45616</v>
      </c>
      <c r="B326" s="4">
        <f t="shared" si="87"/>
        <v>20</v>
      </c>
      <c r="C326" s="4">
        <f t="shared" si="88"/>
        <v>11</v>
      </c>
      <c r="D326" s="4">
        <f t="shared" si="89"/>
        <v>3</v>
      </c>
      <c r="E326" s="5">
        <f t="shared" si="86"/>
        <v>1</v>
      </c>
      <c r="F326" s="5">
        <v>1</v>
      </c>
      <c r="G326" s="5">
        <f t="shared" si="90"/>
        <v>0</v>
      </c>
      <c r="H326" s="5">
        <f t="shared" si="91"/>
        <v>0</v>
      </c>
      <c r="I326" s="5">
        <f t="shared" si="92"/>
        <v>0</v>
      </c>
      <c r="J326" s="5">
        <f t="shared" si="93"/>
        <v>0</v>
      </c>
      <c r="K326" s="5">
        <f t="shared" si="94"/>
        <v>0</v>
      </c>
      <c r="L326" s="5">
        <f t="shared" si="95"/>
        <v>0</v>
      </c>
      <c r="M326" s="5">
        <f t="shared" si="96"/>
        <v>0</v>
      </c>
      <c r="N326" s="5">
        <f t="shared" si="97"/>
        <v>0</v>
      </c>
      <c r="O326" s="5">
        <f t="shared" si="98"/>
        <v>0</v>
      </c>
      <c r="P326" s="5">
        <f t="shared" si="99"/>
        <v>0</v>
      </c>
      <c r="Q326" s="5">
        <f t="shared" si="100"/>
        <v>0</v>
      </c>
      <c r="R326" s="5">
        <f t="shared" si="101"/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9">
        <f t="shared" si="102"/>
        <v>47</v>
      </c>
    </row>
    <row r="327" spans="1:24" hidden="1" x14ac:dyDescent="0.2">
      <c r="A327" s="6">
        <v>45617</v>
      </c>
      <c r="B327" s="4">
        <f t="shared" si="87"/>
        <v>21</v>
      </c>
      <c r="C327" s="4">
        <f t="shared" si="88"/>
        <v>11</v>
      </c>
      <c r="D327" s="4">
        <f t="shared" si="89"/>
        <v>4</v>
      </c>
      <c r="E327" s="5">
        <f t="shared" si="86"/>
        <v>1</v>
      </c>
      <c r="F327" s="5">
        <v>1</v>
      </c>
      <c r="G327" s="5">
        <f t="shared" si="90"/>
        <v>0</v>
      </c>
      <c r="H327" s="5">
        <f t="shared" si="91"/>
        <v>0</v>
      </c>
      <c r="I327" s="5">
        <f t="shared" si="92"/>
        <v>0</v>
      </c>
      <c r="J327" s="5">
        <f t="shared" si="93"/>
        <v>0</v>
      </c>
      <c r="K327" s="5">
        <f t="shared" si="94"/>
        <v>0</v>
      </c>
      <c r="L327" s="5">
        <f t="shared" si="95"/>
        <v>0</v>
      </c>
      <c r="M327" s="5">
        <f t="shared" si="96"/>
        <v>0</v>
      </c>
      <c r="N327" s="5">
        <f t="shared" si="97"/>
        <v>0</v>
      </c>
      <c r="O327" s="5">
        <f t="shared" si="98"/>
        <v>0</v>
      </c>
      <c r="P327" s="5">
        <f t="shared" si="99"/>
        <v>0</v>
      </c>
      <c r="Q327" s="5">
        <f t="shared" si="100"/>
        <v>0</v>
      </c>
      <c r="R327" s="5">
        <f t="shared" si="101"/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9">
        <f t="shared" si="102"/>
        <v>47</v>
      </c>
    </row>
    <row r="328" spans="1:24" hidden="1" x14ac:dyDescent="0.2">
      <c r="A328" s="6">
        <v>45618</v>
      </c>
      <c r="B328" s="4">
        <f t="shared" si="87"/>
        <v>22</v>
      </c>
      <c r="C328" s="4">
        <f t="shared" si="88"/>
        <v>11</v>
      </c>
      <c r="D328" s="4">
        <f t="shared" si="89"/>
        <v>5</v>
      </c>
      <c r="E328" s="5">
        <f t="shared" si="86"/>
        <v>1</v>
      </c>
      <c r="F328" s="5">
        <v>1</v>
      </c>
      <c r="G328" s="5">
        <f t="shared" si="90"/>
        <v>0</v>
      </c>
      <c r="H328" s="5">
        <f t="shared" si="91"/>
        <v>0</v>
      </c>
      <c r="I328" s="5">
        <f t="shared" si="92"/>
        <v>0</v>
      </c>
      <c r="J328" s="5">
        <f t="shared" si="93"/>
        <v>0</v>
      </c>
      <c r="K328" s="5">
        <f t="shared" si="94"/>
        <v>0</v>
      </c>
      <c r="L328" s="5">
        <f t="shared" si="95"/>
        <v>0</v>
      </c>
      <c r="M328" s="5">
        <f t="shared" si="96"/>
        <v>0</v>
      </c>
      <c r="N328" s="5">
        <f t="shared" si="97"/>
        <v>0</v>
      </c>
      <c r="O328" s="5">
        <f t="shared" si="98"/>
        <v>0</v>
      </c>
      <c r="P328" s="5">
        <f t="shared" si="99"/>
        <v>0</v>
      </c>
      <c r="Q328" s="5">
        <f t="shared" si="100"/>
        <v>0</v>
      </c>
      <c r="R328" s="5">
        <f t="shared" si="101"/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9">
        <f t="shared" si="102"/>
        <v>47</v>
      </c>
    </row>
    <row r="329" spans="1:24" hidden="1" x14ac:dyDescent="0.2">
      <c r="A329" s="6">
        <v>45619</v>
      </c>
      <c r="B329" s="4">
        <f t="shared" si="87"/>
        <v>23</v>
      </c>
      <c r="C329" s="4">
        <f t="shared" si="88"/>
        <v>11</v>
      </c>
      <c r="D329" s="4">
        <f t="shared" si="89"/>
        <v>6</v>
      </c>
      <c r="E329" s="5">
        <f t="shared" si="86"/>
        <v>0</v>
      </c>
      <c r="F329" s="5">
        <v>0</v>
      </c>
      <c r="G329" s="5">
        <f t="shared" si="90"/>
        <v>0</v>
      </c>
      <c r="H329" s="5">
        <f t="shared" si="91"/>
        <v>0</v>
      </c>
      <c r="I329" s="5">
        <f t="shared" si="92"/>
        <v>0</v>
      </c>
      <c r="J329" s="5">
        <f t="shared" si="93"/>
        <v>0</v>
      </c>
      <c r="K329" s="5">
        <f t="shared" si="94"/>
        <v>0</v>
      </c>
      <c r="L329" s="5">
        <f t="shared" si="95"/>
        <v>0</v>
      </c>
      <c r="M329" s="5">
        <f t="shared" si="96"/>
        <v>0</v>
      </c>
      <c r="N329" s="5">
        <f t="shared" si="97"/>
        <v>0</v>
      </c>
      <c r="O329" s="5">
        <f t="shared" si="98"/>
        <v>0</v>
      </c>
      <c r="P329" s="5">
        <f t="shared" si="99"/>
        <v>0</v>
      </c>
      <c r="Q329" s="5">
        <f t="shared" si="100"/>
        <v>0</v>
      </c>
      <c r="R329" s="5">
        <f t="shared" si="101"/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9">
        <f t="shared" si="102"/>
        <v>47</v>
      </c>
    </row>
    <row r="330" spans="1:24" hidden="1" x14ac:dyDescent="0.2">
      <c r="A330" s="6">
        <v>45620</v>
      </c>
      <c r="B330" s="4">
        <f t="shared" si="87"/>
        <v>24</v>
      </c>
      <c r="C330" s="4">
        <f t="shared" si="88"/>
        <v>11</v>
      </c>
      <c r="D330" s="4">
        <f t="shared" si="89"/>
        <v>7</v>
      </c>
      <c r="E330" s="5">
        <f t="shared" si="86"/>
        <v>0</v>
      </c>
      <c r="F330" s="5">
        <v>0</v>
      </c>
      <c r="G330" s="5">
        <f t="shared" si="90"/>
        <v>0</v>
      </c>
      <c r="H330" s="5">
        <f t="shared" si="91"/>
        <v>0</v>
      </c>
      <c r="I330" s="5">
        <f t="shared" si="92"/>
        <v>0</v>
      </c>
      <c r="J330" s="5">
        <f t="shared" si="93"/>
        <v>0</v>
      </c>
      <c r="K330" s="5">
        <f t="shared" si="94"/>
        <v>0</v>
      </c>
      <c r="L330" s="5">
        <f t="shared" si="95"/>
        <v>0</v>
      </c>
      <c r="M330" s="5">
        <f t="shared" si="96"/>
        <v>0</v>
      </c>
      <c r="N330" s="5">
        <f t="shared" si="97"/>
        <v>0</v>
      </c>
      <c r="O330" s="5">
        <f t="shared" si="98"/>
        <v>0</v>
      </c>
      <c r="P330" s="5">
        <f t="shared" si="99"/>
        <v>0</v>
      </c>
      <c r="Q330" s="5">
        <f t="shared" si="100"/>
        <v>0</v>
      </c>
      <c r="R330" s="5">
        <f t="shared" si="101"/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9">
        <f t="shared" si="102"/>
        <v>47</v>
      </c>
    </row>
    <row r="331" spans="1:24" hidden="1" x14ac:dyDescent="0.2">
      <c r="A331" s="6">
        <v>45621</v>
      </c>
      <c r="B331" s="4">
        <f t="shared" si="87"/>
        <v>25</v>
      </c>
      <c r="C331" s="4">
        <f t="shared" si="88"/>
        <v>11</v>
      </c>
      <c r="D331" s="4">
        <f t="shared" si="89"/>
        <v>1</v>
      </c>
      <c r="E331" s="5">
        <f t="shared" si="86"/>
        <v>1</v>
      </c>
      <c r="F331" s="5">
        <v>1</v>
      </c>
      <c r="G331" s="5">
        <f t="shared" si="90"/>
        <v>0</v>
      </c>
      <c r="H331" s="5">
        <f t="shared" si="91"/>
        <v>0</v>
      </c>
      <c r="I331" s="5">
        <f t="shared" si="92"/>
        <v>0</v>
      </c>
      <c r="J331" s="5">
        <f t="shared" si="93"/>
        <v>0</v>
      </c>
      <c r="K331" s="5">
        <f t="shared" si="94"/>
        <v>0</v>
      </c>
      <c r="L331" s="5">
        <f t="shared" si="95"/>
        <v>0</v>
      </c>
      <c r="M331" s="5">
        <f t="shared" si="96"/>
        <v>0</v>
      </c>
      <c r="N331" s="5">
        <f t="shared" si="97"/>
        <v>0</v>
      </c>
      <c r="O331" s="5">
        <f t="shared" si="98"/>
        <v>0</v>
      </c>
      <c r="P331" s="5">
        <f t="shared" si="99"/>
        <v>0</v>
      </c>
      <c r="Q331" s="5">
        <f t="shared" si="100"/>
        <v>0</v>
      </c>
      <c r="R331" s="5">
        <f t="shared" si="101"/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9">
        <f t="shared" si="102"/>
        <v>48</v>
      </c>
    </row>
    <row r="332" spans="1:24" hidden="1" x14ac:dyDescent="0.2">
      <c r="A332" s="6">
        <v>45622</v>
      </c>
      <c r="B332" s="4">
        <f t="shared" si="87"/>
        <v>26</v>
      </c>
      <c r="C332" s="4">
        <f t="shared" si="88"/>
        <v>11</v>
      </c>
      <c r="D332" s="4">
        <f t="shared" si="89"/>
        <v>2</v>
      </c>
      <c r="E332" s="5">
        <f t="shared" si="86"/>
        <v>1</v>
      </c>
      <c r="F332" s="5">
        <v>1</v>
      </c>
      <c r="G332" s="5">
        <f t="shared" si="90"/>
        <v>0</v>
      </c>
      <c r="H332" s="5">
        <f t="shared" si="91"/>
        <v>0</v>
      </c>
      <c r="I332" s="5">
        <f t="shared" si="92"/>
        <v>0</v>
      </c>
      <c r="J332" s="5">
        <f t="shared" si="93"/>
        <v>0</v>
      </c>
      <c r="K332" s="5">
        <f t="shared" si="94"/>
        <v>0</v>
      </c>
      <c r="L332" s="5">
        <f t="shared" si="95"/>
        <v>0</v>
      </c>
      <c r="M332" s="5">
        <f t="shared" si="96"/>
        <v>0</v>
      </c>
      <c r="N332" s="5">
        <f t="shared" si="97"/>
        <v>0</v>
      </c>
      <c r="O332" s="5">
        <f t="shared" si="98"/>
        <v>0</v>
      </c>
      <c r="P332" s="5">
        <f t="shared" si="99"/>
        <v>0</v>
      </c>
      <c r="Q332" s="5">
        <f t="shared" si="100"/>
        <v>0</v>
      </c>
      <c r="R332" s="5">
        <f t="shared" si="101"/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9">
        <f t="shared" si="102"/>
        <v>48</v>
      </c>
    </row>
    <row r="333" spans="1:24" hidden="1" x14ac:dyDescent="0.2">
      <c r="A333" s="6">
        <v>45623</v>
      </c>
      <c r="B333" s="4">
        <f t="shared" si="87"/>
        <v>27</v>
      </c>
      <c r="C333" s="4">
        <f t="shared" si="88"/>
        <v>11</v>
      </c>
      <c r="D333" s="4">
        <f t="shared" si="89"/>
        <v>3</v>
      </c>
      <c r="E333" s="5">
        <f t="shared" si="86"/>
        <v>1</v>
      </c>
      <c r="F333" s="5">
        <v>1</v>
      </c>
      <c r="G333" s="5">
        <f t="shared" si="90"/>
        <v>0</v>
      </c>
      <c r="H333" s="5">
        <f t="shared" si="91"/>
        <v>0</v>
      </c>
      <c r="I333" s="5">
        <f t="shared" si="92"/>
        <v>0</v>
      </c>
      <c r="J333" s="5">
        <f t="shared" si="93"/>
        <v>0</v>
      </c>
      <c r="K333" s="5">
        <f t="shared" si="94"/>
        <v>0</v>
      </c>
      <c r="L333" s="5">
        <f t="shared" si="95"/>
        <v>0</v>
      </c>
      <c r="M333" s="5">
        <f t="shared" si="96"/>
        <v>0</v>
      </c>
      <c r="N333" s="5">
        <f t="shared" si="97"/>
        <v>0</v>
      </c>
      <c r="O333" s="5">
        <f t="shared" si="98"/>
        <v>0</v>
      </c>
      <c r="P333" s="5">
        <f t="shared" si="99"/>
        <v>0</v>
      </c>
      <c r="Q333" s="5">
        <f t="shared" si="100"/>
        <v>0</v>
      </c>
      <c r="R333" s="5">
        <f t="shared" si="101"/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9">
        <f t="shared" si="102"/>
        <v>48</v>
      </c>
    </row>
    <row r="334" spans="1:24" hidden="1" x14ac:dyDescent="0.2">
      <c r="A334" s="6">
        <v>45624</v>
      </c>
      <c r="B334" s="4">
        <f t="shared" si="87"/>
        <v>28</v>
      </c>
      <c r="C334" s="4">
        <f t="shared" si="88"/>
        <v>11</v>
      </c>
      <c r="D334" s="4">
        <f t="shared" si="89"/>
        <v>4</v>
      </c>
      <c r="E334" s="5">
        <f t="shared" si="86"/>
        <v>1</v>
      </c>
      <c r="F334" s="5">
        <v>1</v>
      </c>
      <c r="G334" s="5">
        <f t="shared" si="90"/>
        <v>0</v>
      </c>
      <c r="H334" s="5">
        <f t="shared" si="91"/>
        <v>0</v>
      </c>
      <c r="I334" s="5">
        <f t="shared" si="92"/>
        <v>0</v>
      </c>
      <c r="J334" s="5">
        <f t="shared" si="93"/>
        <v>0</v>
      </c>
      <c r="K334" s="5">
        <f t="shared" si="94"/>
        <v>0</v>
      </c>
      <c r="L334" s="5">
        <f t="shared" si="95"/>
        <v>0</v>
      </c>
      <c r="M334" s="5">
        <f t="shared" si="96"/>
        <v>0</v>
      </c>
      <c r="N334" s="5">
        <f t="shared" si="97"/>
        <v>0</v>
      </c>
      <c r="O334" s="5">
        <f t="shared" si="98"/>
        <v>0</v>
      </c>
      <c r="P334" s="5">
        <f t="shared" si="99"/>
        <v>0</v>
      </c>
      <c r="Q334" s="5">
        <f t="shared" si="100"/>
        <v>0</v>
      </c>
      <c r="R334" s="5">
        <f t="shared" si="101"/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9">
        <f t="shared" si="102"/>
        <v>48</v>
      </c>
    </row>
    <row r="335" spans="1:24" hidden="1" x14ac:dyDescent="0.2">
      <c r="A335" s="6">
        <v>45625</v>
      </c>
      <c r="B335" s="4">
        <f t="shared" si="87"/>
        <v>29</v>
      </c>
      <c r="C335" s="4">
        <f t="shared" si="88"/>
        <v>11</v>
      </c>
      <c r="D335" s="4">
        <f t="shared" si="89"/>
        <v>5</v>
      </c>
      <c r="E335" s="5">
        <f t="shared" si="86"/>
        <v>1</v>
      </c>
      <c r="F335" s="5">
        <v>1</v>
      </c>
      <c r="G335" s="5">
        <f t="shared" si="90"/>
        <v>0</v>
      </c>
      <c r="H335" s="5">
        <f t="shared" si="91"/>
        <v>0</v>
      </c>
      <c r="I335" s="5">
        <f t="shared" si="92"/>
        <v>0</v>
      </c>
      <c r="J335" s="5">
        <f t="shared" si="93"/>
        <v>0</v>
      </c>
      <c r="K335" s="5">
        <f t="shared" si="94"/>
        <v>0</v>
      </c>
      <c r="L335" s="5">
        <f t="shared" si="95"/>
        <v>0</v>
      </c>
      <c r="M335" s="5">
        <f t="shared" si="96"/>
        <v>0</v>
      </c>
      <c r="N335" s="5">
        <f t="shared" si="97"/>
        <v>0</v>
      </c>
      <c r="O335" s="5">
        <f t="shared" si="98"/>
        <v>0</v>
      </c>
      <c r="P335" s="5">
        <f t="shared" si="99"/>
        <v>0</v>
      </c>
      <c r="Q335" s="5">
        <f t="shared" si="100"/>
        <v>0</v>
      </c>
      <c r="R335" s="5">
        <f t="shared" si="101"/>
        <v>0</v>
      </c>
      <c r="S335" s="5">
        <v>0</v>
      </c>
      <c r="T335" s="5">
        <v>0</v>
      </c>
      <c r="U335" s="5">
        <v>0</v>
      </c>
      <c r="V335" s="5">
        <v>0</v>
      </c>
      <c r="W335" s="5">
        <v>1</v>
      </c>
      <c r="X335" s="9">
        <f t="shared" si="102"/>
        <v>48</v>
      </c>
    </row>
    <row r="336" spans="1:24" hidden="1" x14ac:dyDescent="0.2">
      <c r="A336" s="6">
        <v>45626</v>
      </c>
      <c r="B336" s="4">
        <f t="shared" si="87"/>
        <v>30</v>
      </c>
      <c r="C336" s="4">
        <f t="shared" si="88"/>
        <v>11</v>
      </c>
      <c r="D336" s="4">
        <f t="shared" si="89"/>
        <v>6</v>
      </c>
      <c r="E336" s="5">
        <f t="shared" si="86"/>
        <v>0</v>
      </c>
      <c r="F336" s="5">
        <v>0</v>
      </c>
      <c r="G336" s="5">
        <f t="shared" si="90"/>
        <v>0</v>
      </c>
      <c r="H336" s="5">
        <f t="shared" si="91"/>
        <v>0</v>
      </c>
      <c r="I336" s="5">
        <f t="shared" si="92"/>
        <v>0</v>
      </c>
      <c r="J336" s="5">
        <f t="shared" si="93"/>
        <v>0</v>
      </c>
      <c r="K336" s="5">
        <f t="shared" si="94"/>
        <v>0</v>
      </c>
      <c r="L336" s="5">
        <f t="shared" si="95"/>
        <v>0</v>
      </c>
      <c r="M336" s="5">
        <f t="shared" si="96"/>
        <v>0</v>
      </c>
      <c r="N336" s="5">
        <f t="shared" si="97"/>
        <v>0</v>
      </c>
      <c r="O336" s="5">
        <f t="shared" si="98"/>
        <v>0</v>
      </c>
      <c r="P336" s="5">
        <f t="shared" si="99"/>
        <v>0</v>
      </c>
      <c r="Q336" s="5">
        <f t="shared" si="100"/>
        <v>0</v>
      </c>
      <c r="R336" s="5">
        <f t="shared" si="101"/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9">
        <f t="shared" si="102"/>
        <v>48</v>
      </c>
    </row>
    <row r="337" spans="1:24" hidden="1" x14ac:dyDescent="0.2">
      <c r="A337" s="6">
        <v>45627</v>
      </c>
      <c r="B337" s="4">
        <f t="shared" si="87"/>
        <v>1</v>
      </c>
      <c r="C337" s="4">
        <f t="shared" si="88"/>
        <v>12</v>
      </c>
      <c r="D337" s="4">
        <f t="shared" si="89"/>
        <v>7</v>
      </c>
      <c r="E337" s="5">
        <f t="shared" si="86"/>
        <v>0</v>
      </c>
      <c r="F337" s="5">
        <v>0</v>
      </c>
      <c r="G337" s="5">
        <f t="shared" si="90"/>
        <v>0</v>
      </c>
      <c r="H337" s="5">
        <f t="shared" si="91"/>
        <v>0</v>
      </c>
      <c r="I337" s="5">
        <f t="shared" si="92"/>
        <v>0</v>
      </c>
      <c r="J337" s="5">
        <f t="shared" si="93"/>
        <v>0</v>
      </c>
      <c r="K337" s="5">
        <f t="shared" si="94"/>
        <v>0</v>
      </c>
      <c r="L337" s="5">
        <f t="shared" si="95"/>
        <v>0</v>
      </c>
      <c r="M337" s="5">
        <f t="shared" si="96"/>
        <v>0</v>
      </c>
      <c r="N337" s="5">
        <f t="shared" si="97"/>
        <v>0</v>
      </c>
      <c r="O337" s="5">
        <f t="shared" si="98"/>
        <v>0</v>
      </c>
      <c r="P337" s="5">
        <f t="shared" si="99"/>
        <v>0</v>
      </c>
      <c r="Q337" s="5">
        <f t="shared" si="100"/>
        <v>0</v>
      </c>
      <c r="R337" s="5">
        <f t="shared" si="101"/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9">
        <f t="shared" si="102"/>
        <v>48</v>
      </c>
    </row>
    <row r="338" spans="1:24" hidden="1" x14ac:dyDescent="0.2">
      <c r="A338" s="6">
        <v>45628</v>
      </c>
      <c r="B338" s="4">
        <f t="shared" si="87"/>
        <v>2</v>
      </c>
      <c r="C338" s="4">
        <f t="shared" si="88"/>
        <v>12</v>
      </c>
      <c r="D338" s="4">
        <f t="shared" si="89"/>
        <v>1</v>
      </c>
      <c r="E338" s="5">
        <f t="shared" si="86"/>
        <v>1</v>
      </c>
      <c r="F338" s="5">
        <v>1</v>
      </c>
      <c r="G338" s="5">
        <f t="shared" si="90"/>
        <v>0</v>
      </c>
      <c r="H338" s="5">
        <f t="shared" si="91"/>
        <v>0</v>
      </c>
      <c r="I338" s="5">
        <f t="shared" si="92"/>
        <v>0</v>
      </c>
      <c r="J338" s="5">
        <f t="shared" si="93"/>
        <v>0</v>
      </c>
      <c r="K338" s="5">
        <f t="shared" si="94"/>
        <v>0</v>
      </c>
      <c r="L338" s="5">
        <f t="shared" si="95"/>
        <v>0</v>
      </c>
      <c r="M338" s="5">
        <f t="shared" si="96"/>
        <v>0</v>
      </c>
      <c r="N338" s="5">
        <f t="shared" si="97"/>
        <v>0</v>
      </c>
      <c r="O338" s="5">
        <f t="shared" si="98"/>
        <v>0</v>
      </c>
      <c r="P338" s="5">
        <f t="shared" si="99"/>
        <v>0</v>
      </c>
      <c r="Q338" s="5">
        <f t="shared" si="100"/>
        <v>0</v>
      </c>
      <c r="R338" s="5">
        <f t="shared" si="101"/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9">
        <f t="shared" si="102"/>
        <v>49</v>
      </c>
    </row>
    <row r="339" spans="1:24" hidden="1" x14ac:dyDescent="0.2">
      <c r="A339" s="6">
        <v>45629</v>
      </c>
      <c r="B339" s="4">
        <f t="shared" si="87"/>
        <v>3</v>
      </c>
      <c r="C339" s="4">
        <f t="shared" si="88"/>
        <v>12</v>
      </c>
      <c r="D339" s="4">
        <f t="shared" si="89"/>
        <v>2</v>
      </c>
      <c r="E339" s="5">
        <f t="shared" si="86"/>
        <v>1</v>
      </c>
      <c r="F339" s="5">
        <v>1</v>
      </c>
      <c r="G339" s="5">
        <f t="shared" si="90"/>
        <v>0</v>
      </c>
      <c r="H339" s="5">
        <f t="shared" si="91"/>
        <v>0</v>
      </c>
      <c r="I339" s="5">
        <f t="shared" si="92"/>
        <v>0</v>
      </c>
      <c r="J339" s="5">
        <f t="shared" si="93"/>
        <v>0</v>
      </c>
      <c r="K339" s="5">
        <f t="shared" si="94"/>
        <v>0</v>
      </c>
      <c r="L339" s="5">
        <f t="shared" si="95"/>
        <v>0</v>
      </c>
      <c r="M339" s="5">
        <f t="shared" si="96"/>
        <v>0</v>
      </c>
      <c r="N339" s="5">
        <f t="shared" si="97"/>
        <v>0</v>
      </c>
      <c r="O339" s="5">
        <f t="shared" si="98"/>
        <v>0</v>
      </c>
      <c r="P339" s="5">
        <f t="shared" si="99"/>
        <v>0</v>
      </c>
      <c r="Q339" s="5">
        <f t="shared" si="100"/>
        <v>0</v>
      </c>
      <c r="R339" s="5">
        <f t="shared" si="101"/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9">
        <f t="shared" si="102"/>
        <v>49</v>
      </c>
    </row>
    <row r="340" spans="1:24" hidden="1" x14ac:dyDescent="0.2">
      <c r="A340" s="6">
        <v>45630</v>
      </c>
      <c r="B340" s="4">
        <f t="shared" si="87"/>
        <v>4</v>
      </c>
      <c r="C340" s="4">
        <f t="shared" si="88"/>
        <v>12</v>
      </c>
      <c r="D340" s="4">
        <f t="shared" si="89"/>
        <v>3</v>
      </c>
      <c r="E340" s="5">
        <f t="shared" si="86"/>
        <v>1</v>
      </c>
      <c r="F340" s="5">
        <v>1</v>
      </c>
      <c r="G340" s="5">
        <f t="shared" si="90"/>
        <v>0</v>
      </c>
      <c r="H340" s="5">
        <f t="shared" si="91"/>
        <v>0</v>
      </c>
      <c r="I340" s="5">
        <f t="shared" si="92"/>
        <v>0</v>
      </c>
      <c r="J340" s="5">
        <f t="shared" si="93"/>
        <v>0</v>
      </c>
      <c r="K340" s="5">
        <f t="shared" si="94"/>
        <v>0</v>
      </c>
      <c r="L340" s="5">
        <f t="shared" si="95"/>
        <v>0</v>
      </c>
      <c r="M340" s="5">
        <f t="shared" si="96"/>
        <v>0</v>
      </c>
      <c r="N340" s="5">
        <f t="shared" si="97"/>
        <v>0</v>
      </c>
      <c r="O340" s="5">
        <f t="shared" si="98"/>
        <v>0</v>
      </c>
      <c r="P340" s="5">
        <f t="shared" si="99"/>
        <v>0</v>
      </c>
      <c r="Q340" s="5">
        <f t="shared" si="100"/>
        <v>0</v>
      </c>
      <c r="R340" s="5">
        <f t="shared" si="101"/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9">
        <f t="shared" si="102"/>
        <v>49</v>
      </c>
    </row>
    <row r="341" spans="1:24" hidden="1" x14ac:dyDescent="0.2">
      <c r="A341" s="6">
        <v>45631</v>
      </c>
      <c r="B341" s="4">
        <f t="shared" si="87"/>
        <v>5</v>
      </c>
      <c r="C341" s="4">
        <f t="shared" si="88"/>
        <v>12</v>
      </c>
      <c r="D341" s="4">
        <f t="shared" si="89"/>
        <v>4</v>
      </c>
      <c r="E341" s="5">
        <f t="shared" si="86"/>
        <v>1</v>
      </c>
      <c r="F341" s="5">
        <v>1</v>
      </c>
      <c r="G341" s="5">
        <f t="shared" si="90"/>
        <v>0</v>
      </c>
      <c r="H341" s="5">
        <f t="shared" si="91"/>
        <v>0</v>
      </c>
      <c r="I341" s="5">
        <f t="shared" si="92"/>
        <v>0</v>
      </c>
      <c r="J341" s="5">
        <f t="shared" si="93"/>
        <v>0</v>
      </c>
      <c r="K341" s="5">
        <f t="shared" si="94"/>
        <v>0</v>
      </c>
      <c r="L341" s="5">
        <f t="shared" si="95"/>
        <v>0</v>
      </c>
      <c r="M341" s="5">
        <f t="shared" si="96"/>
        <v>0</v>
      </c>
      <c r="N341" s="5">
        <f t="shared" si="97"/>
        <v>0</v>
      </c>
      <c r="O341" s="5">
        <f t="shared" si="98"/>
        <v>0</v>
      </c>
      <c r="P341" s="5">
        <f t="shared" si="99"/>
        <v>0</v>
      </c>
      <c r="Q341" s="5">
        <f t="shared" si="100"/>
        <v>0</v>
      </c>
      <c r="R341" s="5">
        <f t="shared" si="101"/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9">
        <f t="shared" si="102"/>
        <v>49</v>
      </c>
    </row>
    <row r="342" spans="1:24" x14ac:dyDescent="0.2">
      <c r="A342" s="6">
        <v>45632</v>
      </c>
      <c r="B342" s="4">
        <f t="shared" si="87"/>
        <v>6</v>
      </c>
      <c r="C342" s="4">
        <f t="shared" si="88"/>
        <v>12</v>
      </c>
      <c r="D342" s="4">
        <f t="shared" si="89"/>
        <v>5</v>
      </c>
      <c r="E342" s="5">
        <f t="shared" si="86"/>
        <v>0</v>
      </c>
      <c r="F342" s="5">
        <v>0</v>
      </c>
      <c r="G342" s="5">
        <f t="shared" si="90"/>
        <v>0</v>
      </c>
      <c r="H342" s="5">
        <f t="shared" si="91"/>
        <v>0</v>
      </c>
      <c r="I342" s="5">
        <f t="shared" si="92"/>
        <v>0</v>
      </c>
      <c r="J342" s="5">
        <f t="shared" si="93"/>
        <v>0</v>
      </c>
      <c r="K342" s="5">
        <f t="shared" si="94"/>
        <v>0</v>
      </c>
      <c r="L342" s="5">
        <f t="shared" si="95"/>
        <v>0</v>
      </c>
      <c r="M342" s="5">
        <f t="shared" si="96"/>
        <v>0</v>
      </c>
      <c r="N342" s="5">
        <f t="shared" si="97"/>
        <v>0</v>
      </c>
      <c r="O342" s="5">
        <f t="shared" si="98"/>
        <v>0</v>
      </c>
      <c r="P342" s="5">
        <f t="shared" si="99"/>
        <v>0</v>
      </c>
      <c r="Q342" s="5">
        <f t="shared" si="100"/>
        <v>1</v>
      </c>
      <c r="R342" s="5">
        <f t="shared" si="101"/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9">
        <f t="shared" si="102"/>
        <v>49</v>
      </c>
    </row>
    <row r="343" spans="1:24" hidden="1" x14ac:dyDescent="0.2">
      <c r="A343" s="6">
        <v>45633</v>
      </c>
      <c r="B343" s="4">
        <f t="shared" si="87"/>
        <v>7</v>
      </c>
      <c r="C343" s="4">
        <f t="shared" si="88"/>
        <v>12</v>
      </c>
      <c r="D343" s="4">
        <f t="shared" si="89"/>
        <v>6</v>
      </c>
      <c r="E343" s="5">
        <f t="shared" si="86"/>
        <v>0</v>
      </c>
      <c r="F343" s="5">
        <v>0</v>
      </c>
      <c r="G343" s="5">
        <f t="shared" si="90"/>
        <v>0</v>
      </c>
      <c r="H343" s="5">
        <f t="shared" si="91"/>
        <v>0</v>
      </c>
      <c r="I343" s="5">
        <f t="shared" si="92"/>
        <v>0</v>
      </c>
      <c r="J343" s="5">
        <f t="shared" si="93"/>
        <v>0</v>
      </c>
      <c r="K343" s="5">
        <f t="shared" si="94"/>
        <v>0</v>
      </c>
      <c r="L343" s="5">
        <f t="shared" si="95"/>
        <v>0</v>
      </c>
      <c r="M343" s="5">
        <f t="shared" si="96"/>
        <v>0</v>
      </c>
      <c r="N343" s="5">
        <f t="shared" si="97"/>
        <v>0</v>
      </c>
      <c r="O343" s="5">
        <f t="shared" si="98"/>
        <v>0</v>
      </c>
      <c r="P343" s="5">
        <f t="shared" si="99"/>
        <v>0</v>
      </c>
      <c r="Q343" s="5">
        <f t="shared" si="100"/>
        <v>0</v>
      </c>
      <c r="R343" s="5">
        <f t="shared" si="101"/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9">
        <f t="shared" si="102"/>
        <v>49</v>
      </c>
    </row>
    <row r="344" spans="1:24" hidden="1" x14ac:dyDescent="0.2">
      <c r="A344" s="6">
        <v>45634</v>
      </c>
      <c r="B344" s="4">
        <f t="shared" si="87"/>
        <v>8</v>
      </c>
      <c r="C344" s="4">
        <f t="shared" si="88"/>
        <v>12</v>
      </c>
      <c r="D344" s="4">
        <f t="shared" si="89"/>
        <v>7</v>
      </c>
      <c r="E344" s="5">
        <v>0</v>
      </c>
      <c r="F344" s="5">
        <v>0</v>
      </c>
      <c r="G344" s="5">
        <f t="shared" si="90"/>
        <v>0</v>
      </c>
      <c r="H344" s="5">
        <f t="shared" si="91"/>
        <v>0</v>
      </c>
      <c r="I344" s="5">
        <f t="shared" si="92"/>
        <v>0</v>
      </c>
      <c r="J344" s="5">
        <f t="shared" si="93"/>
        <v>0</v>
      </c>
      <c r="K344" s="5">
        <f t="shared" si="94"/>
        <v>0</v>
      </c>
      <c r="L344" s="5">
        <f t="shared" si="95"/>
        <v>0</v>
      </c>
      <c r="M344" s="5">
        <f t="shared" si="96"/>
        <v>0</v>
      </c>
      <c r="N344" s="5">
        <f t="shared" si="97"/>
        <v>0</v>
      </c>
      <c r="O344" s="5">
        <f t="shared" si="98"/>
        <v>0</v>
      </c>
      <c r="P344" s="5">
        <f t="shared" si="99"/>
        <v>0</v>
      </c>
      <c r="Q344" s="5">
        <f t="shared" si="100"/>
        <v>0</v>
      </c>
      <c r="R344" s="5">
        <f t="shared" si="101"/>
        <v>1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9">
        <f t="shared" si="102"/>
        <v>49</v>
      </c>
    </row>
    <row r="345" spans="1:24" hidden="1" x14ac:dyDescent="0.2">
      <c r="A345" s="6">
        <v>45635</v>
      </c>
      <c r="B345" s="4">
        <f t="shared" si="87"/>
        <v>9</v>
      </c>
      <c r="C345" s="4">
        <f t="shared" si="88"/>
        <v>12</v>
      </c>
      <c r="D345" s="4">
        <f t="shared" si="89"/>
        <v>1</v>
      </c>
      <c r="E345" s="5">
        <f t="shared" ref="E345:E367" si="103">IF(D345=7,0,IF(D345=6,0,1))-SUM(G345:V345)</f>
        <v>1</v>
      </c>
      <c r="F345" s="5">
        <v>1</v>
      </c>
      <c r="G345" s="5">
        <f t="shared" si="90"/>
        <v>0</v>
      </c>
      <c r="H345" s="5">
        <f t="shared" si="91"/>
        <v>0</v>
      </c>
      <c r="I345" s="5">
        <f t="shared" si="92"/>
        <v>0</v>
      </c>
      <c r="J345" s="5">
        <f t="shared" si="93"/>
        <v>0</v>
      </c>
      <c r="K345" s="5">
        <f t="shared" si="94"/>
        <v>0</v>
      </c>
      <c r="L345" s="5">
        <f t="shared" si="95"/>
        <v>0</v>
      </c>
      <c r="M345" s="5">
        <f t="shared" si="96"/>
        <v>0</v>
      </c>
      <c r="N345" s="5">
        <f t="shared" si="97"/>
        <v>0</v>
      </c>
      <c r="O345" s="5">
        <f t="shared" si="98"/>
        <v>0</v>
      </c>
      <c r="P345" s="5">
        <f t="shared" si="99"/>
        <v>0</v>
      </c>
      <c r="Q345" s="5">
        <f t="shared" si="100"/>
        <v>0</v>
      </c>
      <c r="R345" s="5">
        <f t="shared" si="101"/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9">
        <f t="shared" si="102"/>
        <v>50</v>
      </c>
    </row>
    <row r="346" spans="1:24" hidden="1" x14ac:dyDescent="0.2">
      <c r="A346" s="6">
        <v>45636</v>
      </c>
      <c r="B346" s="4">
        <f t="shared" si="87"/>
        <v>10</v>
      </c>
      <c r="C346" s="4">
        <f t="shared" si="88"/>
        <v>12</v>
      </c>
      <c r="D346" s="4">
        <f t="shared" si="89"/>
        <v>2</v>
      </c>
      <c r="E346" s="5">
        <f t="shared" si="103"/>
        <v>1</v>
      </c>
      <c r="F346" s="5">
        <v>1</v>
      </c>
      <c r="G346" s="5">
        <f t="shared" si="90"/>
        <v>0</v>
      </c>
      <c r="H346" s="5">
        <f t="shared" si="91"/>
        <v>0</v>
      </c>
      <c r="I346" s="5">
        <f t="shared" si="92"/>
        <v>0</v>
      </c>
      <c r="J346" s="5">
        <f t="shared" si="93"/>
        <v>0</v>
      </c>
      <c r="K346" s="5">
        <f t="shared" si="94"/>
        <v>0</v>
      </c>
      <c r="L346" s="5">
        <f t="shared" si="95"/>
        <v>0</v>
      </c>
      <c r="M346" s="5">
        <f t="shared" si="96"/>
        <v>0</v>
      </c>
      <c r="N346" s="5">
        <f t="shared" si="97"/>
        <v>0</v>
      </c>
      <c r="O346" s="5">
        <f t="shared" si="98"/>
        <v>0</v>
      </c>
      <c r="P346" s="5">
        <f t="shared" si="99"/>
        <v>0</v>
      </c>
      <c r="Q346" s="5">
        <f t="shared" si="100"/>
        <v>0</v>
      </c>
      <c r="R346" s="5">
        <f t="shared" si="101"/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9">
        <f t="shared" si="102"/>
        <v>50</v>
      </c>
    </row>
    <row r="347" spans="1:24" hidden="1" x14ac:dyDescent="0.2">
      <c r="A347" s="6">
        <v>45637</v>
      </c>
      <c r="B347" s="4">
        <f t="shared" si="87"/>
        <v>11</v>
      </c>
      <c r="C347" s="4">
        <f t="shared" si="88"/>
        <v>12</v>
      </c>
      <c r="D347" s="4">
        <f t="shared" si="89"/>
        <v>3</v>
      </c>
      <c r="E347" s="5">
        <f t="shared" si="103"/>
        <v>1</v>
      </c>
      <c r="F347" s="5">
        <v>1</v>
      </c>
      <c r="G347" s="5">
        <f t="shared" si="90"/>
        <v>0</v>
      </c>
      <c r="H347" s="5">
        <f t="shared" si="91"/>
        <v>0</v>
      </c>
      <c r="I347" s="5">
        <f t="shared" si="92"/>
        <v>0</v>
      </c>
      <c r="J347" s="5">
        <f t="shared" si="93"/>
        <v>0</v>
      </c>
      <c r="K347" s="5">
        <f t="shared" si="94"/>
        <v>0</v>
      </c>
      <c r="L347" s="5">
        <f t="shared" si="95"/>
        <v>0</v>
      </c>
      <c r="M347" s="5">
        <f t="shared" si="96"/>
        <v>0</v>
      </c>
      <c r="N347" s="5">
        <f t="shared" si="97"/>
        <v>0</v>
      </c>
      <c r="O347" s="5">
        <f t="shared" si="98"/>
        <v>0</v>
      </c>
      <c r="P347" s="5">
        <f t="shared" si="99"/>
        <v>0</v>
      </c>
      <c r="Q347" s="5">
        <f t="shared" si="100"/>
        <v>0</v>
      </c>
      <c r="R347" s="5">
        <f t="shared" si="101"/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9">
        <f t="shared" si="102"/>
        <v>50</v>
      </c>
    </row>
    <row r="348" spans="1:24" hidden="1" x14ac:dyDescent="0.2">
      <c r="A348" s="6">
        <v>45638</v>
      </c>
      <c r="B348" s="4">
        <f t="shared" si="87"/>
        <v>12</v>
      </c>
      <c r="C348" s="4">
        <f t="shared" si="88"/>
        <v>12</v>
      </c>
      <c r="D348" s="4">
        <f t="shared" si="89"/>
        <v>4</v>
      </c>
      <c r="E348" s="5">
        <f t="shared" si="103"/>
        <v>1</v>
      </c>
      <c r="F348" s="5">
        <v>1</v>
      </c>
      <c r="G348" s="5">
        <f t="shared" si="90"/>
        <v>0</v>
      </c>
      <c r="H348" s="5">
        <f t="shared" si="91"/>
        <v>0</v>
      </c>
      <c r="I348" s="5">
        <f t="shared" si="92"/>
        <v>0</v>
      </c>
      <c r="J348" s="5">
        <f t="shared" si="93"/>
        <v>0</v>
      </c>
      <c r="K348" s="5">
        <f t="shared" si="94"/>
        <v>0</v>
      </c>
      <c r="L348" s="5">
        <f t="shared" si="95"/>
        <v>0</v>
      </c>
      <c r="M348" s="5">
        <f t="shared" si="96"/>
        <v>0</v>
      </c>
      <c r="N348" s="5">
        <f t="shared" si="97"/>
        <v>0</v>
      </c>
      <c r="O348" s="5">
        <f t="shared" si="98"/>
        <v>0</v>
      </c>
      <c r="P348" s="5">
        <f t="shared" si="99"/>
        <v>0</v>
      </c>
      <c r="Q348" s="5">
        <f t="shared" si="100"/>
        <v>0</v>
      </c>
      <c r="R348" s="5">
        <f t="shared" si="101"/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9">
        <f t="shared" si="102"/>
        <v>50</v>
      </c>
    </row>
    <row r="349" spans="1:24" hidden="1" x14ac:dyDescent="0.2">
      <c r="A349" s="6">
        <v>45639</v>
      </c>
      <c r="B349" s="4">
        <f t="shared" si="87"/>
        <v>13</v>
      </c>
      <c r="C349" s="4">
        <f t="shared" si="88"/>
        <v>12</v>
      </c>
      <c r="D349" s="4">
        <f t="shared" si="89"/>
        <v>5</v>
      </c>
      <c r="E349" s="5">
        <f t="shared" si="103"/>
        <v>1</v>
      </c>
      <c r="F349" s="5">
        <v>1</v>
      </c>
      <c r="G349" s="5">
        <f t="shared" si="90"/>
        <v>0</v>
      </c>
      <c r="H349" s="5">
        <f t="shared" si="91"/>
        <v>0</v>
      </c>
      <c r="I349" s="5">
        <f t="shared" si="92"/>
        <v>0</v>
      </c>
      <c r="J349" s="5">
        <f t="shared" si="93"/>
        <v>0</v>
      </c>
      <c r="K349" s="5">
        <f t="shared" si="94"/>
        <v>0</v>
      </c>
      <c r="L349" s="5">
        <f t="shared" si="95"/>
        <v>0</v>
      </c>
      <c r="M349" s="5">
        <f t="shared" si="96"/>
        <v>0</v>
      </c>
      <c r="N349" s="5">
        <f t="shared" si="97"/>
        <v>0</v>
      </c>
      <c r="O349" s="5">
        <f t="shared" si="98"/>
        <v>0</v>
      </c>
      <c r="P349" s="5">
        <f t="shared" si="99"/>
        <v>0</v>
      </c>
      <c r="Q349" s="5">
        <f t="shared" si="100"/>
        <v>0</v>
      </c>
      <c r="R349" s="5">
        <f t="shared" si="101"/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9">
        <f t="shared" si="102"/>
        <v>50</v>
      </c>
    </row>
    <row r="350" spans="1:24" hidden="1" x14ac:dyDescent="0.2">
      <c r="A350" s="6">
        <v>45640</v>
      </c>
      <c r="B350" s="4">
        <f t="shared" si="87"/>
        <v>14</v>
      </c>
      <c r="C350" s="4">
        <f t="shared" si="88"/>
        <v>12</v>
      </c>
      <c r="D350" s="4">
        <f t="shared" si="89"/>
        <v>6</v>
      </c>
      <c r="E350" s="5">
        <f t="shared" si="103"/>
        <v>0</v>
      </c>
      <c r="F350" s="5">
        <v>0</v>
      </c>
      <c r="G350" s="5">
        <f t="shared" si="90"/>
        <v>0</v>
      </c>
      <c r="H350" s="5">
        <f t="shared" si="91"/>
        <v>0</v>
      </c>
      <c r="I350" s="5">
        <f t="shared" si="92"/>
        <v>0</v>
      </c>
      <c r="J350" s="5">
        <f t="shared" si="93"/>
        <v>0</v>
      </c>
      <c r="K350" s="5">
        <f t="shared" si="94"/>
        <v>0</v>
      </c>
      <c r="L350" s="5">
        <f t="shared" si="95"/>
        <v>0</v>
      </c>
      <c r="M350" s="5">
        <f t="shared" si="96"/>
        <v>0</v>
      </c>
      <c r="N350" s="5">
        <f t="shared" si="97"/>
        <v>0</v>
      </c>
      <c r="O350" s="5">
        <f t="shared" si="98"/>
        <v>0</v>
      </c>
      <c r="P350" s="5">
        <f t="shared" si="99"/>
        <v>0</v>
      </c>
      <c r="Q350" s="5">
        <f t="shared" si="100"/>
        <v>0</v>
      </c>
      <c r="R350" s="5">
        <f t="shared" si="101"/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9">
        <f t="shared" si="102"/>
        <v>50</v>
      </c>
    </row>
    <row r="351" spans="1:24" hidden="1" x14ac:dyDescent="0.2">
      <c r="A351" s="6">
        <v>45641</v>
      </c>
      <c r="B351" s="4">
        <f t="shared" si="87"/>
        <v>15</v>
      </c>
      <c r="C351" s="4">
        <f t="shared" si="88"/>
        <v>12</v>
      </c>
      <c r="D351" s="4">
        <f t="shared" si="89"/>
        <v>7</v>
      </c>
      <c r="E351" s="5">
        <f t="shared" si="103"/>
        <v>0</v>
      </c>
      <c r="F351" s="5">
        <v>0</v>
      </c>
      <c r="G351" s="5">
        <f t="shared" si="90"/>
        <v>0</v>
      </c>
      <c r="H351" s="5">
        <f t="shared" si="91"/>
        <v>0</v>
      </c>
      <c r="I351" s="5">
        <f t="shared" si="92"/>
        <v>0</v>
      </c>
      <c r="J351" s="5">
        <f t="shared" si="93"/>
        <v>0</v>
      </c>
      <c r="K351" s="5">
        <f t="shared" si="94"/>
        <v>0</v>
      </c>
      <c r="L351" s="5">
        <f t="shared" si="95"/>
        <v>0</v>
      </c>
      <c r="M351" s="5">
        <f t="shared" si="96"/>
        <v>0</v>
      </c>
      <c r="N351" s="5">
        <f t="shared" si="97"/>
        <v>0</v>
      </c>
      <c r="O351" s="5">
        <f t="shared" si="98"/>
        <v>0</v>
      </c>
      <c r="P351" s="5">
        <f t="shared" si="99"/>
        <v>0</v>
      </c>
      <c r="Q351" s="5">
        <f t="shared" si="100"/>
        <v>0</v>
      </c>
      <c r="R351" s="5">
        <f t="shared" si="101"/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9">
        <f t="shared" si="102"/>
        <v>50</v>
      </c>
    </row>
    <row r="352" spans="1:24" hidden="1" x14ac:dyDescent="0.2">
      <c r="A352" s="6">
        <v>45642</v>
      </c>
      <c r="B352" s="4">
        <f t="shared" si="87"/>
        <v>16</v>
      </c>
      <c r="C352" s="4">
        <f t="shared" si="88"/>
        <v>12</v>
      </c>
      <c r="D352" s="4">
        <f t="shared" si="89"/>
        <v>1</v>
      </c>
      <c r="E352" s="5">
        <f t="shared" si="103"/>
        <v>1</v>
      </c>
      <c r="F352" s="5">
        <v>1</v>
      </c>
      <c r="G352" s="5">
        <f t="shared" si="90"/>
        <v>0</v>
      </c>
      <c r="H352" s="5">
        <f t="shared" si="91"/>
        <v>0</v>
      </c>
      <c r="I352" s="5">
        <f t="shared" si="92"/>
        <v>0</v>
      </c>
      <c r="J352" s="5">
        <f t="shared" si="93"/>
        <v>0</v>
      </c>
      <c r="K352" s="5">
        <f t="shared" si="94"/>
        <v>0</v>
      </c>
      <c r="L352" s="5">
        <f t="shared" si="95"/>
        <v>0</v>
      </c>
      <c r="M352" s="5">
        <f t="shared" si="96"/>
        <v>0</v>
      </c>
      <c r="N352" s="5">
        <f t="shared" si="97"/>
        <v>0</v>
      </c>
      <c r="O352" s="5">
        <f t="shared" si="98"/>
        <v>0</v>
      </c>
      <c r="P352" s="5">
        <f t="shared" si="99"/>
        <v>0</v>
      </c>
      <c r="Q352" s="5">
        <f t="shared" si="100"/>
        <v>0</v>
      </c>
      <c r="R352" s="5">
        <f t="shared" si="101"/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9">
        <f t="shared" si="102"/>
        <v>51</v>
      </c>
    </row>
    <row r="353" spans="1:24" hidden="1" x14ac:dyDescent="0.2">
      <c r="A353" s="6">
        <v>45643</v>
      </c>
      <c r="B353" s="4">
        <f t="shared" si="87"/>
        <v>17</v>
      </c>
      <c r="C353" s="4">
        <f t="shared" si="88"/>
        <v>12</v>
      </c>
      <c r="D353" s="4">
        <f t="shared" si="89"/>
        <v>2</v>
      </c>
      <c r="E353" s="5">
        <f t="shared" si="103"/>
        <v>1</v>
      </c>
      <c r="F353" s="5">
        <v>1</v>
      </c>
      <c r="G353" s="5">
        <f t="shared" si="90"/>
        <v>0</v>
      </c>
      <c r="H353" s="5">
        <f t="shared" si="91"/>
        <v>0</v>
      </c>
      <c r="I353" s="5">
        <f t="shared" si="92"/>
        <v>0</v>
      </c>
      <c r="J353" s="5">
        <f t="shared" si="93"/>
        <v>0</v>
      </c>
      <c r="K353" s="5">
        <f t="shared" si="94"/>
        <v>0</v>
      </c>
      <c r="L353" s="5">
        <f t="shared" si="95"/>
        <v>0</v>
      </c>
      <c r="M353" s="5">
        <f t="shared" si="96"/>
        <v>0</v>
      </c>
      <c r="N353" s="5">
        <f t="shared" si="97"/>
        <v>0</v>
      </c>
      <c r="O353" s="5">
        <f t="shared" si="98"/>
        <v>0</v>
      </c>
      <c r="P353" s="5">
        <f t="shared" si="99"/>
        <v>0</v>
      </c>
      <c r="Q353" s="5">
        <f t="shared" si="100"/>
        <v>0</v>
      </c>
      <c r="R353" s="5">
        <f t="shared" si="101"/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9">
        <f t="shared" si="102"/>
        <v>51</v>
      </c>
    </row>
    <row r="354" spans="1:24" hidden="1" x14ac:dyDescent="0.2">
      <c r="A354" s="6">
        <v>45644</v>
      </c>
      <c r="B354" s="4">
        <f t="shared" si="87"/>
        <v>18</v>
      </c>
      <c r="C354" s="4">
        <f t="shared" si="88"/>
        <v>12</v>
      </c>
      <c r="D354" s="4">
        <f t="shared" si="89"/>
        <v>3</v>
      </c>
      <c r="E354" s="5">
        <f t="shared" si="103"/>
        <v>1</v>
      </c>
      <c r="F354" s="5">
        <v>1</v>
      </c>
      <c r="G354" s="5">
        <f t="shared" si="90"/>
        <v>0</v>
      </c>
      <c r="H354" s="5">
        <f t="shared" si="91"/>
        <v>0</v>
      </c>
      <c r="I354" s="5">
        <f t="shared" si="92"/>
        <v>0</v>
      </c>
      <c r="J354" s="5">
        <f t="shared" si="93"/>
        <v>0</v>
      </c>
      <c r="K354" s="5">
        <f t="shared" si="94"/>
        <v>0</v>
      </c>
      <c r="L354" s="5">
        <f t="shared" si="95"/>
        <v>0</v>
      </c>
      <c r="M354" s="5">
        <f t="shared" si="96"/>
        <v>0</v>
      </c>
      <c r="N354" s="5">
        <f t="shared" si="97"/>
        <v>0</v>
      </c>
      <c r="O354" s="5">
        <f t="shared" si="98"/>
        <v>0</v>
      </c>
      <c r="P354" s="5">
        <f t="shared" si="99"/>
        <v>0</v>
      </c>
      <c r="Q354" s="5">
        <f t="shared" si="100"/>
        <v>0</v>
      </c>
      <c r="R354" s="5">
        <f t="shared" si="101"/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9">
        <f t="shared" si="102"/>
        <v>51</v>
      </c>
    </row>
    <row r="355" spans="1:24" hidden="1" x14ac:dyDescent="0.2">
      <c r="A355" s="6">
        <v>45645</v>
      </c>
      <c r="B355" s="4">
        <f t="shared" si="87"/>
        <v>19</v>
      </c>
      <c r="C355" s="4">
        <f t="shared" si="88"/>
        <v>12</v>
      </c>
      <c r="D355" s="4">
        <f t="shared" si="89"/>
        <v>4</v>
      </c>
      <c r="E355" s="5">
        <f t="shared" si="103"/>
        <v>1</v>
      </c>
      <c r="F355" s="5">
        <v>1</v>
      </c>
      <c r="G355" s="5">
        <f t="shared" si="90"/>
        <v>0</v>
      </c>
      <c r="H355" s="5">
        <f t="shared" si="91"/>
        <v>0</v>
      </c>
      <c r="I355" s="5">
        <f t="shared" si="92"/>
        <v>0</v>
      </c>
      <c r="J355" s="5">
        <f t="shared" si="93"/>
        <v>0</v>
      </c>
      <c r="K355" s="5">
        <f t="shared" si="94"/>
        <v>0</v>
      </c>
      <c r="L355" s="5">
        <f t="shared" si="95"/>
        <v>0</v>
      </c>
      <c r="M355" s="5">
        <f t="shared" si="96"/>
        <v>0</v>
      </c>
      <c r="N355" s="5">
        <f t="shared" si="97"/>
        <v>0</v>
      </c>
      <c r="O355" s="5">
        <f t="shared" si="98"/>
        <v>0</v>
      </c>
      <c r="P355" s="5">
        <f t="shared" si="99"/>
        <v>0</v>
      </c>
      <c r="Q355" s="5">
        <f t="shared" si="100"/>
        <v>0</v>
      </c>
      <c r="R355" s="5">
        <f t="shared" si="101"/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9">
        <f t="shared" si="102"/>
        <v>51</v>
      </c>
    </row>
    <row r="356" spans="1:24" hidden="1" x14ac:dyDescent="0.2">
      <c r="A356" s="6">
        <v>45646</v>
      </c>
      <c r="B356" s="4">
        <f t="shared" si="87"/>
        <v>20</v>
      </c>
      <c r="C356" s="4">
        <f t="shared" si="88"/>
        <v>12</v>
      </c>
      <c r="D356" s="4">
        <f t="shared" si="89"/>
        <v>5</v>
      </c>
      <c r="E356" s="5">
        <f t="shared" si="103"/>
        <v>1</v>
      </c>
      <c r="F356" s="5">
        <v>1</v>
      </c>
      <c r="G356" s="5">
        <f t="shared" si="90"/>
        <v>0</v>
      </c>
      <c r="H356" s="5">
        <f t="shared" si="91"/>
        <v>0</v>
      </c>
      <c r="I356" s="5">
        <f t="shared" si="92"/>
        <v>0</v>
      </c>
      <c r="J356" s="5">
        <f t="shared" si="93"/>
        <v>0</v>
      </c>
      <c r="K356" s="5">
        <f t="shared" si="94"/>
        <v>0</v>
      </c>
      <c r="L356" s="5">
        <f t="shared" si="95"/>
        <v>0</v>
      </c>
      <c r="M356" s="5">
        <f t="shared" si="96"/>
        <v>0</v>
      </c>
      <c r="N356" s="5">
        <f t="shared" si="97"/>
        <v>0</v>
      </c>
      <c r="O356" s="5">
        <f t="shared" si="98"/>
        <v>0</v>
      </c>
      <c r="P356" s="5">
        <f t="shared" si="99"/>
        <v>0</v>
      </c>
      <c r="Q356" s="5">
        <f t="shared" si="100"/>
        <v>0</v>
      </c>
      <c r="R356" s="5">
        <f t="shared" si="101"/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9">
        <f t="shared" si="102"/>
        <v>51</v>
      </c>
    </row>
    <row r="357" spans="1:24" hidden="1" x14ac:dyDescent="0.2">
      <c r="A357" s="6">
        <v>45647</v>
      </c>
      <c r="B357" s="4">
        <f t="shared" si="87"/>
        <v>21</v>
      </c>
      <c r="C357" s="4">
        <f t="shared" si="88"/>
        <v>12</v>
      </c>
      <c r="D357" s="4">
        <f t="shared" si="89"/>
        <v>6</v>
      </c>
      <c r="E357" s="5">
        <f t="shared" si="103"/>
        <v>0</v>
      </c>
      <c r="F357" s="5">
        <v>0</v>
      </c>
      <c r="G357" s="5">
        <f t="shared" si="90"/>
        <v>0</v>
      </c>
      <c r="H357" s="5">
        <f t="shared" si="91"/>
        <v>0</v>
      </c>
      <c r="I357" s="5">
        <f t="shared" si="92"/>
        <v>0</v>
      </c>
      <c r="J357" s="5">
        <f t="shared" si="93"/>
        <v>0</v>
      </c>
      <c r="K357" s="5">
        <f t="shared" si="94"/>
        <v>0</v>
      </c>
      <c r="L357" s="5">
        <f t="shared" si="95"/>
        <v>0</v>
      </c>
      <c r="M357" s="5">
        <f t="shared" si="96"/>
        <v>0</v>
      </c>
      <c r="N357" s="5">
        <f t="shared" si="97"/>
        <v>0</v>
      </c>
      <c r="O357" s="5">
        <f t="shared" si="98"/>
        <v>0</v>
      </c>
      <c r="P357" s="5">
        <f t="shared" si="99"/>
        <v>0</v>
      </c>
      <c r="Q357" s="5">
        <f t="shared" si="100"/>
        <v>0</v>
      </c>
      <c r="R357" s="5">
        <f t="shared" si="101"/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9">
        <f t="shared" si="102"/>
        <v>51</v>
      </c>
    </row>
    <row r="358" spans="1:24" hidden="1" x14ac:dyDescent="0.2">
      <c r="A358" s="6">
        <v>45648</v>
      </c>
      <c r="B358" s="4">
        <f t="shared" si="87"/>
        <v>22</v>
      </c>
      <c r="C358" s="4">
        <f t="shared" si="88"/>
        <v>12</v>
      </c>
      <c r="D358" s="4">
        <f t="shared" si="89"/>
        <v>7</v>
      </c>
      <c r="E358" s="5">
        <f t="shared" si="103"/>
        <v>0</v>
      </c>
      <c r="F358" s="5">
        <v>0</v>
      </c>
      <c r="G358" s="5">
        <f t="shared" si="90"/>
        <v>0</v>
      </c>
      <c r="H358" s="5">
        <f t="shared" si="91"/>
        <v>0</v>
      </c>
      <c r="I358" s="5">
        <f t="shared" si="92"/>
        <v>0</v>
      </c>
      <c r="J358" s="5">
        <f t="shared" si="93"/>
        <v>0</v>
      </c>
      <c r="K358" s="5">
        <f t="shared" si="94"/>
        <v>0</v>
      </c>
      <c r="L358" s="5">
        <f t="shared" si="95"/>
        <v>0</v>
      </c>
      <c r="M358" s="5">
        <f t="shared" si="96"/>
        <v>0</v>
      </c>
      <c r="N358" s="5">
        <f t="shared" si="97"/>
        <v>0</v>
      </c>
      <c r="O358" s="5">
        <f t="shared" si="98"/>
        <v>0</v>
      </c>
      <c r="P358" s="5">
        <f t="shared" si="99"/>
        <v>0</v>
      </c>
      <c r="Q358" s="5">
        <f t="shared" si="100"/>
        <v>0</v>
      </c>
      <c r="R358" s="5">
        <f t="shared" si="101"/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9">
        <f t="shared" si="102"/>
        <v>51</v>
      </c>
    </row>
    <row r="359" spans="1:24" hidden="1" x14ac:dyDescent="0.2">
      <c r="A359" s="6">
        <v>45649</v>
      </c>
      <c r="B359" s="4">
        <f t="shared" si="87"/>
        <v>23</v>
      </c>
      <c r="C359" s="4">
        <f t="shared" si="88"/>
        <v>12</v>
      </c>
      <c r="D359" s="4">
        <f t="shared" si="89"/>
        <v>1</v>
      </c>
      <c r="E359" s="5">
        <f t="shared" si="103"/>
        <v>1</v>
      </c>
      <c r="F359" s="5">
        <v>0</v>
      </c>
      <c r="G359" s="5">
        <f t="shared" si="90"/>
        <v>0</v>
      </c>
      <c r="H359" s="5">
        <f t="shared" si="91"/>
        <v>0</v>
      </c>
      <c r="I359" s="5">
        <f t="shared" si="92"/>
        <v>0</v>
      </c>
      <c r="J359" s="5">
        <f t="shared" si="93"/>
        <v>0</v>
      </c>
      <c r="K359" s="5">
        <f t="shared" si="94"/>
        <v>0</v>
      </c>
      <c r="L359" s="5">
        <f t="shared" si="95"/>
        <v>0</v>
      </c>
      <c r="M359" s="5">
        <f t="shared" si="96"/>
        <v>0</v>
      </c>
      <c r="N359" s="5">
        <f t="shared" si="97"/>
        <v>0</v>
      </c>
      <c r="O359" s="5">
        <f t="shared" si="98"/>
        <v>0</v>
      </c>
      <c r="P359" s="5">
        <f t="shared" si="99"/>
        <v>0</v>
      </c>
      <c r="Q359" s="5">
        <f t="shared" si="100"/>
        <v>0</v>
      </c>
      <c r="R359" s="5">
        <f t="shared" si="101"/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9">
        <f t="shared" si="102"/>
        <v>52</v>
      </c>
    </row>
    <row r="360" spans="1:24" hidden="1" x14ac:dyDescent="0.2">
      <c r="A360" s="6">
        <v>45650</v>
      </c>
      <c r="B360" s="4">
        <f t="shared" si="87"/>
        <v>24</v>
      </c>
      <c r="C360" s="4">
        <f t="shared" si="88"/>
        <v>12</v>
      </c>
      <c r="D360" s="4">
        <f t="shared" si="89"/>
        <v>2</v>
      </c>
      <c r="E360" s="5">
        <f t="shared" si="103"/>
        <v>1</v>
      </c>
      <c r="F360" s="5">
        <v>0</v>
      </c>
      <c r="G360" s="5">
        <f t="shared" si="90"/>
        <v>0</v>
      </c>
      <c r="H360" s="5">
        <f t="shared" si="91"/>
        <v>0</v>
      </c>
      <c r="I360" s="5">
        <f t="shared" si="92"/>
        <v>0</v>
      </c>
      <c r="J360" s="5">
        <f t="shared" si="93"/>
        <v>0</v>
      </c>
      <c r="K360" s="5">
        <f t="shared" si="94"/>
        <v>0</v>
      </c>
      <c r="L360" s="5">
        <f t="shared" si="95"/>
        <v>0</v>
      </c>
      <c r="M360" s="5">
        <f t="shared" si="96"/>
        <v>0</v>
      </c>
      <c r="N360" s="5">
        <f t="shared" si="97"/>
        <v>0</v>
      </c>
      <c r="O360" s="5">
        <f t="shared" si="98"/>
        <v>0</v>
      </c>
      <c r="P360" s="5">
        <f t="shared" si="99"/>
        <v>0</v>
      </c>
      <c r="Q360" s="5">
        <f t="shared" si="100"/>
        <v>0</v>
      </c>
      <c r="R360" s="5">
        <f t="shared" si="101"/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9">
        <f t="shared" si="102"/>
        <v>52</v>
      </c>
    </row>
    <row r="361" spans="1:24" x14ac:dyDescent="0.2">
      <c r="A361" s="6">
        <v>45651</v>
      </c>
      <c r="B361" s="4">
        <f t="shared" si="87"/>
        <v>25</v>
      </c>
      <c r="C361" s="4">
        <f t="shared" si="88"/>
        <v>12</v>
      </c>
      <c r="D361" s="4">
        <f t="shared" si="89"/>
        <v>3</v>
      </c>
      <c r="E361" s="5">
        <f t="shared" si="103"/>
        <v>0</v>
      </c>
      <c r="F361" s="5">
        <v>0</v>
      </c>
      <c r="G361" s="5">
        <f t="shared" si="90"/>
        <v>1</v>
      </c>
      <c r="H361" s="5">
        <f t="shared" si="91"/>
        <v>0</v>
      </c>
      <c r="I361" s="5">
        <f t="shared" si="92"/>
        <v>0</v>
      </c>
      <c r="J361" s="5">
        <f t="shared" si="93"/>
        <v>0</v>
      </c>
      <c r="K361" s="5">
        <f t="shared" si="94"/>
        <v>0</v>
      </c>
      <c r="L361" s="5">
        <f t="shared" si="95"/>
        <v>0</v>
      </c>
      <c r="M361" s="5">
        <f t="shared" si="96"/>
        <v>0</v>
      </c>
      <c r="N361" s="5">
        <f t="shared" si="97"/>
        <v>0</v>
      </c>
      <c r="O361" s="5">
        <f t="shared" si="98"/>
        <v>0</v>
      </c>
      <c r="P361" s="5">
        <f t="shared" si="99"/>
        <v>0</v>
      </c>
      <c r="Q361" s="5">
        <f t="shared" si="100"/>
        <v>0</v>
      </c>
      <c r="R361" s="5">
        <f t="shared" si="101"/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9">
        <f t="shared" si="102"/>
        <v>52</v>
      </c>
    </row>
    <row r="362" spans="1:24" hidden="1" x14ac:dyDescent="0.2">
      <c r="A362" s="6">
        <v>45652</v>
      </c>
      <c r="B362" s="4">
        <f t="shared" si="87"/>
        <v>26</v>
      </c>
      <c r="C362" s="4">
        <f t="shared" si="88"/>
        <v>12</v>
      </c>
      <c r="D362" s="4">
        <f t="shared" si="89"/>
        <v>4</v>
      </c>
      <c r="E362" s="5">
        <f t="shared" si="103"/>
        <v>1</v>
      </c>
      <c r="F362" s="5">
        <v>0</v>
      </c>
      <c r="G362" s="5">
        <f t="shared" si="90"/>
        <v>0</v>
      </c>
      <c r="H362" s="5">
        <f t="shared" si="91"/>
        <v>0</v>
      </c>
      <c r="I362" s="5">
        <f t="shared" si="92"/>
        <v>0</v>
      </c>
      <c r="J362" s="5">
        <f t="shared" si="93"/>
        <v>0</v>
      </c>
      <c r="K362" s="5">
        <f t="shared" si="94"/>
        <v>0</v>
      </c>
      <c r="L362" s="5">
        <f t="shared" si="95"/>
        <v>0</v>
      </c>
      <c r="M362" s="5">
        <f t="shared" si="96"/>
        <v>0</v>
      </c>
      <c r="N362" s="5">
        <f t="shared" si="97"/>
        <v>0</v>
      </c>
      <c r="O362" s="5">
        <f t="shared" si="98"/>
        <v>0</v>
      </c>
      <c r="P362" s="5">
        <f t="shared" si="99"/>
        <v>0</v>
      </c>
      <c r="Q362" s="5">
        <f t="shared" si="100"/>
        <v>0</v>
      </c>
      <c r="R362" s="5">
        <f t="shared" si="101"/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9">
        <f t="shared" si="102"/>
        <v>52</v>
      </c>
    </row>
    <row r="363" spans="1:24" hidden="1" x14ac:dyDescent="0.2">
      <c r="A363" s="6">
        <v>45653</v>
      </c>
      <c r="B363" s="4">
        <f t="shared" si="87"/>
        <v>27</v>
      </c>
      <c r="C363" s="4">
        <f t="shared" si="88"/>
        <v>12</v>
      </c>
      <c r="D363" s="4">
        <f t="shared" si="89"/>
        <v>5</v>
      </c>
      <c r="E363" s="5">
        <f t="shared" si="103"/>
        <v>1</v>
      </c>
      <c r="F363" s="5">
        <v>0</v>
      </c>
      <c r="G363" s="5">
        <f t="shared" si="90"/>
        <v>0</v>
      </c>
      <c r="H363" s="5">
        <f t="shared" si="91"/>
        <v>0</v>
      </c>
      <c r="I363" s="5">
        <f t="shared" si="92"/>
        <v>0</v>
      </c>
      <c r="J363" s="5">
        <f t="shared" si="93"/>
        <v>0</v>
      </c>
      <c r="K363" s="5">
        <f t="shared" si="94"/>
        <v>0</v>
      </c>
      <c r="L363" s="5">
        <f t="shared" si="95"/>
        <v>0</v>
      </c>
      <c r="M363" s="5">
        <f t="shared" si="96"/>
        <v>0</v>
      </c>
      <c r="N363" s="5">
        <f t="shared" si="97"/>
        <v>0</v>
      </c>
      <c r="O363" s="5">
        <f t="shared" si="98"/>
        <v>0</v>
      </c>
      <c r="P363" s="5">
        <f t="shared" si="99"/>
        <v>0</v>
      </c>
      <c r="Q363" s="5">
        <f t="shared" si="100"/>
        <v>0</v>
      </c>
      <c r="R363" s="5">
        <f t="shared" si="101"/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9">
        <f t="shared" si="102"/>
        <v>52</v>
      </c>
    </row>
    <row r="364" spans="1:24" hidden="1" x14ac:dyDescent="0.2">
      <c r="A364" s="6">
        <v>45654</v>
      </c>
      <c r="B364" s="4">
        <f t="shared" si="87"/>
        <v>28</v>
      </c>
      <c r="C364" s="4">
        <f t="shared" si="88"/>
        <v>12</v>
      </c>
      <c r="D364" s="4">
        <f t="shared" si="89"/>
        <v>6</v>
      </c>
      <c r="E364" s="5">
        <f t="shared" si="103"/>
        <v>0</v>
      </c>
      <c r="F364" s="5">
        <v>0</v>
      </c>
      <c r="G364" s="5">
        <f t="shared" si="90"/>
        <v>0</v>
      </c>
      <c r="H364" s="5">
        <f t="shared" si="91"/>
        <v>0</v>
      </c>
      <c r="I364" s="5">
        <f t="shared" si="92"/>
        <v>0</v>
      </c>
      <c r="J364" s="5">
        <f t="shared" si="93"/>
        <v>0</v>
      </c>
      <c r="K364" s="5">
        <f t="shared" si="94"/>
        <v>0</v>
      </c>
      <c r="L364" s="5">
        <f t="shared" si="95"/>
        <v>0</v>
      </c>
      <c r="M364" s="5">
        <f t="shared" si="96"/>
        <v>0</v>
      </c>
      <c r="N364" s="5">
        <f t="shared" si="97"/>
        <v>0</v>
      </c>
      <c r="O364" s="5">
        <f t="shared" si="98"/>
        <v>0</v>
      </c>
      <c r="P364" s="5">
        <f t="shared" si="99"/>
        <v>0</v>
      </c>
      <c r="Q364" s="5">
        <f t="shared" si="100"/>
        <v>0</v>
      </c>
      <c r="R364" s="5">
        <f t="shared" si="101"/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9">
        <f t="shared" si="102"/>
        <v>52</v>
      </c>
    </row>
    <row r="365" spans="1:24" hidden="1" x14ac:dyDescent="0.2">
      <c r="A365" s="6">
        <v>45655</v>
      </c>
      <c r="B365" s="4">
        <f t="shared" si="87"/>
        <v>29</v>
      </c>
      <c r="C365" s="4">
        <f t="shared" si="88"/>
        <v>12</v>
      </c>
      <c r="D365" s="4">
        <f t="shared" si="89"/>
        <v>7</v>
      </c>
      <c r="E365" s="5">
        <f t="shared" si="103"/>
        <v>0</v>
      </c>
      <c r="F365" s="5">
        <v>0</v>
      </c>
      <c r="G365" s="5">
        <f t="shared" si="90"/>
        <v>0</v>
      </c>
      <c r="H365" s="5">
        <f t="shared" si="91"/>
        <v>0</v>
      </c>
      <c r="I365" s="5">
        <f t="shared" si="92"/>
        <v>0</v>
      </c>
      <c r="J365" s="5">
        <f t="shared" si="93"/>
        <v>0</v>
      </c>
      <c r="K365" s="5">
        <f t="shared" si="94"/>
        <v>0</v>
      </c>
      <c r="L365" s="5">
        <f t="shared" si="95"/>
        <v>0</v>
      </c>
      <c r="M365" s="5">
        <f t="shared" si="96"/>
        <v>0</v>
      </c>
      <c r="N365" s="5">
        <f t="shared" si="97"/>
        <v>0</v>
      </c>
      <c r="O365" s="5">
        <f t="shared" si="98"/>
        <v>0</v>
      </c>
      <c r="P365" s="5">
        <f t="shared" si="99"/>
        <v>0</v>
      </c>
      <c r="Q365" s="5">
        <f t="shared" si="100"/>
        <v>0</v>
      </c>
      <c r="R365" s="5">
        <f t="shared" si="101"/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9">
        <f t="shared" si="102"/>
        <v>52</v>
      </c>
    </row>
    <row r="366" spans="1:24" hidden="1" x14ac:dyDescent="0.2">
      <c r="A366" s="6">
        <v>45656</v>
      </c>
      <c r="B366" s="4">
        <f t="shared" si="87"/>
        <v>30</v>
      </c>
      <c r="C366" s="4">
        <f t="shared" si="88"/>
        <v>12</v>
      </c>
      <c r="D366" s="4">
        <f t="shared" si="89"/>
        <v>1</v>
      </c>
      <c r="E366" s="5">
        <f t="shared" si="103"/>
        <v>1</v>
      </c>
      <c r="F366" s="5">
        <v>0</v>
      </c>
      <c r="G366" s="5">
        <f t="shared" si="90"/>
        <v>0</v>
      </c>
      <c r="H366" s="5">
        <f t="shared" si="91"/>
        <v>0</v>
      </c>
      <c r="I366" s="5">
        <f t="shared" si="92"/>
        <v>0</v>
      </c>
      <c r="J366" s="5">
        <f t="shared" si="93"/>
        <v>0</v>
      </c>
      <c r="K366" s="5">
        <f t="shared" si="94"/>
        <v>0</v>
      </c>
      <c r="L366" s="5">
        <f t="shared" si="95"/>
        <v>0</v>
      </c>
      <c r="M366" s="5">
        <f t="shared" si="96"/>
        <v>0</v>
      </c>
      <c r="N366" s="5">
        <f t="shared" si="97"/>
        <v>0</v>
      </c>
      <c r="O366" s="5">
        <f t="shared" si="98"/>
        <v>0</v>
      </c>
      <c r="P366" s="5">
        <f t="shared" si="99"/>
        <v>0</v>
      </c>
      <c r="Q366" s="5">
        <f t="shared" si="100"/>
        <v>0</v>
      </c>
      <c r="R366" s="5">
        <f t="shared" si="101"/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9">
        <f t="shared" si="102"/>
        <v>1</v>
      </c>
    </row>
    <row r="367" spans="1:24" hidden="1" x14ac:dyDescent="0.2">
      <c r="A367" s="6">
        <v>45657</v>
      </c>
      <c r="B367" s="4">
        <f t="shared" si="87"/>
        <v>31</v>
      </c>
      <c r="C367" s="4">
        <f t="shared" si="88"/>
        <v>12</v>
      </c>
      <c r="D367" s="4">
        <f t="shared" si="89"/>
        <v>2</v>
      </c>
      <c r="E367" s="5">
        <f t="shared" si="103"/>
        <v>1</v>
      </c>
      <c r="F367" s="5">
        <v>0</v>
      </c>
      <c r="G367" s="5">
        <f t="shared" si="90"/>
        <v>0</v>
      </c>
      <c r="H367" s="5">
        <f t="shared" si="91"/>
        <v>0</v>
      </c>
      <c r="I367" s="5">
        <f t="shared" si="92"/>
        <v>0</v>
      </c>
      <c r="J367" s="5">
        <f t="shared" si="93"/>
        <v>0</v>
      </c>
      <c r="K367" s="5">
        <f t="shared" si="94"/>
        <v>0</v>
      </c>
      <c r="L367" s="5">
        <f t="shared" si="95"/>
        <v>0</v>
      </c>
      <c r="M367" s="5">
        <f t="shared" si="96"/>
        <v>0</v>
      </c>
      <c r="N367" s="5">
        <f t="shared" si="97"/>
        <v>0</v>
      </c>
      <c r="O367" s="5">
        <f t="shared" si="98"/>
        <v>0</v>
      </c>
      <c r="P367" s="5">
        <f t="shared" si="99"/>
        <v>0</v>
      </c>
      <c r="Q367" s="5">
        <f t="shared" si="100"/>
        <v>0</v>
      </c>
      <c r="R367" s="5">
        <f t="shared" si="101"/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9">
        <f t="shared" si="102"/>
        <v>1</v>
      </c>
    </row>
  </sheetData>
  <pageMargins left="0.7" right="0.7" top="0.75" bottom="0.75" header="0.3" footer="0.3"/>
  <pageSetup paperSize="9" orientation="portrait" horizontalDpi="0" verticalDpi="0"/>
  <ignoredErrors>
    <ignoredError sqref="E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2C31-804E-9444-8F17-02E924FFB2AA}">
  <dimension ref="A1:G367"/>
  <sheetViews>
    <sheetView workbookViewId="0">
      <selection activeCell="C11" sqref="C11"/>
    </sheetView>
  </sheetViews>
  <sheetFormatPr baseColWidth="10" defaultRowHeight="16" x14ac:dyDescent="0.2"/>
  <cols>
    <col min="1" max="1" width="10.5" style="10" bestFit="1" customWidth="1"/>
    <col min="2" max="2" width="25" bestFit="1" customWidth="1"/>
    <col min="3" max="3" width="23.5" bestFit="1" customWidth="1"/>
    <col min="4" max="4" width="24.6640625" bestFit="1" customWidth="1"/>
    <col min="5" max="5" width="21.83203125" bestFit="1" customWidth="1"/>
    <col min="6" max="6" width="29.33203125" bestFit="1" customWidth="1"/>
    <col min="7" max="7" width="27.5" bestFit="1" customWidth="1"/>
  </cols>
  <sheetData>
    <row r="1" spans="1:7" x14ac:dyDescent="0.2">
      <c r="A1" s="10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">
      <c r="A2" s="10">
        <v>45292</v>
      </c>
      <c r="B2">
        <v>9.4</v>
      </c>
      <c r="C2">
        <v>6.6</v>
      </c>
      <c r="D2">
        <v>3.8</v>
      </c>
      <c r="E2">
        <v>0</v>
      </c>
      <c r="F2">
        <v>1</v>
      </c>
      <c r="G2">
        <v>85</v>
      </c>
    </row>
    <row r="3" spans="1:7" x14ac:dyDescent="0.2">
      <c r="A3" s="10">
        <v>45293</v>
      </c>
      <c r="B3">
        <v>8.1999999999999993</v>
      </c>
      <c r="C3">
        <v>5.5</v>
      </c>
      <c r="D3">
        <v>2.8</v>
      </c>
      <c r="E3">
        <v>2</v>
      </c>
      <c r="F3">
        <v>0</v>
      </c>
      <c r="G3">
        <v>92</v>
      </c>
    </row>
    <row r="4" spans="1:7" x14ac:dyDescent="0.2">
      <c r="A4" s="10">
        <v>45294</v>
      </c>
      <c r="B4">
        <v>12.1</v>
      </c>
      <c r="C4">
        <v>10.1</v>
      </c>
      <c r="D4">
        <v>8.1</v>
      </c>
      <c r="E4">
        <v>2.7</v>
      </c>
      <c r="F4">
        <v>2</v>
      </c>
      <c r="G4">
        <v>99</v>
      </c>
    </row>
    <row r="5" spans="1:7" x14ac:dyDescent="0.2">
      <c r="A5" s="10">
        <v>45295</v>
      </c>
      <c r="B5">
        <v>10.6</v>
      </c>
      <c r="C5">
        <v>9.4</v>
      </c>
      <c r="D5">
        <v>8.1999999999999993</v>
      </c>
      <c r="E5">
        <v>9.6999999999999993</v>
      </c>
      <c r="F5">
        <v>1</v>
      </c>
      <c r="G5">
        <v>99</v>
      </c>
    </row>
    <row r="6" spans="1:7" x14ac:dyDescent="0.2">
      <c r="A6" s="10">
        <v>45296</v>
      </c>
      <c r="B6">
        <v>8.6</v>
      </c>
      <c r="C6">
        <v>6.6</v>
      </c>
      <c r="D6">
        <v>4.5999999999999996</v>
      </c>
      <c r="E6">
        <v>0.1</v>
      </c>
      <c r="F6">
        <v>4</v>
      </c>
      <c r="G6">
        <v>71</v>
      </c>
    </row>
    <row r="7" spans="1:7" x14ac:dyDescent="0.2">
      <c r="A7" s="10">
        <v>45297</v>
      </c>
      <c r="B7">
        <v>9.6</v>
      </c>
      <c r="C7">
        <v>6.6</v>
      </c>
      <c r="D7">
        <v>3.6</v>
      </c>
      <c r="E7">
        <v>0</v>
      </c>
      <c r="F7">
        <v>3</v>
      </c>
      <c r="G7">
        <v>61</v>
      </c>
    </row>
    <row r="8" spans="1:7" x14ac:dyDescent="0.2">
      <c r="A8" s="10">
        <v>45298</v>
      </c>
      <c r="B8">
        <v>9.3000000000000007</v>
      </c>
      <c r="C8">
        <v>5.6</v>
      </c>
      <c r="D8">
        <v>1.8</v>
      </c>
      <c r="E8">
        <v>0</v>
      </c>
      <c r="F8">
        <v>2</v>
      </c>
      <c r="G8">
        <v>60</v>
      </c>
    </row>
    <row r="9" spans="1:7" x14ac:dyDescent="0.2">
      <c r="A9" s="10">
        <v>45299</v>
      </c>
      <c r="B9">
        <v>6.2</v>
      </c>
      <c r="C9">
        <v>2.7</v>
      </c>
      <c r="D9">
        <v>-0.8</v>
      </c>
      <c r="E9">
        <v>0</v>
      </c>
      <c r="F9">
        <v>1</v>
      </c>
      <c r="G9">
        <v>69</v>
      </c>
    </row>
    <row r="10" spans="1:7" x14ac:dyDescent="0.2">
      <c r="A10" s="10">
        <v>45300</v>
      </c>
      <c r="B10">
        <v>7.2</v>
      </c>
      <c r="C10">
        <v>5.6</v>
      </c>
      <c r="D10">
        <v>4.0999999999999996</v>
      </c>
      <c r="E10">
        <v>0</v>
      </c>
      <c r="F10">
        <v>1</v>
      </c>
      <c r="G10">
        <v>79</v>
      </c>
    </row>
    <row r="11" spans="1:7" x14ac:dyDescent="0.2">
      <c r="A11" s="10">
        <v>45301</v>
      </c>
      <c r="B11">
        <v>8</v>
      </c>
      <c r="C11">
        <v>6.4</v>
      </c>
      <c r="D11">
        <v>4.7</v>
      </c>
      <c r="E11">
        <v>0.2</v>
      </c>
      <c r="F11">
        <v>2</v>
      </c>
      <c r="G11">
        <v>90</v>
      </c>
    </row>
    <row r="12" spans="1:7" x14ac:dyDescent="0.2">
      <c r="A12" s="10">
        <v>45302</v>
      </c>
      <c r="B12">
        <v>7.6</v>
      </c>
      <c r="C12">
        <v>5</v>
      </c>
      <c r="D12">
        <v>2.2999999999999998</v>
      </c>
      <c r="E12">
        <v>0</v>
      </c>
      <c r="F12">
        <v>2</v>
      </c>
      <c r="G12">
        <v>71</v>
      </c>
    </row>
    <row r="13" spans="1:7" x14ac:dyDescent="0.2">
      <c r="A13" s="10">
        <v>45303</v>
      </c>
      <c r="B13">
        <v>6.9</v>
      </c>
      <c r="C13">
        <v>3.2</v>
      </c>
      <c r="D13">
        <v>-0.4</v>
      </c>
      <c r="E13">
        <v>0</v>
      </c>
      <c r="F13">
        <v>2</v>
      </c>
      <c r="G13">
        <v>64</v>
      </c>
    </row>
    <row r="14" spans="1:7" x14ac:dyDescent="0.2">
      <c r="A14" s="10">
        <v>45304</v>
      </c>
      <c r="B14">
        <v>9</v>
      </c>
      <c r="C14">
        <v>5.6</v>
      </c>
      <c r="D14">
        <v>2.2000000000000002</v>
      </c>
      <c r="E14">
        <v>0</v>
      </c>
      <c r="F14">
        <v>0</v>
      </c>
      <c r="G14">
        <v>73</v>
      </c>
    </row>
    <row r="15" spans="1:7" x14ac:dyDescent="0.2">
      <c r="A15" s="10">
        <v>45305</v>
      </c>
      <c r="B15">
        <v>8.6</v>
      </c>
      <c r="C15">
        <v>7.2</v>
      </c>
      <c r="D15">
        <v>5.8</v>
      </c>
      <c r="E15">
        <v>4.3</v>
      </c>
      <c r="F15">
        <v>1</v>
      </c>
      <c r="G15">
        <v>92</v>
      </c>
    </row>
    <row r="16" spans="1:7" x14ac:dyDescent="0.2">
      <c r="A16" s="10">
        <v>45306</v>
      </c>
      <c r="B16">
        <v>13.3</v>
      </c>
      <c r="C16">
        <v>10.8</v>
      </c>
      <c r="D16">
        <v>8.4</v>
      </c>
      <c r="E16">
        <v>2.6</v>
      </c>
      <c r="F16">
        <v>3</v>
      </c>
      <c r="G16">
        <v>99</v>
      </c>
    </row>
    <row r="17" spans="1:7" x14ac:dyDescent="0.2">
      <c r="A17" s="10">
        <v>45307</v>
      </c>
      <c r="B17">
        <v>13.7</v>
      </c>
      <c r="C17">
        <v>12.4</v>
      </c>
      <c r="D17">
        <v>11.1</v>
      </c>
      <c r="E17">
        <v>7.5</v>
      </c>
      <c r="F17">
        <v>3</v>
      </c>
      <c r="G17">
        <v>85</v>
      </c>
    </row>
    <row r="18" spans="1:7" x14ac:dyDescent="0.2">
      <c r="A18" s="10">
        <v>45308</v>
      </c>
      <c r="B18">
        <v>12.3</v>
      </c>
      <c r="C18">
        <v>11.2</v>
      </c>
      <c r="D18">
        <v>10</v>
      </c>
      <c r="E18">
        <v>1.1000000000000001</v>
      </c>
      <c r="F18">
        <v>3</v>
      </c>
      <c r="G18">
        <v>92</v>
      </c>
    </row>
    <row r="19" spans="1:7" x14ac:dyDescent="0.2">
      <c r="A19" s="10">
        <v>45309</v>
      </c>
      <c r="B19">
        <v>14.3</v>
      </c>
      <c r="C19">
        <v>12.2</v>
      </c>
      <c r="D19">
        <v>10</v>
      </c>
      <c r="E19">
        <v>12.4</v>
      </c>
      <c r="F19">
        <v>4</v>
      </c>
      <c r="G19">
        <v>85</v>
      </c>
    </row>
    <row r="20" spans="1:7" x14ac:dyDescent="0.2">
      <c r="A20" s="10">
        <v>45310</v>
      </c>
      <c r="B20">
        <v>10.8</v>
      </c>
      <c r="C20">
        <v>7.2</v>
      </c>
      <c r="D20">
        <v>3.6</v>
      </c>
      <c r="E20">
        <v>16.3</v>
      </c>
      <c r="F20">
        <v>6</v>
      </c>
      <c r="G20">
        <v>94</v>
      </c>
    </row>
    <row r="21" spans="1:7" x14ac:dyDescent="0.2">
      <c r="A21" s="10">
        <v>45311</v>
      </c>
      <c r="B21">
        <v>9.9</v>
      </c>
      <c r="C21">
        <v>6.3</v>
      </c>
      <c r="D21">
        <v>2.7</v>
      </c>
      <c r="E21">
        <v>0</v>
      </c>
      <c r="F21">
        <v>2</v>
      </c>
      <c r="G21">
        <v>74</v>
      </c>
    </row>
    <row r="22" spans="1:7" x14ac:dyDescent="0.2">
      <c r="A22" s="10">
        <v>45312</v>
      </c>
      <c r="B22">
        <v>11</v>
      </c>
      <c r="C22">
        <v>7.5</v>
      </c>
      <c r="D22">
        <v>4</v>
      </c>
      <c r="E22">
        <v>0</v>
      </c>
      <c r="F22">
        <v>1</v>
      </c>
      <c r="G22">
        <v>77</v>
      </c>
    </row>
    <row r="23" spans="1:7" x14ac:dyDescent="0.2">
      <c r="A23" s="10">
        <v>45313</v>
      </c>
      <c r="B23">
        <v>10.6</v>
      </c>
      <c r="C23">
        <v>6.8</v>
      </c>
      <c r="D23">
        <v>3.1</v>
      </c>
      <c r="E23">
        <v>0</v>
      </c>
      <c r="F23">
        <v>1</v>
      </c>
      <c r="G23">
        <v>87</v>
      </c>
    </row>
    <row r="24" spans="1:7" x14ac:dyDescent="0.2">
      <c r="A24" s="10">
        <v>45314</v>
      </c>
      <c r="B24">
        <v>14.9</v>
      </c>
      <c r="C24">
        <v>9.6</v>
      </c>
      <c r="D24">
        <v>4.4000000000000004</v>
      </c>
      <c r="E24">
        <v>0</v>
      </c>
      <c r="F24">
        <v>1</v>
      </c>
      <c r="G24">
        <v>85</v>
      </c>
    </row>
    <row r="25" spans="1:7" x14ac:dyDescent="0.2">
      <c r="A25" s="10">
        <v>45315</v>
      </c>
      <c r="B25">
        <v>17.5</v>
      </c>
      <c r="C25">
        <v>11.7</v>
      </c>
      <c r="D25">
        <v>5.9</v>
      </c>
      <c r="E25">
        <v>0</v>
      </c>
      <c r="F25">
        <v>0</v>
      </c>
      <c r="G25">
        <v>78</v>
      </c>
    </row>
    <row r="26" spans="1:7" x14ac:dyDescent="0.2">
      <c r="A26" s="10">
        <v>45316</v>
      </c>
      <c r="B26">
        <v>17.3</v>
      </c>
      <c r="C26">
        <v>11.6</v>
      </c>
      <c r="D26">
        <v>5.9</v>
      </c>
      <c r="E26">
        <v>0</v>
      </c>
      <c r="F26">
        <v>0</v>
      </c>
      <c r="G26">
        <v>71</v>
      </c>
    </row>
    <row r="27" spans="1:7" x14ac:dyDescent="0.2">
      <c r="A27" s="10">
        <v>45317</v>
      </c>
      <c r="B27">
        <v>18.8</v>
      </c>
      <c r="C27">
        <v>12.4</v>
      </c>
      <c r="D27">
        <v>5.9</v>
      </c>
      <c r="E27">
        <v>0</v>
      </c>
      <c r="F27">
        <v>1</v>
      </c>
      <c r="G27">
        <v>62</v>
      </c>
    </row>
    <row r="28" spans="1:7" x14ac:dyDescent="0.2">
      <c r="A28" s="10">
        <v>45318</v>
      </c>
      <c r="B28">
        <v>18</v>
      </c>
      <c r="C28">
        <v>13.8</v>
      </c>
      <c r="D28">
        <v>9.6</v>
      </c>
      <c r="E28">
        <v>0</v>
      </c>
      <c r="F28">
        <v>2</v>
      </c>
      <c r="G28">
        <v>53</v>
      </c>
    </row>
    <row r="29" spans="1:7" x14ac:dyDescent="0.2">
      <c r="A29" s="10">
        <v>45319</v>
      </c>
      <c r="B29">
        <v>16.3</v>
      </c>
      <c r="C29">
        <v>12.2</v>
      </c>
      <c r="D29">
        <v>8</v>
      </c>
      <c r="E29">
        <v>0</v>
      </c>
      <c r="F29">
        <v>1</v>
      </c>
      <c r="G29">
        <v>64</v>
      </c>
    </row>
    <row r="30" spans="1:7" x14ac:dyDescent="0.2">
      <c r="A30" s="10">
        <v>45320</v>
      </c>
      <c r="B30">
        <v>14.9</v>
      </c>
      <c r="C30">
        <v>11.3</v>
      </c>
      <c r="D30">
        <v>7.7</v>
      </c>
      <c r="E30">
        <v>0</v>
      </c>
      <c r="F30">
        <v>1</v>
      </c>
      <c r="G30">
        <v>67</v>
      </c>
    </row>
    <row r="31" spans="1:7" x14ac:dyDescent="0.2">
      <c r="A31" s="10">
        <v>45321</v>
      </c>
      <c r="B31">
        <v>13</v>
      </c>
      <c r="C31">
        <v>9.4</v>
      </c>
      <c r="D31">
        <v>5.9</v>
      </c>
      <c r="E31">
        <v>0</v>
      </c>
      <c r="F31">
        <v>1</v>
      </c>
      <c r="G31">
        <v>81</v>
      </c>
    </row>
    <row r="32" spans="1:7" x14ac:dyDescent="0.2">
      <c r="A32" s="10">
        <v>45322</v>
      </c>
      <c r="B32">
        <v>10.5</v>
      </c>
      <c r="C32">
        <v>7.6</v>
      </c>
      <c r="D32">
        <v>4.7</v>
      </c>
      <c r="E32">
        <v>0</v>
      </c>
      <c r="F32">
        <v>2</v>
      </c>
      <c r="G32">
        <v>85</v>
      </c>
    </row>
    <row r="33" spans="1:7" x14ac:dyDescent="0.2">
      <c r="A33" s="10">
        <v>45323</v>
      </c>
      <c r="B33">
        <v>16.8</v>
      </c>
      <c r="C33">
        <v>10.7</v>
      </c>
      <c r="D33">
        <v>4.5999999999999996</v>
      </c>
      <c r="E33">
        <v>0</v>
      </c>
      <c r="F33">
        <v>1</v>
      </c>
      <c r="G33">
        <v>61</v>
      </c>
    </row>
    <row r="34" spans="1:7" x14ac:dyDescent="0.2">
      <c r="A34" s="10">
        <v>45324</v>
      </c>
      <c r="B34">
        <v>14.8</v>
      </c>
      <c r="C34">
        <v>10</v>
      </c>
      <c r="D34">
        <v>5.2</v>
      </c>
      <c r="E34">
        <v>0</v>
      </c>
      <c r="F34">
        <v>1</v>
      </c>
      <c r="G34">
        <v>62</v>
      </c>
    </row>
    <row r="35" spans="1:7" x14ac:dyDescent="0.2">
      <c r="A35" s="10">
        <v>45325</v>
      </c>
      <c r="B35">
        <v>15.2</v>
      </c>
      <c r="C35">
        <v>10.6</v>
      </c>
      <c r="D35">
        <v>5.9</v>
      </c>
      <c r="E35">
        <v>0</v>
      </c>
      <c r="F35">
        <v>2</v>
      </c>
      <c r="G35">
        <v>57</v>
      </c>
    </row>
    <row r="36" spans="1:7" x14ac:dyDescent="0.2">
      <c r="A36" s="10">
        <v>45326</v>
      </c>
      <c r="B36">
        <v>16.600000000000001</v>
      </c>
      <c r="C36">
        <v>10.6</v>
      </c>
      <c r="D36">
        <v>4.5999999999999996</v>
      </c>
      <c r="E36">
        <v>0</v>
      </c>
      <c r="F36">
        <v>1</v>
      </c>
      <c r="G36">
        <v>50</v>
      </c>
    </row>
    <row r="37" spans="1:7" x14ac:dyDescent="0.2">
      <c r="A37" s="10">
        <v>45327</v>
      </c>
      <c r="B37">
        <v>14.9</v>
      </c>
      <c r="C37">
        <v>9.8000000000000007</v>
      </c>
      <c r="D37">
        <v>4.5999999999999996</v>
      </c>
      <c r="E37">
        <v>0</v>
      </c>
      <c r="F37">
        <v>1</v>
      </c>
      <c r="G37">
        <v>61</v>
      </c>
    </row>
    <row r="38" spans="1:7" x14ac:dyDescent="0.2">
      <c r="A38" s="10">
        <v>45328</v>
      </c>
      <c r="B38">
        <v>13.7</v>
      </c>
      <c r="C38">
        <v>9.8000000000000007</v>
      </c>
      <c r="D38">
        <v>5.9</v>
      </c>
      <c r="E38">
        <v>0</v>
      </c>
      <c r="F38">
        <v>1</v>
      </c>
      <c r="G38">
        <v>72</v>
      </c>
    </row>
    <row r="39" spans="1:7" x14ac:dyDescent="0.2">
      <c r="A39" s="10">
        <v>45329</v>
      </c>
      <c r="B39">
        <v>13.3</v>
      </c>
      <c r="C39">
        <v>7.6</v>
      </c>
      <c r="D39">
        <v>1.95</v>
      </c>
      <c r="E39">
        <v>0</v>
      </c>
      <c r="F39">
        <v>3</v>
      </c>
      <c r="G39">
        <v>90</v>
      </c>
    </row>
    <row r="40" spans="1:7" x14ac:dyDescent="0.2">
      <c r="A40" s="10">
        <v>45330</v>
      </c>
      <c r="B40">
        <v>12.6</v>
      </c>
      <c r="C40">
        <v>10.6</v>
      </c>
      <c r="D40">
        <v>8.5</v>
      </c>
      <c r="E40">
        <v>6.2</v>
      </c>
      <c r="F40">
        <v>3</v>
      </c>
      <c r="G40">
        <v>83</v>
      </c>
    </row>
    <row r="41" spans="1:7" x14ac:dyDescent="0.2">
      <c r="A41" s="10">
        <v>45331</v>
      </c>
      <c r="B41">
        <v>11.7</v>
      </c>
      <c r="C41">
        <v>9.8000000000000007</v>
      </c>
      <c r="D41">
        <v>7.9</v>
      </c>
      <c r="E41">
        <v>5.9</v>
      </c>
      <c r="F41">
        <v>3</v>
      </c>
      <c r="G41">
        <v>84</v>
      </c>
    </row>
    <row r="42" spans="1:7" x14ac:dyDescent="0.2">
      <c r="A42" s="10">
        <v>45332</v>
      </c>
      <c r="B42">
        <v>11.3</v>
      </c>
      <c r="C42">
        <v>8.3000000000000007</v>
      </c>
      <c r="D42">
        <v>5.3</v>
      </c>
      <c r="E42">
        <v>0.4</v>
      </c>
      <c r="F42">
        <v>3</v>
      </c>
      <c r="G42">
        <v>56</v>
      </c>
    </row>
    <row r="43" spans="1:7" x14ac:dyDescent="0.2">
      <c r="A43" s="10">
        <v>45333</v>
      </c>
      <c r="B43">
        <v>8.3000000000000007</v>
      </c>
      <c r="C43">
        <v>6.3</v>
      </c>
      <c r="D43">
        <v>4.3</v>
      </c>
      <c r="E43">
        <v>0.1</v>
      </c>
      <c r="F43">
        <v>3</v>
      </c>
      <c r="G43">
        <v>79</v>
      </c>
    </row>
    <row r="44" spans="1:7" x14ac:dyDescent="0.2">
      <c r="A44" s="10">
        <v>45334</v>
      </c>
      <c r="B44">
        <v>15.7</v>
      </c>
      <c r="C44">
        <v>10.8</v>
      </c>
      <c r="D44">
        <v>6</v>
      </c>
      <c r="E44">
        <v>0</v>
      </c>
      <c r="F44">
        <v>3</v>
      </c>
      <c r="G44">
        <v>77.5</v>
      </c>
    </row>
    <row r="45" spans="1:7" x14ac:dyDescent="0.2">
      <c r="A45" s="10">
        <v>45335</v>
      </c>
      <c r="B45">
        <v>16</v>
      </c>
      <c r="C45">
        <v>13</v>
      </c>
      <c r="D45">
        <v>10.1</v>
      </c>
      <c r="E45">
        <v>0</v>
      </c>
      <c r="F45">
        <v>1</v>
      </c>
      <c r="G45">
        <v>87</v>
      </c>
    </row>
    <row r="46" spans="1:7" x14ac:dyDescent="0.2">
      <c r="A46" s="10">
        <v>45336</v>
      </c>
      <c r="B46">
        <v>17.3</v>
      </c>
      <c r="C46">
        <v>14.2</v>
      </c>
      <c r="D46">
        <v>11.1</v>
      </c>
      <c r="E46">
        <v>0</v>
      </c>
      <c r="F46">
        <v>2</v>
      </c>
      <c r="G46">
        <v>83</v>
      </c>
    </row>
    <row r="47" spans="1:7" x14ac:dyDescent="0.2">
      <c r="A47" s="10">
        <v>45337</v>
      </c>
      <c r="B47">
        <v>14</v>
      </c>
      <c r="C47">
        <v>12.2</v>
      </c>
      <c r="D47">
        <v>10.4</v>
      </c>
      <c r="E47">
        <v>4.3</v>
      </c>
      <c r="F47">
        <v>2</v>
      </c>
      <c r="G47">
        <v>88</v>
      </c>
    </row>
    <row r="48" spans="1:7" x14ac:dyDescent="0.2">
      <c r="A48" s="10">
        <v>45338</v>
      </c>
      <c r="B48">
        <v>15.1</v>
      </c>
      <c r="C48">
        <v>11.7</v>
      </c>
      <c r="D48">
        <v>8.3000000000000007</v>
      </c>
      <c r="E48">
        <v>0</v>
      </c>
      <c r="F48">
        <v>1</v>
      </c>
      <c r="G48">
        <v>62</v>
      </c>
    </row>
    <row r="49" spans="1:7" x14ac:dyDescent="0.2">
      <c r="A49" s="10">
        <v>45339</v>
      </c>
      <c r="B49">
        <v>16.8</v>
      </c>
      <c r="C49">
        <v>10.8</v>
      </c>
      <c r="D49">
        <v>4.8</v>
      </c>
      <c r="E49">
        <v>0</v>
      </c>
      <c r="F49">
        <v>1</v>
      </c>
      <c r="G49">
        <v>57</v>
      </c>
    </row>
    <row r="50" spans="1:7" x14ac:dyDescent="0.2">
      <c r="A50" s="10">
        <v>45340</v>
      </c>
      <c r="B50">
        <v>17.399999999999999</v>
      </c>
      <c r="C50">
        <v>11.4</v>
      </c>
      <c r="D50">
        <v>5.5</v>
      </c>
      <c r="E50">
        <v>0</v>
      </c>
      <c r="F50">
        <v>1</v>
      </c>
      <c r="G50">
        <v>52</v>
      </c>
    </row>
    <row r="51" spans="1:7" x14ac:dyDescent="0.2">
      <c r="A51" s="10">
        <v>45341</v>
      </c>
      <c r="B51">
        <v>18.5</v>
      </c>
      <c r="C51">
        <v>13</v>
      </c>
      <c r="D51">
        <v>7.5</v>
      </c>
      <c r="E51">
        <v>0</v>
      </c>
      <c r="F51">
        <v>1</v>
      </c>
      <c r="G51">
        <v>64</v>
      </c>
    </row>
    <row r="52" spans="1:7" x14ac:dyDescent="0.2">
      <c r="A52" s="10">
        <v>45342</v>
      </c>
      <c r="B52">
        <v>18.8</v>
      </c>
      <c r="C52">
        <v>12.2</v>
      </c>
      <c r="D52">
        <v>5.7</v>
      </c>
      <c r="E52">
        <v>0</v>
      </c>
      <c r="F52">
        <v>1</v>
      </c>
      <c r="G52">
        <v>52</v>
      </c>
    </row>
    <row r="53" spans="1:7" x14ac:dyDescent="0.2">
      <c r="A53" s="10">
        <v>45343</v>
      </c>
      <c r="B53">
        <v>15.3</v>
      </c>
      <c r="C53">
        <v>10.7</v>
      </c>
      <c r="D53">
        <v>6.1</v>
      </c>
      <c r="E53">
        <v>0</v>
      </c>
      <c r="F53">
        <v>1</v>
      </c>
      <c r="G53">
        <v>63</v>
      </c>
    </row>
    <row r="54" spans="1:7" x14ac:dyDescent="0.2">
      <c r="A54" s="10">
        <v>45344</v>
      </c>
      <c r="B54">
        <v>12.6</v>
      </c>
      <c r="C54">
        <v>10.199999999999999</v>
      </c>
      <c r="D54">
        <v>7.7</v>
      </c>
      <c r="E54">
        <v>4.5</v>
      </c>
      <c r="F54">
        <v>5</v>
      </c>
      <c r="G54">
        <v>83</v>
      </c>
    </row>
    <row r="55" spans="1:7" x14ac:dyDescent="0.2">
      <c r="A55" s="10">
        <v>45345</v>
      </c>
      <c r="B55">
        <v>9.6</v>
      </c>
      <c r="C55">
        <v>6.8</v>
      </c>
      <c r="D55">
        <v>4.0999999999999996</v>
      </c>
      <c r="E55">
        <v>0.2</v>
      </c>
      <c r="F55">
        <v>4</v>
      </c>
      <c r="G55">
        <v>66</v>
      </c>
    </row>
    <row r="56" spans="1:7" x14ac:dyDescent="0.2">
      <c r="A56" s="10">
        <v>45346</v>
      </c>
      <c r="B56">
        <v>10.3</v>
      </c>
      <c r="C56">
        <v>6.8</v>
      </c>
      <c r="D56">
        <v>3.4</v>
      </c>
      <c r="E56">
        <v>0</v>
      </c>
      <c r="F56">
        <v>3</v>
      </c>
      <c r="G56">
        <v>60</v>
      </c>
    </row>
    <row r="57" spans="1:7" x14ac:dyDescent="0.2">
      <c r="A57" s="10">
        <v>45347</v>
      </c>
      <c r="B57">
        <v>13.7</v>
      </c>
      <c r="C57">
        <v>9.9</v>
      </c>
      <c r="D57">
        <v>6.1</v>
      </c>
      <c r="E57">
        <v>0.3</v>
      </c>
      <c r="F57">
        <v>6</v>
      </c>
      <c r="G57">
        <v>85</v>
      </c>
    </row>
    <row r="58" spans="1:7" x14ac:dyDescent="0.2">
      <c r="A58" s="10">
        <v>45348</v>
      </c>
      <c r="B58">
        <v>11.5</v>
      </c>
      <c r="C58">
        <v>8.8000000000000007</v>
      </c>
      <c r="D58">
        <v>6.1</v>
      </c>
      <c r="E58">
        <v>0</v>
      </c>
      <c r="F58">
        <v>4</v>
      </c>
      <c r="G58">
        <v>61</v>
      </c>
    </row>
    <row r="59" spans="1:7" x14ac:dyDescent="0.2">
      <c r="A59" s="10">
        <v>45349</v>
      </c>
      <c r="B59">
        <v>11.7</v>
      </c>
      <c r="C59">
        <v>7.8</v>
      </c>
      <c r="D59">
        <v>4</v>
      </c>
      <c r="E59">
        <v>0</v>
      </c>
      <c r="F59">
        <v>3</v>
      </c>
      <c r="G59">
        <v>47</v>
      </c>
    </row>
    <row r="60" spans="1:7" x14ac:dyDescent="0.2">
      <c r="A60" s="10">
        <v>45350</v>
      </c>
      <c r="B60">
        <v>14.1</v>
      </c>
      <c r="C60">
        <v>8.1999999999999993</v>
      </c>
      <c r="D60">
        <v>2.2000000000000002</v>
      </c>
      <c r="E60">
        <v>0</v>
      </c>
      <c r="F60">
        <v>3</v>
      </c>
      <c r="G60">
        <v>49</v>
      </c>
    </row>
    <row r="61" spans="1:7" x14ac:dyDescent="0.2">
      <c r="A61" s="10">
        <v>45351</v>
      </c>
      <c r="B61">
        <v>14</v>
      </c>
      <c r="C61">
        <v>8.3000000000000007</v>
      </c>
      <c r="D61">
        <v>2.6</v>
      </c>
      <c r="E61">
        <v>0</v>
      </c>
      <c r="F61">
        <v>4</v>
      </c>
      <c r="G61">
        <v>62</v>
      </c>
    </row>
    <row r="62" spans="1:7" x14ac:dyDescent="0.2">
      <c r="A62" s="10">
        <v>45352</v>
      </c>
      <c r="B62">
        <v>13.2</v>
      </c>
      <c r="C62">
        <v>8.1999999999999993</v>
      </c>
      <c r="D62">
        <v>3.2</v>
      </c>
      <c r="E62">
        <v>0</v>
      </c>
      <c r="F62">
        <v>4</v>
      </c>
      <c r="G62">
        <v>51</v>
      </c>
    </row>
    <row r="63" spans="1:7" x14ac:dyDescent="0.2">
      <c r="A63" s="10">
        <v>45353</v>
      </c>
      <c r="B63">
        <v>8.6999999999999993</v>
      </c>
      <c r="C63">
        <v>5.5</v>
      </c>
      <c r="D63">
        <v>2.2999999999999998</v>
      </c>
      <c r="E63">
        <v>11.7</v>
      </c>
      <c r="F63">
        <v>4</v>
      </c>
      <c r="G63">
        <v>90</v>
      </c>
    </row>
    <row r="64" spans="1:7" x14ac:dyDescent="0.2">
      <c r="A64" s="10">
        <v>45354</v>
      </c>
      <c r="B64">
        <v>10.1</v>
      </c>
      <c r="C64">
        <v>6.3</v>
      </c>
      <c r="D64">
        <v>2.5</v>
      </c>
      <c r="E64">
        <v>0</v>
      </c>
      <c r="F64">
        <v>4</v>
      </c>
      <c r="G64">
        <v>55</v>
      </c>
    </row>
    <row r="65" spans="1:7" x14ac:dyDescent="0.2">
      <c r="A65" s="10">
        <v>45355</v>
      </c>
      <c r="B65">
        <v>13.1</v>
      </c>
      <c r="C65">
        <v>9.6</v>
      </c>
      <c r="D65">
        <v>6.1</v>
      </c>
      <c r="E65">
        <v>0</v>
      </c>
      <c r="F65">
        <v>3</v>
      </c>
      <c r="G65">
        <v>82</v>
      </c>
    </row>
    <row r="66" spans="1:7" x14ac:dyDescent="0.2">
      <c r="A66" s="10">
        <v>45356</v>
      </c>
      <c r="B66">
        <v>13.7</v>
      </c>
      <c r="C66">
        <v>9.5</v>
      </c>
      <c r="D66">
        <v>5.3</v>
      </c>
      <c r="E66">
        <v>0</v>
      </c>
      <c r="F66">
        <v>1</v>
      </c>
      <c r="G66">
        <v>51</v>
      </c>
    </row>
    <row r="67" spans="1:7" x14ac:dyDescent="0.2">
      <c r="A67" s="10">
        <v>45357</v>
      </c>
      <c r="B67">
        <v>14.8</v>
      </c>
      <c r="C67">
        <v>7.5</v>
      </c>
      <c r="D67">
        <v>0.25</v>
      </c>
      <c r="E67">
        <v>0</v>
      </c>
      <c r="F67">
        <v>1</v>
      </c>
      <c r="G67">
        <v>66.5</v>
      </c>
    </row>
    <row r="68" spans="1:7" x14ac:dyDescent="0.2">
      <c r="A68" s="10">
        <v>45358</v>
      </c>
      <c r="B68">
        <v>14.2</v>
      </c>
      <c r="C68">
        <v>7.4</v>
      </c>
      <c r="D68">
        <v>0.6</v>
      </c>
      <c r="E68">
        <v>2.2000000000000002</v>
      </c>
      <c r="F68">
        <v>2</v>
      </c>
      <c r="G68">
        <v>74.5</v>
      </c>
    </row>
    <row r="69" spans="1:7" x14ac:dyDescent="0.2">
      <c r="A69" s="10">
        <v>45359</v>
      </c>
      <c r="B69">
        <v>10.8</v>
      </c>
      <c r="C69">
        <v>7.6</v>
      </c>
      <c r="D69">
        <v>4.4000000000000004</v>
      </c>
      <c r="E69">
        <v>9</v>
      </c>
      <c r="F69">
        <v>4</v>
      </c>
      <c r="G69">
        <v>74</v>
      </c>
    </row>
    <row r="70" spans="1:7" x14ac:dyDescent="0.2">
      <c r="A70" s="10">
        <v>45360</v>
      </c>
      <c r="B70">
        <v>8.8000000000000007</v>
      </c>
      <c r="C70">
        <v>6.6</v>
      </c>
      <c r="D70">
        <v>4.4000000000000004</v>
      </c>
      <c r="E70">
        <v>2.2999999999999998</v>
      </c>
      <c r="F70">
        <v>4</v>
      </c>
      <c r="G70">
        <v>86</v>
      </c>
    </row>
    <row r="71" spans="1:7" x14ac:dyDescent="0.2">
      <c r="A71" s="10">
        <v>45361</v>
      </c>
      <c r="B71">
        <v>12.7</v>
      </c>
      <c r="C71">
        <v>8.6</v>
      </c>
      <c r="D71">
        <v>4.5999999999999996</v>
      </c>
      <c r="E71">
        <v>0.4</v>
      </c>
      <c r="F71">
        <v>4</v>
      </c>
      <c r="G71">
        <v>80</v>
      </c>
    </row>
    <row r="72" spans="1:7" x14ac:dyDescent="0.2">
      <c r="A72" s="10">
        <v>45362</v>
      </c>
      <c r="B72">
        <v>13.9</v>
      </c>
      <c r="C72">
        <v>10</v>
      </c>
      <c r="D72">
        <v>6.1</v>
      </c>
      <c r="E72">
        <v>0</v>
      </c>
      <c r="F72">
        <v>4</v>
      </c>
      <c r="G72">
        <v>49</v>
      </c>
    </row>
    <row r="73" spans="1:7" x14ac:dyDescent="0.2">
      <c r="A73" s="10">
        <v>45363</v>
      </c>
      <c r="B73">
        <v>16.5</v>
      </c>
      <c r="C73">
        <v>10.6</v>
      </c>
      <c r="D73">
        <v>4.5999999999999996</v>
      </c>
      <c r="E73">
        <v>0</v>
      </c>
      <c r="F73">
        <v>1</v>
      </c>
      <c r="G73">
        <v>57</v>
      </c>
    </row>
    <row r="74" spans="1:7" x14ac:dyDescent="0.2">
      <c r="A74" s="10">
        <v>45364</v>
      </c>
      <c r="B74">
        <v>18.600000000000001</v>
      </c>
      <c r="C74">
        <v>12.4</v>
      </c>
      <c r="D74">
        <v>6.1</v>
      </c>
      <c r="E74">
        <v>0</v>
      </c>
      <c r="F74">
        <v>1</v>
      </c>
      <c r="G74">
        <v>54</v>
      </c>
    </row>
    <row r="75" spans="1:7" x14ac:dyDescent="0.2">
      <c r="A75" s="10">
        <v>45365</v>
      </c>
      <c r="B75">
        <v>16.899999999999999</v>
      </c>
      <c r="C75">
        <v>11.9</v>
      </c>
      <c r="D75">
        <v>6.9</v>
      </c>
      <c r="E75">
        <v>0</v>
      </c>
      <c r="F75">
        <v>3</v>
      </c>
      <c r="G75">
        <v>67</v>
      </c>
    </row>
    <row r="76" spans="1:7" x14ac:dyDescent="0.2">
      <c r="A76" s="10">
        <v>45366</v>
      </c>
      <c r="B76">
        <v>17.899999999999999</v>
      </c>
      <c r="C76">
        <v>12.1</v>
      </c>
      <c r="D76">
        <v>6.3</v>
      </c>
      <c r="E76">
        <v>0</v>
      </c>
      <c r="F76">
        <v>1</v>
      </c>
      <c r="G76">
        <v>75</v>
      </c>
    </row>
    <row r="77" spans="1:7" x14ac:dyDescent="0.2">
      <c r="A77" s="10">
        <v>45367</v>
      </c>
      <c r="B77">
        <v>19.2</v>
      </c>
      <c r="C77">
        <v>14</v>
      </c>
      <c r="D77">
        <v>8.9</v>
      </c>
      <c r="E77">
        <v>0</v>
      </c>
      <c r="F77">
        <v>1</v>
      </c>
      <c r="G77">
        <v>78</v>
      </c>
    </row>
    <row r="78" spans="1:7" x14ac:dyDescent="0.2">
      <c r="A78" s="10">
        <v>45368</v>
      </c>
      <c r="B78">
        <v>21</v>
      </c>
      <c r="C78">
        <v>16</v>
      </c>
      <c r="D78">
        <v>10.9</v>
      </c>
      <c r="E78">
        <v>0</v>
      </c>
      <c r="F78">
        <v>1</v>
      </c>
      <c r="G78">
        <v>68</v>
      </c>
    </row>
    <row r="79" spans="1:7" x14ac:dyDescent="0.2">
      <c r="A79" s="10">
        <v>45369</v>
      </c>
      <c r="B79">
        <v>21.2</v>
      </c>
      <c r="C79">
        <v>15.9</v>
      </c>
      <c r="D79">
        <v>10.6</v>
      </c>
      <c r="E79">
        <v>0</v>
      </c>
      <c r="F79">
        <v>1</v>
      </c>
      <c r="G79">
        <v>67</v>
      </c>
    </row>
    <row r="80" spans="1:7" x14ac:dyDescent="0.2">
      <c r="A80" s="10">
        <v>45370</v>
      </c>
      <c r="B80">
        <v>23.5</v>
      </c>
      <c r="C80">
        <v>18</v>
      </c>
      <c r="D80">
        <v>12.5</v>
      </c>
      <c r="E80">
        <v>0</v>
      </c>
      <c r="F80">
        <v>1</v>
      </c>
      <c r="G80">
        <v>54</v>
      </c>
    </row>
    <row r="81" spans="1:7" x14ac:dyDescent="0.2">
      <c r="A81" s="10">
        <v>45371</v>
      </c>
      <c r="B81">
        <v>23.5</v>
      </c>
      <c r="C81">
        <v>18.2</v>
      </c>
      <c r="D81">
        <v>13</v>
      </c>
      <c r="E81">
        <v>0.2</v>
      </c>
      <c r="F81">
        <v>2</v>
      </c>
      <c r="G81">
        <v>50</v>
      </c>
    </row>
    <row r="82" spans="1:7" x14ac:dyDescent="0.2">
      <c r="A82" s="10">
        <v>45372</v>
      </c>
      <c r="B82">
        <v>24.4</v>
      </c>
      <c r="C82">
        <v>18.899999999999999</v>
      </c>
      <c r="D82">
        <v>13.4</v>
      </c>
      <c r="E82">
        <v>0.4</v>
      </c>
      <c r="F82">
        <v>3</v>
      </c>
      <c r="G82">
        <v>48</v>
      </c>
    </row>
    <row r="83" spans="1:7" x14ac:dyDescent="0.2">
      <c r="A83" s="10">
        <v>45373</v>
      </c>
      <c r="B83">
        <v>25.5</v>
      </c>
      <c r="C83">
        <v>19.600000000000001</v>
      </c>
      <c r="D83">
        <v>13.7</v>
      </c>
      <c r="E83">
        <v>0</v>
      </c>
      <c r="F83">
        <v>3</v>
      </c>
      <c r="G83">
        <v>43</v>
      </c>
    </row>
    <row r="84" spans="1:7" x14ac:dyDescent="0.2">
      <c r="A84" s="10">
        <v>45374</v>
      </c>
      <c r="B84">
        <v>24.4</v>
      </c>
      <c r="C84">
        <v>18.600000000000001</v>
      </c>
      <c r="D84">
        <v>12.9</v>
      </c>
      <c r="E84">
        <v>0</v>
      </c>
      <c r="F84">
        <v>3</v>
      </c>
      <c r="G84">
        <v>46</v>
      </c>
    </row>
    <row r="85" spans="1:7" x14ac:dyDescent="0.2">
      <c r="A85" s="10">
        <v>45375</v>
      </c>
      <c r="B85">
        <v>22.2</v>
      </c>
      <c r="C85">
        <v>17.399999999999999</v>
      </c>
      <c r="D85">
        <v>12.5</v>
      </c>
      <c r="E85">
        <v>1.8</v>
      </c>
      <c r="F85">
        <v>3</v>
      </c>
      <c r="G85">
        <v>47</v>
      </c>
    </row>
    <row r="86" spans="1:7" x14ac:dyDescent="0.2">
      <c r="A86" s="10">
        <v>45376</v>
      </c>
      <c r="B86">
        <v>14.9</v>
      </c>
      <c r="C86">
        <v>12</v>
      </c>
      <c r="D86">
        <v>9</v>
      </c>
      <c r="E86">
        <v>0.5</v>
      </c>
      <c r="F86">
        <v>2</v>
      </c>
      <c r="G86">
        <v>89</v>
      </c>
    </row>
    <row r="87" spans="1:7" x14ac:dyDescent="0.2">
      <c r="A87" s="10">
        <v>45377</v>
      </c>
      <c r="B87">
        <v>10.6</v>
      </c>
      <c r="C87">
        <v>7.2</v>
      </c>
      <c r="D87">
        <v>3.7</v>
      </c>
      <c r="E87">
        <v>1.5</v>
      </c>
      <c r="F87">
        <v>4</v>
      </c>
      <c r="G87">
        <v>63</v>
      </c>
    </row>
    <row r="88" spans="1:7" x14ac:dyDescent="0.2">
      <c r="A88" s="10">
        <v>45378</v>
      </c>
      <c r="B88">
        <v>13.8</v>
      </c>
      <c r="C88">
        <v>9</v>
      </c>
      <c r="D88">
        <v>4.2</v>
      </c>
      <c r="E88">
        <v>1.1000000000000001</v>
      </c>
      <c r="F88">
        <v>6</v>
      </c>
      <c r="G88">
        <v>88</v>
      </c>
    </row>
    <row r="89" spans="1:7" x14ac:dyDescent="0.2">
      <c r="A89" s="10">
        <v>45379</v>
      </c>
      <c r="B89">
        <v>16.8</v>
      </c>
      <c r="C89">
        <v>11.8</v>
      </c>
      <c r="D89">
        <v>6.8</v>
      </c>
      <c r="E89">
        <v>12.2</v>
      </c>
      <c r="F89">
        <v>4</v>
      </c>
      <c r="G89">
        <v>72</v>
      </c>
    </row>
    <row r="90" spans="1:7" x14ac:dyDescent="0.2">
      <c r="A90" s="10">
        <v>45380</v>
      </c>
      <c r="B90">
        <v>10.9</v>
      </c>
      <c r="C90">
        <v>7.9</v>
      </c>
      <c r="D90">
        <v>4.9000000000000004</v>
      </c>
      <c r="E90">
        <v>6.3</v>
      </c>
      <c r="F90">
        <v>3</v>
      </c>
      <c r="G90">
        <v>94</v>
      </c>
    </row>
    <row r="91" spans="1:7" x14ac:dyDescent="0.2">
      <c r="A91" s="10">
        <v>45381</v>
      </c>
      <c r="B91">
        <v>12.2</v>
      </c>
      <c r="C91">
        <v>8.6</v>
      </c>
      <c r="D91">
        <v>5</v>
      </c>
      <c r="E91">
        <v>12.9</v>
      </c>
      <c r="F91">
        <v>3</v>
      </c>
      <c r="G91">
        <v>84</v>
      </c>
    </row>
    <row r="92" spans="1:7" x14ac:dyDescent="0.2">
      <c r="A92" s="10">
        <v>45382</v>
      </c>
      <c r="B92">
        <v>11.3</v>
      </c>
      <c r="C92">
        <v>8.1999999999999993</v>
      </c>
      <c r="D92">
        <v>5</v>
      </c>
      <c r="E92">
        <v>2.6</v>
      </c>
      <c r="F92">
        <v>4</v>
      </c>
      <c r="G92">
        <v>80</v>
      </c>
    </row>
    <row r="93" spans="1:7" x14ac:dyDescent="0.2">
      <c r="A93" s="10">
        <v>45383</v>
      </c>
      <c r="B93">
        <v>13.7</v>
      </c>
      <c r="C93">
        <v>9</v>
      </c>
      <c r="D93">
        <v>4.4000000000000004</v>
      </c>
      <c r="E93">
        <v>0.6</v>
      </c>
      <c r="F93">
        <v>4</v>
      </c>
      <c r="G93">
        <v>72</v>
      </c>
    </row>
    <row r="94" spans="1:7" x14ac:dyDescent="0.2">
      <c r="A94" s="10">
        <v>45384</v>
      </c>
      <c r="B94">
        <v>13.8</v>
      </c>
      <c r="C94">
        <v>9.5</v>
      </c>
      <c r="D94">
        <v>5.2</v>
      </c>
      <c r="E94">
        <v>0</v>
      </c>
      <c r="F94">
        <v>2</v>
      </c>
      <c r="G94">
        <v>70</v>
      </c>
    </row>
    <row r="95" spans="1:7" x14ac:dyDescent="0.2">
      <c r="A95" s="10">
        <v>45385</v>
      </c>
      <c r="B95">
        <v>18</v>
      </c>
      <c r="C95">
        <v>13.6</v>
      </c>
      <c r="D95">
        <v>9.3000000000000007</v>
      </c>
      <c r="E95">
        <v>0</v>
      </c>
      <c r="F95">
        <v>3</v>
      </c>
      <c r="G95">
        <v>65</v>
      </c>
    </row>
    <row r="96" spans="1:7" x14ac:dyDescent="0.2">
      <c r="A96" s="10">
        <v>45386</v>
      </c>
      <c r="B96">
        <v>20.7</v>
      </c>
      <c r="C96">
        <v>14.4</v>
      </c>
      <c r="D96">
        <v>8</v>
      </c>
      <c r="E96">
        <v>0</v>
      </c>
      <c r="F96">
        <v>1</v>
      </c>
      <c r="G96">
        <v>66</v>
      </c>
    </row>
    <row r="97" spans="1:7" x14ac:dyDescent="0.2">
      <c r="A97" s="10">
        <v>45387</v>
      </c>
      <c r="B97">
        <v>22.7</v>
      </c>
      <c r="C97">
        <v>16.8</v>
      </c>
      <c r="D97">
        <v>10.8</v>
      </c>
      <c r="E97">
        <v>0</v>
      </c>
      <c r="F97">
        <v>2</v>
      </c>
      <c r="G97">
        <v>51</v>
      </c>
    </row>
    <row r="98" spans="1:7" x14ac:dyDescent="0.2">
      <c r="A98" s="10">
        <v>45388</v>
      </c>
      <c r="B98">
        <v>23.6</v>
      </c>
      <c r="C98">
        <v>18.5</v>
      </c>
      <c r="D98">
        <v>13.4</v>
      </c>
      <c r="E98">
        <v>0</v>
      </c>
      <c r="F98">
        <v>2</v>
      </c>
      <c r="G98">
        <v>48</v>
      </c>
    </row>
    <row r="99" spans="1:7" x14ac:dyDescent="0.2">
      <c r="A99" s="10">
        <v>45389</v>
      </c>
      <c r="B99">
        <v>21.9</v>
      </c>
      <c r="C99">
        <v>18.100000000000001</v>
      </c>
      <c r="D99">
        <v>14.3</v>
      </c>
      <c r="E99">
        <v>0</v>
      </c>
      <c r="F99">
        <v>2</v>
      </c>
      <c r="G99">
        <v>60</v>
      </c>
    </row>
    <row r="100" spans="1:7" x14ac:dyDescent="0.2">
      <c r="A100" s="10">
        <v>45390</v>
      </c>
      <c r="B100">
        <v>17.600000000000001</v>
      </c>
      <c r="C100">
        <v>12.7</v>
      </c>
      <c r="D100">
        <v>7.8</v>
      </c>
      <c r="E100">
        <v>1.2</v>
      </c>
      <c r="F100">
        <v>4</v>
      </c>
      <c r="G100">
        <v>71</v>
      </c>
    </row>
    <row r="101" spans="1:7" x14ac:dyDescent="0.2">
      <c r="A101" s="10">
        <v>45391</v>
      </c>
      <c r="B101">
        <v>16.399999999999999</v>
      </c>
      <c r="C101">
        <v>10.8</v>
      </c>
      <c r="D101">
        <v>5.0999999999999996</v>
      </c>
      <c r="E101">
        <v>0</v>
      </c>
      <c r="F101">
        <v>1</v>
      </c>
      <c r="G101">
        <v>45</v>
      </c>
    </row>
    <row r="102" spans="1:7" x14ac:dyDescent="0.2">
      <c r="A102" s="10">
        <v>45392</v>
      </c>
      <c r="B102">
        <v>20.7</v>
      </c>
      <c r="C102">
        <v>13.8</v>
      </c>
      <c r="D102">
        <v>6.9</v>
      </c>
      <c r="E102">
        <v>0</v>
      </c>
      <c r="F102">
        <v>1</v>
      </c>
      <c r="G102">
        <v>47</v>
      </c>
    </row>
    <row r="103" spans="1:7" x14ac:dyDescent="0.2">
      <c r="A103" s="10">
        <v>45393</v>
      </c>
      <c r="B103">
        <v>26.5</v>
      </c>
      <c r="C103">
        <v>18.2</v>
      </c>
      <c r="D103">
        <v>9.9</v>
      </c>
      <c r="E103">
        <v>0</v>
      </c>
      <c r="F103">
        <v>3</v>
      </c>
      <c r="G103">
        <v>50</v>
      </c>
    </row>
    <row r="104" spans="1:7" x14ac:dyDescent="0.2">
      <c r="A104" s="10">
        <v>45394</v>
      </c>
      <c r="B104">
        <v>24.8</v>
      </c>
      <c r="C104">
        <v>18</v>
      </c>
      <c r="D104">
        <v>11.1</v>
      </c>
      <c r="E104">
        <v>0</v>
      </c>
      <c r="F104">
        <v>1</v>
      </c>
      <c r="G104">
        <v>41</v>
      </c>
    </row>
    <row r="105" spans="1:7" x14ac:dyDescent="0.2">
      <c r="A105" s="10">
        <v>45395</v>
      </c>
      <c r="B105">
        <v>27.1</v>
      </c>
      <c r="C105">
        <v>20</v>
      </c>
      <c r="D105">
        <v>12.8</v>
      </c>
      <c r="E105">
        <v>0</v>
      </c>
      <c r="F105">
        <v>2</v>
      </c>
      <c r="G105">
        <v>38</v>
      </c>
    </row>
    <row r="106" spans="1:7" x14ac:dyDescent="0.2">
      <c r="A106" s="10">
        <v>45396</v>
      </c>
      <c r="B106">
        <v>27</v>
      </c>
      <c r="C106">
        <v>20.399999999999999</v>
      </c>
      <c r="D106">
        <v>13.7</v>
      </c>
      <c r="E106">
        <v>0</v>
      </c>
      <c r="F106">
        <v>1</v>
      </c>
      <c r="G106">
        <v>37</v>
      </c>
    </row>
    <row r="107" spans="1:7" x14ac:dyDescent="0.2">
      <c r="A107" s="10">
        <v>45397</v>
      </c>
      <c r="B107">
        <v>29.2</v>
      </c>
      <c r="C107">
        <v>21.4</v>
      </c>
      <c r="D107">
        <v>13.7</v>
      </c>
      <c r="E107">
        <v>0</v>
      </c>
      <c r="F107">
        <v>2</v>
      </c>
      <c r="G107">
        <v>45</v>
      </c>
    </row>
    <row r="108" spans="1:7" x14ac:dyDescent="0.2">
      <c r="A108" s="10">
        <v>45398</v>
      </c>
      <c r="B108">
        <v>26.2</v>
      </c>
      <c r="C108">
        <v>19.3</v>
      </c>
      <c r="D108">
        <v>12.4</v>
      </c>
      <c r="E108">
        <v>0</v>
      </c>
      <c r="F108">
        <v>2</v>
      </c>
      <c r="G108">
        <v>40</v>
      </c>
    </row>
    <row r="109" spans="1:7" x14ac:dyDescent="0.2">
      <c r="A109" s="10">
        <v>45399</v>
      </c>
      <c r="B109">
        <v>22</v>
      </c>
      <c r="C109">
        <v>15.4</v>
      </c>
      <c r="D109">
        <v>8.6999999999999993</v>
      </c>
      <c r="E109">
        <v>0</v>
      </c>
      <c r="F109">
        <v>2</v>
      </c>
      <c r="G109">
        <v>43</v>
      </c>
    </row>
    <row r="110" spans="1:7" x14ac:dyDescent="0.2">
      <c r="A110" s="10">
        <v>45400</v>
      </c>
      <c r="B110">
        <v>22.5</v>
      </c>
      <c r="C110">
        <v>15.6</v>
      </c>
      <c r="D110">
        <v>8.8000000000000007</v>
      </c>
      <c r="E110">
        <v>0</v>
      </c>
      <c r="F110">
        <v>2</v>
      </c>
      <c r="G110">
        <v>38</v>
      </c>
    </row>
    <row r="111" spans="1:7" x14ac:dyDescent="0.2">
      <c r="A111" s="10">
        <v>45401</v>
      </c>
      <c r="B111">
        <v>21.5</v>
      </c>
      <c r="C111">
        <v>14.4</v>
      </c>
      <c r="D111">
        <v>7.3</v>
      </c>
      <c r="E111">
        <v>0</v>
      </c>
      <c r="F111">
        <v>2</v>
      </c>
      <c r="G111">
        <v>43</v>
      </c>
    </row>
    <row r="112" spans="1:7" x14ac:dyDescent="0.2">
      <c r="A112" s="10">
        <v>45402</v>
      </c>
      <c r="B112">
        <v>24.6</v>
      </c>
      <c r="C112">
        <v>17.8</v>
      </c>
      <c r="D112">
        <v>10.9</v>
      </c>
      <c r="E112">
        <v>0</v>
      </c>
      <c r="F112">
        <v>2</v>
      </c>
      <c r="G112">
        <v>37</v>
      </c>
    </row>
    <row r="113" spans="1:7" x14ac:dyDescent="0.2">
      <c r="A113" s="10">
        <v>45403</v>
      </c>
      <c r="B113">
        <v>23.4</v>
      </c>
      <c r="C113">
        <v>16.8</v>
      </c>
      <c r="D113">
        <v>10.1</v>
      </c>
      <c r="E113">
        <v>0</v>
      </c>
      <c r="F113">
        <v>2</v>
      </c>
      <c r="G113">
        <v>33</v>
      </c>
    </row>
    <row r="114" spans="1:7" x14ac:dyDescent="0.2">
      <c r="A114" s="10">
        <v>45404</v>
      </c>
      <c r="B114">
        <v>19.100000000000001</v>
      </c>
      <c r="C114">
        <v>13.1</v>
      </c>
      <c r="D114">
        <v>7.1</v>
      </c>
      <c r="E114">
        <v>0</v>
      </c>
      <c r="F114">
        <v>4</v>
      </c>
      <c r="G114">
        <v>34</v>
      </c>
    </row>
    <row r="115" spans="1:7" x14ac:dyDescent="0.2">
      <c r="A115" s="10">
        <v>45405</v>
      </c>
      <c r="B115">
        <v>18.3</v>
      </c>
      <c r="C115">
        <v>11</v>
      </c>
      <c r="D115">
        <v>3.8</v>
      </c>
      <c r="E115">
        <v>0</v>
      </c>
      <c r="F115">
        <v>3</v>
      </c>
      <c r="G115">
        <v>36</v>
      </c>
    </row>
    <row r="116" spans="1:7" x14ac:dyDescent="0.2">
      <c r="A116" s="10">
        <v>45406</v>
      </c>
      <c r="B116">
        <v>19</v>
      </c>
      <c r="C116">
        <v>11.9</v>
      </c>
      <c r="D116">
        <v>4.8</v>
      </c>
      <c r="E116">
        <v>0</v>
      </c>
      <c r="F116">
        <v>1</v>
      </c>
      <c r="G116">
        <v>38</v>
      </c>
    </row>
    <row r="117" spans="1:7" x14ac:dyDescent="0.2">
      <c r="A117" s="10">
        <v>45407</v>
      </c>
      <c r="B117">
        <v>18.399999999999999</v>
      </c>
      <c r="C117">
        <v>13.6</v>
      </c>
      <c r="D117">
        <v>8.8000000000000007</v>
      </c>
      <c r="E117">
        <v>0</v>
      </c>
      <c r="F117">
        <v>3</v>
      </c>
      <c r="G117">
        <v>40</v>
      </c>
    </row>
    <row r="118" spans="1:7" x14ac:dyDescent="0.2">
      <c r="A118" s="10">
        <v>45408</v>
      </c>
      <c r="B118">
        <v>16.399999999999999</v>
      </c>
      <c r="C118">
        <v>12.9</v>
      </c>
      <c r="D118">
        <v>9.4</v>
      </c>
      <c r="E118">
        <v>4.4000000000000004</v>
      </c>
      <c r="F118">
        <v>3</v>
      </c>
      <c r="G118">
        <v>52</v>
      </c>
    </row>
    <row r="119" spans="1:7" x14ac:dyDescent="0.2">
      <c r="A119" s="10">
        <v>45409</v>
      </c>
      <c r="B119">
        <v>14.9</v>
      </c>
      <c r="C119">
        <v>11.2</v>
      </c>
      <c r="D119">
        <v>7.5</v>
      </c>
      <c r="E119">
        <v>3.7</v>
      </c>
      <c r="F119">
        <v>4</v>
      </c>
      <c r="G119">
        <v>75</v>
      </c>
    </row>
    <row r="120" spans="1:7" x14ac:dyDescent="0.2">
      <c r="A120" s="10">
        <v>45410</v>
      </c>
      <c r="B120">
        <v>16.8</v>
      </c>
      <c r="C120">
        <v>11.2</v>
      </c>
      <c r="D120">
        <v>5.5</v>
      </c>
      <c r="E120">
        <v>0</v>
      </c>
      <c r="F120">
        <v>2</v>
      </c>
      <c r="G120">
        <v>51</v>
      </c>
    </row>
    <row r="121" spans="1:7" x14ac:dyDescent="0.2">
      <c r="A121" s="10">
        <v>45411</v>
      </c>
      <c r="B121">
        <v>19.399999999999999</v>
      </c>
      <c r="C121">
        <v>11.6</v>
      </c>
      <c r="D121">
        <v>3.95</v>
      </c>
      <c r="E121">
        <v>0</v>
      </c>
      <c r="F121">
        <v>1</v>
      </c>
      <c r="G121">
        <v>54</v>
      </c>
    </row>
    <row r="122" spans="1:7" x14ac:dyDescent="0.2">
      <c r="A122" s="10">
        <v>45412</v>
      </c>
      <c r="B122">
        <v>19.600000000000001</v>
      </c>
      <c r="C122">
        <v>12.55</v>
      </c>
      <c r="D122">
        <v>5.55</v>
      </c>
      <c r="E122">
        <v>0</v>
      </c>
      <c r="F122">
        <v>3</v>
      </c>
      <c r="G122">
        <v>60</v>
      </c>
    </row>
    <row r="123" spans="1:7" x14ac:dyDescent="0.2">
      <c r="A123" s="10">
        <v>45413</v>
      </c>
      <c r="B123">
        <v>15</v>
      </c>
      <c r="C123">
        <v>10.6</v>
      </c>
      <c r="D123">
        <v>6.1</v>
      </c>
      <c r="E123">
        <v>0.1</v>
      </c>
      <c r="F123">
        <v>4</v>
      </c>
      <c r="G123">
        <v>51</v>
      </c>
    </row>
    <row r="124" spans="1:7" x14ac:dyDescent="0.2">
      <c r="A124" s="10">
        <v>45414</v>
      </c>
      <c r="B124">
        <v>15.8</v>
      </c>
      <c r="C124">
        <v>10.8</v>
      </c>
      <c r="D124">
        <v>5.7</v>
      </c>
      <c r="E124">
        <v>0</v>
      </c>
      <c r="F124">
        <v>3</v>
      </c>
      <c r="G124">
        <v>49</v>
      </c>
    </row>
    <row r="125" spans="1:7" x14ac:dyDescent="0.2">
      <c r="A125" s="10">
        <v>45415</v>
      </c>
      <c r="B125">
        <v>19.3</v>
      </c>
      <c r="C125">
        <v>12.6</v>
      </c>
      <c r="D125">
        <v>5.8</v>
      </c>
      <c r="E125">
        <v>0</v>
      </c>
      <c r="F125">
        <v>2</v>
      </c>
      <c r="G125">
        <v>53</v>
      </c>
    </row>
    <row r="126" spans="1:7" x14ac:dyDescent="0.2">
      <c r="A126" s="10">
        <v>45416</v>
      </c>
      <c r="B126">
        <v>23.5</v>
      </c>
      <c r="C126">
        <v>16.399999999999999</v>
      </c>
      <c r="D126">
        <v>9.4</v>
      </c>
      <c r="E126">
        <v>0</v>
      </c>
      <c r="F126">
        <v>3</v>
      </c>
      <c r="G126">
        <v>50</v>
      </c>
    </row>
    <row r="127" spans="1:7" x14ac:dyDescent="0.2">
      <c r="A127" s="10">
        <v>45417</v>
      </c>
      <c r="B127">
        <v>18.899999999999999</v>
      </c>
      <c r="C127">
        <v>15.7</v>
      </c>
      <c r="D127">
        <v>12.5</v>
      </c>
      <c r="E127">
        <v>5.4</v>
      </c>
      <c r="F127">
        <v>4</v>
      </c>
      <c r="G127">
        <v>70</v>
      </c>
    </row>
    <row r="128" spans="1:7" x14ac:dyDescent="0.2">
      <c r="A128" s="10">
        <v>45418</v>
      </c>
      <c r="B128">
        <v>19.3</v>
      </c>
      <c r="C128">
        <v>15.2</v>
      </c>
      <c r="D128">
        <v>11.2</v>
      </c>
      <c r="E128">
        <v>0</v>
      </c>
      <c r="F128">
        <v>3</v>
      </c>
      <c r="G128">
        <v>65</v>
      </c>
    </row>
    <row r="129" spans="1:7" x14ac:dyDescent="0.2">
      <c r="A129" s="10">
        <v>45419</v>
      </c>
      <c r="B129">
        <v>22.4</v>
      </c>
      <c r="C129">
        <v>15.9</v>
      </c>
      <c r="D129">
        <v>9.4</v>
      </c>
      <c r="E129">
        <v>0</v>
      </c>
      <c r="F129">
        <v>2</v>
      </c>
      <c r="G129">
        <v>46</v>
      </c>
    </row>
    <row r="130" spans="1:7" x14ac:dyDescent="0.2">
      <c r="A130" s="10">
        <v>45420</v>
      </c>
      <c r="B130">
        <v>24.7</v>
      </c>
      <c r="C130">
        <v>17.399999999999999</v>
      </c>
      <c r="D130">
        <v>10</v>
      </c>
      <c r="E130">
        <v>0</v>
      </c>
      <c r="F130">
        <v>1</v>
      </c>
      <c r="G130">
        <v>36</v>
      </c>
    </row>
    <row r="131" spans="1:7" x14ac:dyDescent="0.2">
      <c r="A131" s="10">
        <v>45421</v>
      </c>
      <c r="B131">
        <v>26.6</v>
      </c>
      <c r="C131">
        <v>19.8</v>
      </c>
      <c r="D131">
        <v>13</v>
      </c>
      <c r="E131">
        <v>0</v>
      </c>
      <c r="F131">
        <v>1</v>
      </c>
      <c r="G131">
        <v>37</v>
      </c>
    </row>
    <row r="132" spans="1:7" x14ac:dyDescent="0.2">
      <c r="A132" s="10">
        <v>45422</v>
      </c>
      <c r="B132">
        <v>29.2</v>
      </c>
      <c r="C132">
        <v>22</v>
      </c>
      <c r="D132">
        <v>14.8</v>
      </c>
      <c r="E132">
        <v>0</v>
      </c>
      <c r="F132">
        <v>2</v>
      </c>
      <c r="G132">
        <v>35</v>
      </c>
    </row>
    <row r="133" spans="1:7" x14ac:dyDescent="0.2">
      <c r="A133" s="10">
        <v>45423</v>
      </c>
      <c r="B133">
        <v>29.3</v>
      </c>
      <c r="C133">
        <v>22.3</v>
      </c>
      <c r="D133">
        <v>15.3</v>
      </c>
      <c r="E133">
        <v>0</v>
      </c>
      <c r="F133">
        <v>3</v>
      </c>
      <c r="G133">
        <v>35</v>
      </c>
    </row>
    <row r="134" spans="1:7" x14ac:dyDescent="0.2">
      <c r="A134" s="10">
        <v>45424</v>
      </c>
      <c r="B134">
        <v>28</v>
      </c>
      <c r="C134">
        <v>21.9</v>
      </c>
      <c r="D134">
        <v>15.8</v>
      </c>
      <c r="E134">
        <v>0</v>
      </c>
      <c r="F134">
        <v>2</v>
      </c>
      <c r="G134">
        <v>41</v>
      </c>
    </row>
    <row r="135" spans="1:7" x14ac:dyDescent="0.2">
      <c r="A135" s="10">
        <v>45425</v>
      </c>
      <c r="B135">
        <v>27.9</v>
      </c>
      <c r="C135">
        <v>21.4</v>
      </c>
      <c r="D135">
        <v>15</v>
      </c>
      <c r="E135">
        <v>0.7</v>
      </c>
      <c r="F135">
        <v>4</v>
      </c>
      <c r="G135">
        <v>42</v>
      </c>
    </row>
    <row r="136" spans="1:7" x14ac:dyDescent="0.2">
      <c r="A136" s="10">
        <v>45426</v>
      </c>
      <c r="B136">
        <v>18.899999999999999</v>
      </c>
      <c r="C136">
        <v>14.9</v>
      </c>
      <c r="D136">
        <v>10.9</v>
      </c>
      <c r="E136">
        <v>0</v>
      </c>
      <c r="F136">
        <v>3</v>
      </c>
      <c r="G136">
        <v>47</v>
      </c>
    </row>
    <row r="137" spans="1:7" x14ac:dyDescent="0.2">
      <c r="A137" s="10">
        <v>45427</v>
      </c>
      <c r="B137">
        <v>18.600000000000001</v>
      </c>
      <c r="C137">
        <v>14.3</v>
      </c>
      <c r="D137">
        <v>10</v>
      </c>
      <c r="E137">
        <v>0</v>
      </c>
      <c r="F137">
        <v>2</v>
      </c>
      <c r="G137">
        <v>40</v>
      </c>
    </row>
    <row r="138" spans="1:7" x14ac:dyDescent="0.2">
      <c r="A138" s="10">
        <v>45428</v>
      </c>
      <c r="B138">
        <v>18.100000000000001</v>
      </c>
      <c r="C138">
        <v>13.6</v>
      </c>
      <c r="D138">
        <v>9.1999999999999993</v>
      </c>
      <c r="E138">
        <v>0</v>
      </c>
      <c r="F138">
        <v>3</v>
      </c>
      <c r="G138">
        <v>45</v>
      </c>
    </row>
    <row r="139" spans="1:7" x14ac:dyDescent="0.2">
      <c r="A139" s="10">
        <v>45429</v>
      </c>
      <c r="B139">
        <v>19.399999999999999</v>
      </c>
      <c r="C139">
        <v>15.4</v>
      </c>
      <c r="D139">
        <v>11.3</v>
      </c>
      <c r="E139">
        <v>0</v>
      </c>
      <c r="F139">
        <v>3</v>
      </c>
      <c r="G139">
        <v>59</v>
      </c>
    </row>
    <row r="140" spans="1:7" x14ac:dyDescent="0.2">
      <c r="A140" s="10">
        <v>45430</v>
      </c>
      <c r="B140">
        <v>22.5</v>
      </c>
      <c r="C140">
        <v>16.3</v>
      </c>
      <c r="D140">
        <v>10.1</v>
      </c>
      <c r="E140">
        <v>0</v>
      </c>
      <c r="F140">
        <v>2</v>
      </c>
      <c r="G140">
        <v>41</v>
      </c>
    </row>
    <row r="141" spans="1:7" x14ac:dyDescent="0.2">
      <c r="A141" s="10">
        <v>45431</v>
      </c>
      <c r="B141">
        <v>22.7</v>
      </c>
      <c r="C141">
        <v>17.100000000000001</v>
      </c>
      <c r="D141">
        <v>11.5</v>
      </c>
      <c r="E141">
        <v>0</v>
      </c>
      <c r="F141">
        <v>3</v>
      </c>
      <c r="G141">
        <v>43</v>
      </c>
    </row>
    <row r="142" spans="1:7" x14ac:dyDescent="0.2">
      <c r="A142" s="10">
        <v>45432</v>
      </c>
      <c r="B142">
        <v>20.7</v>
      </c>
      <c r="C142">
        <v>15.4</v>
      </c>
      <c r="D142">
        <v>10</v>
      </c>
      <c r="E142">
        <v>0</v>
      </c>
      <c r="F142">
        <v>3</v>
      </c>
      <c r="G142">
        <v>51</v>
      </c>
    </row>
    <row r="143" spans="1:7" x14ac:dyDescent="0.2">
      <c r="A143" s="10">
        <v>45433</v>
      </c>
      <c r="B143">
        <v>20</v>
      </c>
      <c r="C143">
        <v>15.7</v>
      </c>
      <c r="D143">
        <v>11.4</v>
      </c>
      <c r="E143">
        <v>0.9</v>
      </c>
      <c r="F143">
        <v>2</v>
      </c>
      <c r="G143">
        <v>67</v>
      </c>
    </row>
    <row r="144" spans="1:7" x14ac:dyDescent="0.2">
      <c r="A144" s="10">
        <v>45434</v>
      </c>
      <c r="B144">
        <v>21.9</v>
      </c>
      <c r="C144">
        <v>16.600000000000001</v>
      </c>
      <c r="D144">
        <v>11.4</v>
      </c>
      <c r="E144">
        <v>0</v>
      </c>
      <c r="F144">
        <v>2</v>
      </c>
      <c r="G144">
        <v>46</v>
      </c>
    </row>
    <row r="145" spans="1:7" x14ac:dyDescent="0.2">
      <c r="A145" s="10">
        <v>45435</v>
      </c>
      <c r="B145">
        <v>25.4</v>
      </c>
      <c r="C145">
        <v>18.5</v>
      </c>
      <c r="D145">
        <v>11.6</v>
      </c>
      <c r="E145">
        <v>0</v>
      </c>
      <c r="F145">
        <v>1</v>
      </c>
      <c r="G145">
        <v>36</v>
      </c>
    </row>
    <row r="146" spans="1:7" x14ac:dyDescent="0.2">
      <c r="A146" s="10">
        <v>45436</v>
      </c>
      <c r="B146">
        <v>27.6</v>
      </c>
      <c r="C146">
        <v>20</v>
      </c>
      <c r="D146">
        <v>12.5</v>
      </c>
      <c r="E146">
        <v>0</v>
      </c>
      <c r="F146">
        <v>2</v>
      </c>
      <c r="G146">
        <v>38</v>
      </c>
    </row>
    <row r="147" spans="1:7" x14ac:dyDescent="0.2">
      <c r="A147" s="10">
        <v>45437</v>
      </c>
      <c r="B147">
        <v>29.2</v>
      </c>
      <c r="C147">
        <v>21.5</v>
      </c>
      <c r="D147">
        <v>13.8</v>
      </c>
      <c r="E147">
        <v>0</v>
      </c>
      <c r="F147">
        <v>3</v>
      </c>
      <c r="G147">
        <v>27</v>
      </c>
    </row>
    <row r="148" spans="1:7" x14ac:dyDescent="0.2">
      <c r="A148" s="10">
        <v>45438</v>
      </c>
      <c r="B148">
        <v>29.6</v>
      </c>
      <c r="C148">
        <v>21.7</v>
      </c>
      <c r="D148">
        <v>13.8</v>
      </c>
      <c r="E148">
        <v>0</v>
      </c>
      <c r="F148">
        <v>3</v>
      </c>
      <c r="G148">
        <v>31</v>
      </c>
    </row>
    <row r="149" spans="1:7" x14ac:dyDescent="0.2">
      <c r="A149" s="10">
        <v>45439</v>
      </c>
      <c r="B149">
        <v>30.3</v>
      </c>
      <c r="C149">
        <v>23.2</v>
      </c>
      <c r="D149">
        <v>16.2</v>
      </c>
      <c r="E149">
        <v>0</v>
      </c>
      <c r="F149">
        <v>1</v>
      </c>
      <c r="G149">
        <v>35</v>
      </c>
    </row>
    <row r="150" spans="1:7" x14ac:dyDescent="0.2">
      <c r="A150" s="10">
        <v>45440</v>
      </c>
      <c r="B150">
        <v>30.4</v>
      </c>
      <c r="C150">
        <v>23.4</v>
      </c>
      <c r="D150">
        <v>16.5</v>
      </c>
      <c r="E150">
        <v>0</v>
      </c>
      <c r="F150">
        <v>2</v>
      </c>
      <c r="G150">
        <v>41</v>
      </c>
    </row>
    <row r="151" spans="1:7" x14ac:dyDescent="0.2">
      <c r="A151" s="10">
        <v>45441</v>
      </c>
      <c r="B151">
        <v>33.5</v>
      </c>
      <c r="C151">
        <v>26.3</v>
      </c>
      <c r="D151">
        <v>19.100000000000001</v>
      </c>
      <c r="E151">
        <v>0</v>
      </c>
      <c r="F151">
        <v>1</v>
      </c>
      <c r="G151">
        <v>32</v>
      </c>
    </row>
    <row r="152" spans="1:7" x14ac:dyDescent="0.2">
      <c r="A152" s="10">
        <v>45442</v>
      </c>
      <c r="B152">
        <v>34.4</v>
      </c>
      <c r="C152">
        <v>27.2</v>
      </c>
      <c r="D152">
        <v>19.899999999999999</v>
      </c>
      <c r="E152">
        <v>0</v>
      </c>
      <c r="F152">
        <v>2</v>
      </c>
      <c r="G152">
        <v>31</v>
      </c>
    </row>
    <row r="153" spans="1:7" x14ac:dyDescent="0.2">
      <c r="A153" s="10">
        <v>45443</v>
      </c>
      <c r="B153">
        <v>30.5</v>
      </c>
      <c r="C153">
        <v>22.8</v>
      </c>
      <c r="D153">
        <v>15.1</v>
      </c>
      <c r="E153">
        <v>0</v>
      </c>
      <c r="F153">
        <v>3</v>
      </c>
      <c r="G153">
        <v>25</v>
      </c>
    </row>
    <row r="154" spans="1:7" x14ac:dyDescent="0.2">
      <c r="A154" s="10">
        <v>45444</v>
      </c>
      <c r="B154">
        <v>27.5</v>
      </c>
      <c r="C154">
        <v>19.8</v>
      </c>
      <c r="D154">
        <v>12.2</v>
      </c>
      <c r="E154">
        <v>0</v>
      </c>
      <c r="F154">
        <v>3</v>
      </c>
      <c r="G154">
        <v>35</v>
      </c>
    </row>
    <row r="155" spans="1:7" x14ac:dyDescent="0.2">
      <c r="A155" s="10">
        <v>45445</v>
      </c>
      <c r="B155">
        <v>28.2</v>
      </c>
      <c r="C155">
        <v>20.2</v>
      </c>
      <c r="D155">
        <v>12.3</v>
      </c>
      <c r="E155">
        <v>0</v>
      </c>
      <c r="F155">
        <v>2</v>
      </c>
      <c r="G155">
        <v>33</v>
      </c>
    </row>
    <row r="156" spans="1:7" x14ac:dyDescent="0.2">
      <c r="A156" s="10">
        <v>45446</v>
      </c>
      <c r="B156">
        <v>29.5</v>
      </c>
      <c r="C156">
        <v>22.6</v>
      </c>
      <c r="D156">
        <v>15.7</v>
      </c>
      <c r="E156">
        <v>0</v>
      </c>
      <c r="F156">
        <v>1</v>
      </c>
      <c r="G156">
        <v>37</v>
      </c>
    </row>
    <row r="157" spans="1:7" x14ac:dyDescent="0.2">
      <c r="A157" s="10">
        <v>45447</v>
      </c>
      <c r="B157">
        <v>31.6</v>
      </c>
      <c r="C157">
        <v>24.4</v>
      </c>
      <c r="D157">
        <v>17.2</v>
      </c>
      <c r="E157">
        <v>0</v>
      </c>
      <c r="F157">
        <v>1</v>
      </c>
      <c r="G157">
        <v>39</v>
      </c>
    </row>
    <row r="158" spans="1:7" x14ac:dyDescent="0.2">
      <c r="A158" s="10">
        <v>45448</v>
      </c>
      <c r="B158">
        <v>33.6</v>
      </c>
      <c r="C158">
        <v>26.5</v>
      </c>
      <c r="D158">
        <v>19.399999999999999</v>
      </c>
      <c r="E158">
        <v>0</v>
      </c>
      <c r="F158">
        <v>2</v>
      </c>
      <c r="G158">
        <v>29</v>
      </c>
    </row>
    <row r="159" spans="1:7" x14ac:dyDescent="0.2">
      <c r="A159" s="10">
        <v>45449</v>
      </c>
      <c r="B159">
        <v>35.299999999999997</v>
      </c>
      <c r="C159">
        <v>27.6</v>
      </c>
      <c r="D159">
        <v>19.899999999999999</v>
      </c>
      <c r="E159">
        <v>4.5999999999999996</v>
      </c>
      <c r="F159">
        <v>2</v>
      </c>
      <c r="G159">
        <v>29</v>
      </c>
    </row>
    <row r="160" spans="1:7" x14ac:dyDescent="0.2">
      <c r="A160" s="10">
        <v>45450</v>
      </c>
      <c r="B160">
        <v>33.1</v>
      </c>
      <c r="C160">
        <v>26.8</v>
      </c>
      <c r="D160">
        <v>20.5</v>
      </c>
      <c r="E160">
        <v>0</v>
      </c>
      <c r="F160">
        <v>3</v>
      </c>
      <c r="G160">
        <v>33</v>
      </c>
    </row>
    <row r="161" spans="1:7" x14ac:dyDescent="0.2">
      <c r="A161" s="10">
        <v>45451</v>
      </c>
      <c r="B161">
        <v>23.7</v>
      </c>
      <c r="C161">
        <v>20.2</v>
      </c>
      <c r="D161">
        <v>16.600000000000001</v>
      </c>
      <c r="E161">
        <v>4.5</v>
      </c>
      <c r="F161">
        <v>2</v>
      </c>
      <c r="G161">
        <v>81</v>
      </c>
    </row>
    <row r="162" spans="1:7" x14ac:dyDescent="0.2">
      <c r="A162" s="10">
        <v>45452</v>
      </c>
      <c r="B162">
        <v>24.4</v>
      </c>
      <c r="C162">
        <v>20</v>
      </c>
      <c r="D162">
        <v>15.7</v>
      </c>
      <c r="E162">
        <v>3.5</v>
      </c>
      <c r="F162">
        <v>2</v>
      </c>
      <c r="G162">
        <v>67</v>
      </c>
    </row>
    <row r="163" spans="1:7" x14ac:dyDescent="0.2">
      <c r="A163" s="10">
        <v>45453</v>
      </c>
      <c r="B163">
        <v>19.399999999999999</v>
      </c>
      <c r="C163">
        <v>16.399999999999999</v>
      </c>
      <c r="D163">
        <v>13.5</v>
      </c>
      <c r="E163">
        <v>9</v>
      </c>
      <c r="F163">
        <v>3</v>
      </c>
      <c r="G163">
        <v>83</v>
      </c>
    </row>
    <row r="164" spans="1:7" x14ac:dyDescent="0.2">
      <c r="A164" s="10">
        <v>45454</v>
      </c>
      <c r="B164">
        <v>25.6</v>
      </c>
      <c r="C164">
        <v>18.8</v>
      </c>
      <c r="D164">
        <v>12.1</v>
      </c>
      <c r="E164">
        <v>0</v>
      </c>
      <c r="F164">
        <v>2</v>
      </c>
      <c r="G164">
        <v>47</v>
      </c>
    </row>
    <row r="165" spans="1:7" x14ac:dyDescent="0.2">
      <c r="A165" s="10">
        <v>45455</v>
      </c>
      <c r="B165">
        <v>25.3</v>
      </c>
      <c r="C165">
        <v>19.2</v>
      </c>
      <c r="D165">
        <v>13.2</v>
      </c>
      <c r="E165">
        <v>0.8</v>
      </c>
      <c r="F165">
        <v>3</v>
      </c>
      <c r="G165">
        <v>44</v>
      </c>
    </row>
    <row r="166" spans="1:7" x14ac:dyDescent="0.2">
      <c r="A166" s="10">
        <v>45456</v>
      </c>
      <c r="B166">
        <v>28.5</v>
      </c>
      <c r="C166">
        <v>20.6</v>
      </c>
      <c r="D166">
        <v>12.6</v>
      </c>
      <c r="E166">
        <v>0</v>
      </c>
      <c r="F166">
        <v>3</v>
      </c>
      <c r="G166">
        <v>37</v>
      </c>
    </row>
    <row r="167" spans="1:7" x14ac:dyDescent="0.2">
      <c r="A167" s="10">
        <v>45457</v>
      </c>
      <c r="B167">
        <v>30.7</v>
      </c>
      <c r="C167">
        <v>23</v>
      </c>
      <c r="D167">
        <v>15.3</v>
      </c>
      <c r="E167">
        <v>0</v>
      </c>
      <c r="F167">
        <v>3</v>
      </c>
      <c r="G167">
        <v>32</v>
      </c>
    </row>
    <row r="168" spans="1:7" x14ac:dyDescent="0.2">
      <c r="A168" s="10">
        <v>45458</v>
      </c>
      <c r="B168">
        <v>29.5</v>
      </c>
      <c r="C168">
        <v>23</v>
      </c>
      <c r="D168">
        <v>16.399999999999999</v>
      </c>
      <c r="E168">
        <v>0</v>
      </c>
      <c r="F168">
        <v>3</v>
      </c>
      <c r="G168">
        <v>32</v>
      </c>
    </row>
    <row r="169" spans="1:7" x14ac:dyDescent="0.2">
      <c r="A169" s="10">
        <v>45459</v>
      </c>
      <c r="B169">
        <v>30.5</v>
      </c>
      <c r="C169">
        <v>23</v>
      </c>
      <c r="D169">
        <v>15.5</v>
      </c>
      <c r="E169">
        <v>0</v>
      </c>
      <c r="F169">
        <v>2</v>
      </c>
      <c r="G169">
        <v>30</v>
      </c>
    </row>
    <row r="170" spans="1:7" x14ac:dyDescent="0.2">
      <c r="A170" s="10">
        <v>45460</v>
      </c>
      <c r="B170">
        <v>30.7</v>
      </c>
      <c r="C170">
        <v>23.2</v>
      </c>
      <c r="D170">
        <v>15.8</v>
      </c>
      <c r="E170">
        <v>0</v>
      </c>
      <c r="F170">
        <v>3</v>
      </c>
      <c r="G170">
        <v>36</v>
      </c>
    </row>
    <row r="171" spans="1:7" x14ac:dyDescent="0.2">
      <c r="A171" s="10">
        <v>45461</v>
      </c>
      <c r="B171">
        <v>26.2</v>
      </c>
      <c r="C171">
        <v>20.6</v>
      </c>
      <c r="D171">
        <v>15</v>
      </c>
      <c r="E171">
        <v>0.6</v>
      </c>
      <c r="F171">
        <v>3</v>
      </c>
      <c r="G171">
        <v>54</v>
      </c>
    </row>
    <row r="172" spans="1:7" x14ac:dyDescent="0.2">
      <c r="A172" s="10">
        <v>45462</v>
      </c>
      <c r="B172">
        <v>24.5</v>
      </c>
      <c r="C172">
        <v>19.2</v>
      </c>
      <c r="D172">
        <v>14</v>
      </c>
      <c r="E172">
        <v>1.7</v>
      </c>
      <c r="F172">
        <v>1</v>
      </c>
      <c r="G172">
        <v>51</v>
      </c>
    </row>
    <row r="173" spans="1:7" x14ac:dyDescent="0.2">
      <c r="A173" s="10">
        <v>45463</v>
      </c>
      <c r="B173">
        <v>21.7</v>
      </c>
      <c r="C173">
        <v>17.399999999999999</v>
      </c>
      <c r="D173">
        <v>13.1</v>
      </c>
      <c r="E173">
        <v>7.2</v>
      </c>
      <c r="F173">
        <v>2</v>
      </c>
      <c r="G173">
        <v>80</v>
      </c>
    </row>
    <row r="174" spans="1:7" x14ac:dyDescent="0.2">
      <c r="A174" s="10">
        <v>45464</v>
      </c>
      <c r="B174">
        <v>27.8</v>
      </c>
      <c r="C174">
        <v>20.399999999999999</v>
      </c>
      <c r="D174">
        <v>13</v>
      </c>
      <c r="E174">
        <v>0</v>
      </c>
      <c r="F174">
        <v>2</v>
      </c>
      <c r="G174">
        <v>45</v>
      </c>
    </row>
    <row r="175" spans="1:7" x14ac:dyDescent="0.2">
      <c r="A175" s="10">
        <v>45465</v>
      </c>
      <c r="B175">
        <v>31.2</v>
      </c>
      <c r="C175">
        <v>23.8</v>
      </c>
      <c r="D175">
        <v>16.3</v>
      </c>
      <c r="E175">
        <v>0</v>
      </c>
      <c r="F175">
        <v>2</v>
      </c>
      <c r="G175">
        <v>36</v>
      </c>
    </row>
    <row r="176" spans="1:7" x14ac:dyDescent="0.2">
      <c r="A176" s="10">
        <v>45466</v>
      </c>
      <c r="B176">
        <v>30.8</v>
      </c>
      <c r="C176">
        <v>24.1</v>
      </c>
      <c r="D176">
        <v>17.399999999999999</v>
      </c>
      <c r="E176">
        <v>0</v>
      </c>
      <c r="F176">
        <v>2</v>
      </c>
      <c r="G176">
        <v>45</v>
      </c>
    </row>
    <row r="177" spans="1:7" x14ac:dyDescent="0.2">
      <c r="A177" s="10">
        <v>45467</v>
      </c>
      <c r="B177">
        <v>31.6</v>
      </c>
      <c r="C177">
        <v>25</v>
      </c>
      <c r="D177">
        <v>18.3</v>
      </c>
      <c r="E177">
        <v>0</v>
      </c>
      <c r="F177">
        <v>2</v>
      </c>
      <c r="G177">
        <v>45</v>
      </c>
    </row>
    <row r="178" spans="1:7" x14ac:dyDescent="0.2">
      <c r="A178" s="10">
        <v>45468</v>
      </c>
      <c r="B178">
        <v>34.4</v>
      </c>
      <c r="C178">
        <v>27.4</v>
      </c>
      <c r="D178">
        <v>20.3</v>
      </c>
      <c r="E178">
        <v>0</v>
      </c>
      <c r="F178">
        <v>3</v>
      </c>
      <c r="G178">
        <v>45</v>
      </c>
    </row>
    <row r="179" spans="1:7" x14ac:dyDescent="0.2">
      <c r="A179" s="10">
        <v>45469</v>
      </c>
      <c r="B179">
        <v>30.4</v>
      </c>
      <c r="C179">
        <v>26.2</v>
      </c>
      <c r="D179">
        <v>21.9</v>
      </c>
      <c r="E179">
        <v>0.3</v>
      </c>
      <c r="F179">
        <v>3</v>
      </c>
      <c r="G179">
        <v>51</v>
      </c>
    </row>
    <row r="180" spans="1:7" x14ac:dyDescent="0.2">
      <c r="A180" s="10">
        <v>45470</v>
      </c>
      <c r="B180">
        <v>33.1</v>
      </c>
      <c r="C180">
        <v>26.9</v>
      </c>
      <c r="D180">
        <v>20.7</v>
      </c>
      <c r="E180">
        <v>0</v>
      </c>
      <c r="F180">
        <v>3</v>
      </c>
      <c r="G180">
        <v>38</v>
      </c>
    </row>
    <row r="181" spans="1:7" x14ac:dyDescent="0.2">
      <c r="A181" s="10">
        <v>45471</v>
      </c>
      <c r="B181">
        <v>27.9</v>
      </c>
      <c r="C181">
        <v>22.6</v>
      </c>
      <c r="D181">
        <v>17.2</v>
      </c>
      <c r="E181">
        <v>0.5</v>
      </c>
      <c r="F181">
        <v>2</v>
      </c>
      <c r="G181">
        <v>54</v>
      </c>
    </row>
    <row r="182" spans="1:7" x14ac:dyDescent="0.2">
      <c r="A182" s="10">
        <v>45472</v>
      </c>
      <c r="B182">
        <v>24.5</v>
      </c>
      <c r="C182">
        <v>20.399999999999999</v>
      </c>
      <c r="D182">
        <v>16.3</v>
      </c>
      <c r="E182">
        <v>0</v>
      </c>
      <c r="F182">
        <v>4</v>
      </c>
      <c r="G182">
        <v>68</v>
      </c>
    </row>
    <row r="183" spans="1:7" x14ac:dyDescent="0.2">
      <c r="A183" s="10">
        <v>45473</v>
      </c>
      <c r="B183">
        <v>26</v>
      </c>
      <c r="C183">
        <v>21.8</v>
      </c>
      <c r="D183">
        <v>17.7</v>
      </c>
      <c r="E183">
        <v>0</v>
      </c>
      <c r="F183">
        <v>1</v>
      </c>
      <c r="G183">
        <v>57</v>
      </c>
    </row>
    <row r="184" spans="1:7" x14ac:dyDescent="0.2">
      <c r="A184" s="10">
        <v>45474</v>
      </c>
      <c r="B184">
        <v>30</v>
      </c>
      <c r="C184">
        <v>24.1</v>
      </c>
      <c r="D184">
        <v>18.2</v>
      </c>
      <c r="E184">
        <v>0</v>
      </c>
      <c r="F184">
        <v>2</v>
      </c>
      <c r="G184">
        <v>40</v>
      </c>
    </row>
    <row r="185" spans="1:7" x14ac:dyDescent="0.2">
      <c r="A185" s="10">
        <v>45475</v>
      </c>
      <c r="B185">
        <v>31.6</v>
      </c>
      <c r="C185">
        <v>23.8</v>
      </c>
      <c r="D185">
        <v>16</v>
      </c>
      <c r="E185">
        <v>0</v>
      </c>
      <c r="F185">
        <v>2</v>
      </c>
      <c r="G185">
        <v>39</v>
      </c>
    </row>
    <row r="186" spans="1:7" x14ac:dyDescent="0.2">
      <c r="A186" s="10">
        <v>45476</v>
      </c>
      <c r="B186">
        <v>33.799999999999997</v>
      </c>
      <c r="C186">
        <v>25.5</v>
      </c>
      <c r="D186">
        <v>17.2</v>
      </c>
      <c r="E186">
        <v>0</v>
      </c>
      <c r="F186">
        <v>1</v>
      </c>
      <c r="G186">
        <v>28</v>
      </c>
    </row>
    <row r="187" spans="1:7" x14ac:dyDescent="0.2">
      <c r="A187" s="10">
        <v>45477</v>
      </c>
      <c r="B187">
        <v>36.9</v>
      </c>
      <c r="C187">
        <v>29</v>
      </c>
      <c r="D187">
        <v>21.2</v>
      </c>
      <c r="E187">
        <v>0</v>
      </c>
      <c r="F187">
        <v>1</v>
      </c>
      <c r="G187">
        <v>26</v>
      </c>
    </row>
    <row r="188" spans="1:7" x14ac:dyDescent="0.2">
      <c r="A188" s="10">
        <v>45478</v>
      </c>
      <c r="B188">
        <v>37.299999999999997</v>
      </c>
      <c r="C188">
        <v>29.8</v>
      </c>
      <c r="D188">
        <v>22.3</v>
      </c>
      <c r="E188">
        <v>0</v>
      </c>
      <c r="F188">
        <v>2</v>
      </c>
      <c r="G188">
        <v>31</v>
      </c>
    </row>
    <row r="189" spans="1:7" x14ac:dyDescent="0.2">
      <c r="A189" s="10">
        <v>45479</v>
      </c>
      <c r="B189">
        <v>33.5</v>
      </c>
      <c r="C189">
        <v>26.9</v>
      </c>
      <c r="D189">
        <v>20.3</v>
      </c>
      <c r="E189">
        <v>0</v>
      </c>
      <c r="F189">
        <v>2</v>
      </c>
      <c r="G189">
        <v>34</v>
      </c>
    </row>
    <row r="190" spans="1:7" x14ac:dyDescent="0.2">
      <c r="A190" s="10">
        <v>45480</v>
      </c>
      <c r="B190">
        <v>31.8</v>
      </c>
      <c r="C190">
        <v>24.7</v>
      </c>
      <c r="D190">
        <v>17.600000000000001</v>
      </c>
      <c r="E190">
        <v>0</v>
      </c>
      <c r="F190">
        <v>3</v>
      </c>
      <c r="G190">
        <v>40</v>
      </c>
    </row>
    <row r="191" spans="1:7" x14ac:dyDescent="0.2">
      <c r="A191" s="10">
        <v>45481</v>
      </c>
      <c r="B191">
        <v>33</v>
      </c>
      <c r="C191">
        <v>25.5</v>
      </c>
      <c r="D191">
        <v>18</v>
      </c>
      <c r="E191">
        <v>0</v>
      </c>
      <c r="F191">
        <v>3</v>
      </c>
      <c r="G191">
        <v>31</v>
      </c>
    </row>
    <row r="192" spans="1:7" x14ac:dyDescent="0.2">
      <c r="A192" s="10">
        <v>45482</v>
      </c>
      <c r="B192">
        <v>32.700000000000003</v>
      </c>
      <c r="C192">
        <v>26.2</v>
      </c>
      <c r="D192">
        <v>19.7</v>
      </c>
      <c r="E192">
        <v>0</v>
      </c>
      <c r="F192">
        <v>3</v>
      </c>
      <c r="G192">
        <v>31</v>
      </c>
    </row>
    <row r="193" spans="1:7" x14ac:dyDescent="0.2">
      <c r="A193" s="10">
        <v>45483</v>
      </c>
      <c r="B193">
        <v>33.9</v>
      </c>
      <c r="C193">
        <v>26.9</v>
      </c>
      <c r="D193">
        <v>19.899999999999999</v>
      </c>
      <c r="E193">
        <v>0</v>
      </c>
      <c r="F193">
        <v>2</v>
      </c>
      <c r="G193">
        <v>42</v>
      </c>
    </row>
    <row r="194" spans="1:7" x14ac:dyDescent="0.2">
      <c r="A194" s="10">
        <v>45484</v>
      </c>
      <c r="B194">
        <v>36.700000000000003</v>
      </c>
      <c r="C194">
        <v>28.8</v>
      </c>
      <c r="D194">
        <v>21</v>
      </c>
      <c r="E194">
        <v>0</v>
      </c>
      <c r="F194">
        <v>4</v>
      </c>
      <c r="G194">
        <v>37</v>
      </c>
    </row>
    <row r="195" spans="1:7" x14ac:dyDescent="0.2">
      <c r="A195" s="10">
        <v>45485</v>
      </c>
      <c r="B195">
        <v>33.200000000000003</v>
      </c>
      <c r="C195">
        <v>26.4</v>
      </c>
      <c r="D195">
        <v>19.600000000000001</v>
      </c>
      <c r="E195">
        <v>0</v>
      </c>
      <c r="F195">
        <v>2</v>
      </c>
      <c r="G195">
        <v>27</v>
      </c>
    </row>
    <row r="196" spans="1:7" x14ac:dyDescent="0.2">
      <c r="A196" s="10">
        <v>45486</v>
      </c>
      <c r="B196">
        <v>34.1</v>
      </c>
      <c r="C196">
        <v>26.6</v>
      </c>
      <c r="D196">
        <v>19.100000000000001</v>
      </c>
      <c r="E196">
        <v>0</v>
      </c>
      <c r="F196">
        <v>3</v>
      </c>
      <c r="G196">
        <v>32</v>
      </c>
    </row>
    <row r="197" spans="1:7" x14ac:dyDescent="0.2">
      <c r="A197" s="10">
        <v>45487</v>
      </c>
      <c r="B197">
        <v>33.299999999999997</v>
      </c>
      <c r="C197">
        <v>26.2</v>
      </c>
      <c r="D197">
        <v>19.2</v>
      </c>
      <c r="E197">
        <v>0</v>
      </c>
      <c r="F197">
        <v>3</v>
      </c>
      <c r="G197">
        <v>21</v>
      </c>
    </row>
    <row r="198" spans="1:7" x14ac:dyDescent="0.2">
      <c r="A198" s="10">
        <v>45488</v>
      </c>
      <c r="B198">
        <v>31</v>
      </c>
      <c r="C198">
        <v>25.9</v>
      </c>
      <c r="D198">
        <v>20.8</v>
      </c>
      <c r="E198">
        <v>0</v>
      </c>
      <c r="F198">
        <v>4</v>
      </c>
      <c r="G198">
        <v>45</v>
      </c>
    </row>
    <row r="199" spans="1:7" x14ac:dyDescent="0.2">
      <c r="A199" s="10">
        <v>45489</v>
      </c>
      <c r="B199">
        <v>32.4</v>
      </c>
      <c r="C199">
        <v>25.3</v>
      </c>
      <c r="D199">
        <v>18.2</v>
      </c>
      <c r="E199">
        <v>0</v>
      </c>
      <c r="F199">
        <v>1</v>
      </c>
      <c r="G199">
        <v>27</v>
      </c>
    </row>
    <row r="200" spans="1:7" x14ac:dyDescent="0.2">
      <c r="A200" s="10">
        <v>45490</v>
      </c>
      <c r="B200">
        <v>36.6</v>
      </c>
      <c r="C200">
        <v>28.4</v>
      </c>
      <c r="D200">
        <v>20.2</v>
      </c>
      <c r="E200">
        <v>0</v>
      </c>
      <c r="F200">
        <v>2</v>
      </c>
      <c r="G200">
        <v>29</v>
      </c>
    </row>
    <row r="201" spans="1:7" x14ac:dyDescent="0.2">
      <c r="A201" s="10">
        <v>45491</v>
      </c>
      <c r="B201">
        <v>35.700000000000003</v>
      </c>
      <c r="C201">
        <v>28.7</v>
      </c>
      <c r="D201">
        <v>21.7</v>
      </c>
      <c r="E201">
        <v>0</v>
      </c>
      <c r="F201">
        <v>2</v>
      </c>
      <c r="G201">
        <v>33</v>
      </c>
    </row>
    <row r="202" spans="1:7" x14ac:dyDescent="0.2">
      <c r="A202" s="10">
        <v>45492</v>
      </c>
      <c r="B202">
        <v>38</v>
      </c>
      <c r="C202">
        <v>29.7</v>
      </c>
      <c r="D202">
        <v>21.4</v>
      </c>
      <c r="E202">
        <v>0</v>
      </c>
      <c r="F202">
        <v>2</v>
      </c>
      <c r="G202">
        <v>24</v>
      </c>
    </row>
    <row r="203" spans="1:7" x14ac:dyDescent="0.2">
      <c r="A203" s="10">
        <v>45493</v>
      </c>
      <c r="B203">
        <v>36.9</v>
      </c>
      <c r="C203">
        <v>29</v>
      </c>
      <c r="D203">
        <v>21</v>
      </c>
      <c r="E203">
        <v>0</v>
      </c>
      <c r="F203">
        <v>3</v>
      </c>
      <c r="G203">
        <v>29</v>
      </c>
    </row>
    <row r="204" spans="1:7" x14ac:dyDescent="0.2">
      <c r="A204" s="10">
        <v>45494</v>
      </c>
      <c r="B204">
        <v>32.5</v>
      </c>
      <c r="C204">
        <v>26.1</v>
      </c>
      <c r="D204">
        <v>19.7</v>
      </c>
      <c r="E204">
        <v>0</v>
      </c>
      <c r="F204">
        <v>1</v>
      </c>
      <c r="G204">
        <v>32</v>
      </c>
    </row>
    <row r="205" spans="1:7" x14ac:dyDescent="0.2">
      <c r="A205" s="10">
        <v>45495</v>
      </c>
      <c r="B205">
        <v>34.9</v>
      </c>
      <c r="C205">
        <v>26.7</v>
      </c>
      <c r="D205">
        <v>18.5</v>
      </c>
      <c r="E205">
        <v>0</v>
      </c>
      <c r="F205">
        <v>2</v>
      </c>
      <c r="G205">
        <v>24.5</v>
      </c>
    </row>
    <row r="206" spans="1:7" x14ac:dyDescent="0.2">
      <c r="A206" s="10">
        <v>45496</v>
      </c>
      <c r="B206">
        <v>38.299999999999997</v>
      </c>
      <c r="C206">
        <v>30.2</v>
      </c>
      <c r="D206">
        <v>22.1</v>
      </c>
      <c r="E206">
        <v>0</v>
      </c>
      <c r="F206">
        <v>2</v>
      </c>
      <c r="G206">
        <v>24</v>
      </c>
    </row>
    <row r="207" spans="1:7" x14ac:dyDescent="0.2">
      <c r="A207" s="10">
        <v>45497</v>
      </c>
      <c r="B207">
        <v>39.9</v>
      </c>
      <c r="C207">
        <v>32.700000000000003</v>
      </c>
      <c r="D207">
        <v>25.5</v>
      </c>
      <c r="E207">
        <v>0</v>
      </c>
      <c r="F207">
        <v>1</v>
      </c>
      <c r="G207">
        <v>24</v>
      </c>
    </row>
    <row r="208" spans="1:7" x14ac:dyDescent="0.2">
      <c r="A208" s="10">
        <v>45498</v>
      </c>
      <c r="B208">
        <v>39.700000000000003</v>
      </c>
      <c r="C208">
        <v>32.6</v>
      </c>
      <c r="D208">
        <v>25.6</v>
      </c>
      <c r="E208">
        <v>0</v>
      </c>
      <c r="F208">
        <v>1</v>
      </c>
      <c r="G208">
        <v>25</v>
      </c>
    </row>
    <row r="209" spans="1:7" x14ac:dyDescent="0.2">
      <c r="A209" s="10">
        <v>45499</v>
      </c>
      <c r="B209">
        <v>37</v>
      </c>
      <c r="C209">
        <v>31</v>
      </c>
      <c r="D209">
        <v>25</v>
      </c>
      <c r="E209">
        <v>0</v>
      </c>
      <c r="F209">
        <v>1</v>
      </c>
      <c r="G209">
        <v>31</v>
      </c>
    </row>
    <row r="210" spans="1:7" x14ac:dyDescent="0.2">
      <c r="A210" s="10">
        <v>45500</v>
      </c>
      <c r="B210">
        <v>37.799999999999997</v>
      </c>
      <c r="C210">
        <v>31.2</v>
      </c>
      <c r="D210">
        <v>24.7</v>
      </c>
      <c r="E210">
        <v>0</v>
      </c>
      <c r="F210">
        <v>2</v>
      </c>
      <c r="G210">
        <v>32</v>
      </c>
    </row>
    <row r="211" spans="1:7" x14ac:dyDescent="0.2">
      <c r="A211" s="10">
        <v>45501</v>
      </c>
      <c r="B211">
        <v>38.700000000000003</v>
      </c>
      <c r="C211">
        <v>32</v>
      </c>
      <c r="D211">
        <v>25.3</v>
      </c>
      <c r="E211">
        <v>0</v>
      </c>
      <c r="F211">
        <v>3</v>
      </c>
      <c r="G211">
        <v>24</v>
      </c>
    </row>
    <row r="212" spans="1:7" x14ac:dyDescent="0.2">
      <c r="A212" s="10">
        <v>45502</v>
      </c>
      <c r="B212">
        <v>35</v>
      </c>
      <c r="C212">
        <v>30.2</v>
      </c>
      <c r="D212">
        <v>25.5</v>
      </c>
      <c r="E212">
        <v>0</v>
      </c>
      <c r="F212">
        <v>2</v>
      </c>
      <c r="G212">
        <v>34</v>
      </c>
    </row>
    <row r="213" spans="1:7" x14ac:dyDescent="0.2">
      <c r="A213" s="10">
        <v>45503</v>
      </c>
      <c r="B213">
        <v>38.799999999999997</v>
      </c>
      <c r="C213">
        <v>32</v>
      </c>
      <c r="D213">
        <v>25.3</v>
      </c>
      <c r="E213">
        <v>0</v>
      </c>
      <c r="F213">
        <v>3</v>
      </c>
      <c r="G213">
        <v>27</v>
      </c>
    </row>
    <row r="214" spans="1:7" x14ac:dyDescent="0.2">
      <c r="A214" s="10">
        <v>45504</v>
      </c>
      <c r="B214">
        <v>37.299999999999997</v>
      </c>
      <c r="C214">
        <v>30.2</v>
      </c>
      <c r="D214">
        <v>23.2</v>
      </c>
      <c r="E214">
        <v>0</v>
      </c>
      <c r="F214">
        <v>3</v>
      </c>
      <c r="G214">
        <v>27</v>
      </c>
    </row>
    <row r="215" spans="1:7" x14ac:dyDescent="0.2">
      <c r="A215" s="10">
        <v>45505</v>
      </c>
      <c r="B215">
        <v>38.4</v>
      </c>
      <c r="C215">
        <v>30.4</v>
      </c>
      <c r="D215">
        <v>22.4</v>
      </c>
      <c r="E215">
        <v>0</v>
      </c>
      <c r="F215">
        <v>2</v>
      </c>
      <c r="G215">
        <v>21</v>
      </c>
    </row>
    <row r="216" spans="1:7" x14ac:dyDescent="0.2">
      <c r="A216" s="10">
        <v>45506</v>
      </c>
      <c r="B216">
        <v>33</v>
      </c>
      <c r="C216">
        <v>27.4</v>
      </c>
      <c r="D216">
        <v>21.9</v>
      </c>
      <c r="E216">
        <v>14.7</v>
      </c>
      <c r="F216">
        <v>1</v>
      </c>
      <c r="G216">
        <v>57</v>
      </c>
    </row>
    <row r="217" spans="1:7" x14ac:dyDescent="0.2">
      <c r="A217" s="10">
        <v>45507</v>
      </c>
      <c r="B217">
        <v>35.6</v>
      </c>
      <c r="C217">
        <v>28.4</v>
      </c>
      <c r="D217">
        <v>21.3</v>
      </c>
      <c r="E217">
        <v>0</v>
      </c>
      <c r="F217">
        <v>2</v>
      </c>
      <c r="G217">
        <v>35</v>
      </c>
    </row>
    <row r="218" spans="1:7" x14ac:dyDescent="0.2">
      <c r="A218" s="10">
        <v>45508</v>
      </c>
      <c r="B218">
        <v>36.9</v>
      </c>
      <c r="C218">
        <v>30.2</v>
      </c>
      <c r="D218">
        <v>23.6</v>
      </c>
      <c r="E218">
        <v>0</v>
      </c>
      <c r="F218">
        <v>2</v>
      </c>
      <c r="G218">
        <v>28</v>
      </c>
    </row>
    <row r="219" spans="1:7" x14ac:dyDescent="0.2">
      <c r="A219" s="10">
        <v>45509</v>
      </c>
      <c r="B219">
        <v>38.200000000000003</v>
      </c>
      <c r="C219">
        <v>31.4</v>
      </c>
      <c r="D219">
        <v>24.5</v>
      </c>
      <c r="E219">
        <v>0</v>
      </c>
      <c r="F219">
        <v>3</v>
      </c>
      <c r="G219">
        <v>24</v>
      </c>
    </row>
    <row r="220" spans="1:7" x14ac:dyDescent="0.2">
      <c r="A220" s="10">
        <v>45510</v>
      </c>
      <c r="B220">
        <v>38</v>
      </c>
      <c r="C220">
        <v>30.4</v>
      </c>
      <c r="D220">
        <v>22.8</v>
      </c>
      <c r="E220">
        <v>0</v>
      </c>
      <c r="F220">
        <v>2</v>
      </c>
      <c r="G220">
        <v>24</v>
      </c>
    </row>
    <row r="221" spans="1:7" x14ac:dyDescent="0.2">
      <c r="A221" s="10">
        <v>45511</v>
      </c>
      <c r="B221">
        <v>37.5</v>
      </c>
      <c r="C221">
        <v>30.8</v>
      </c>
      <c r="D221">
        <v>24.2</v>
      </c>
      <c r="E221">
        <v>0</v>
      </c>
      <c r="F221">
        <v>1</v>
      </c>
      <c r="G221">
        <v>26</v>
      </c>
    </row>
    <row r="222" spans="1:7" x14ac:dyDescent="0.2">
      <c r="A222" s="10">
        <v>45512</v>
      </c>
      <c r="B222">
        <v>37.9</v>
      </c>
      <c r="C222">
        <v>31.2</v>
      </c>
      <c r="D222">
        <v>24.5</v>
      </c>
      <c r="E222">
        <v>0</v>
      </c>
      <c r="F222">
        <v>1</v>
      </c>
      <c r="G222">
        <v>25</v>
      </c>
    </row>
    <row r="223" spans="1:7" x14ac:dyDescent="0.2">
      <c r="A223" s="10">
        <v>45513</v>
      </c>
      <c r="B223">
        <v>39.1</v>
      </c>
      <c r="C223">
        <v>32.200000000000003</v>
      </c>
      <c r="D223">
        <v>25.3</v>
      </c>
      <c r="E223">
        <v>0</v>
      </c>
      <c r="F223">
        <v>2</v>
      </c>
      <c r="G223">
        <v>26</v>
      </c>
    </row>
    <row r="224" spans="1:7" x14ac:dyDescent="0.2">
      <c r="A224" s="10">
        <v>45514</v>
      </c>
      <c r="B224">
        <v>38.700000000000003</v>
      </c>
      <c r="C224">
        <v>32.200000000000003</v>
      </c>
      <c r="D224">
        <v>25.7</v>
      </c>
      <c r="E224">
        <v>0</v>
      </c>
      <c r="F224">
        <v>3</v>
      </c>
      <c r="G224">
        <v>22</v>
      </c>
    </row>
    <row r="225" spans="1:7" x14ac:dyDescent="0.2">
      <c r="A225" s="10">
        <v>45515</v>
      </c>
      <c r="B225">
        <v>37.9</v>
      </c>
      <c r="C225">
        <v>31.6</v>
      </c>
      <c r="D225">
        <v>25.2</v>
      </c>
      <c r="E225">
        <v>0</v>
      </c>
      <c r="F225">
        <v>2</v>
      </c>
      <c r="G225">
        <v>24</v>
      </c>
    </row>
    <row r="226" spans="1:7" x14ac:dyDescent="0.2">
      <c r="A226" s="10">
        <v>45516</v>
      </c>
      <c r="B226">
        <v>37.299999999999997</v>
      </c>
      <c r="C226">
        <v>30.8</v>
      </c>
      <c r="D226">
        <v>24.3</v>
      </c>
      <c r="E226">
        <v>0</v>
      </c>
      <c r="F226">
        <v>2</v>
      </c>
      <c r="G226">
        <v>28</v>
      </c>
    </row>
    <row r="227" spans="1:7" x14ac:dyDescent="0.2">
      <c r="A227" s="10">
        <v>45517</v>
      </c>
      <c r="B227">
        <v>31.6</v>
      </c>
      <c r="C227">
        <v>27.2</v>
      </c>
      <c r="D227">
        <v>22.9</v>
      </c>
      <c r="E227">
        <v>0</v>
      </c>
      <c r="F227">
        <v>3</v>
      </c>
      <c r="G227">
        <v>42</v>
      </c>
    </row>
    <row r="228" spans="1:7" x14ac:dyDescent="0.2">
      <c r="A228" s="10">
        <v>45518</v>
      </c>
      <c r="B228">
        <v>30.5</v>
      </c>
      <c r="C228">
        <v>25.2</v>
      </c>
      <c r="D228">
        <v>20</v>
      </c>
      <c r="E228">
        <v>0</v>
      </c>
      <c r="F228">
        <v>3</v>
      </c>
      <c r="G228">
        <v>42</v>
      </c>
    </row>
    <row r="229" spans="1:7" x14ac:dyDescent="0.2">
      <c r="A229" s="10">
        <v>45519</v>
      </c>
      <c r="B229">
        <v>30.5</v>
      </c>
      <c r="C229">
        <v>23.2</v>
      </c>
      <c r="D229">
        <v>15.8</v>
      </c>
      <c r="E229">
        <v>0</v>
      </c>
      <c r="F229">
        <v>2</v>
      </c>
      <c r="G229">
        <v>34</v>
      </c>
    </row>
    <row r="230" spans="1:7" x14ac:dyDescent="0.2">
      <c r="A230" s="10">
        <v>45520</v>
      </c>
      <c r="B230">
        <v>33.4</v>
      </c>
      <c r="C230">
        <v>26.4</v>
      </c>
      <c r="D230">
        <v>19.399999999999999</v>
      </c>
      <c r="E230">
        <v>0</v>
      </c>
      <c r="F230">
        <v>1</v>
      </c>
      <c r="G230">
        <v>35</v>
      </c>
    </row>
    <row r="231" spans="1:7" x14ac:dyDescent="0.2">
      <c r="A231" s="10">
        <v>45521</v>
      </c>
      <c r="B231">
        <v>34.6</v>
      </c>
      <c r="C231">
        <v>27.9</v>
      </c>
      <c r="D231">
        <v>21.2</v>
      </c>
      <c r="E231">
        <v>0</v>
      </c>
      <c r="F231">
        <v>2</v>
      </c>
      <c r="G231">
        <v>27</v>
      </c>
    </row>
    <row r="232" spans="1:7" x14ac:dyDescent="0.2">
      <c r="A232" s="10">
        <v>45522</v>
      </c>
      <c r="B232">
        <v>34.299999999999997</v>
      </c>
      <c r="C232">
        <v>28.4</v>
      </c>
      <c r="D232">
        <v>22.6</v>
      </c>
      <c r="E232">
        <v>0</v>
      </c>
      <c r="F232">
        <v>3</v>
      </c>
      <c r="G232">
        <v>36</v>
      </c>
    </row>
    <row r="233" spans="1:7" x14ac:dyDescent="0.2">
      <c r="A233" s="10">
        <v>45523</v>
      </c>
      <c r="B233">
        <v>34.700000000000003</v>
      </c>
      <c r="C233">
        <v>27.4</v>
      </c>
      <c r="D233">
        <v>20.100000000000001</v>
      </c>
      <c r="E233">
        <v>0</v>
      </c>
      <c r="F233">
        <v>2</v>
      </c>
      <c r="G233">
        <v>28</v>
      </c>
    </row>
    <row r="234" spans="1:7" x14ac:dyDescent="0.2">
      <c r="A234" s="10">
        <v>45524</v>
      </c>
      <c r="B234">
        <v>36.4</v>
      </c>
      <c r="C234">
        <v>28.6</v>
      </c>
      <c r="D234">
        <v>20.8</v>
      </c>
      <c r="E234">
        <v>0</v>
      </c>
      <c r="F234">
        <v>2</v>
      </c>
      <c r="G234">
        <v>26</v>
      </c>
    </row>
    <row r="235" spans="1:7" x14ac:dyDescent="0.2">
      <c r="A235" s="10">
        <v>45525</v>
      </c>
      <c r="B235">
        <v>36.4</v>
      </c>
      <c r="C235">
        <v>28.8</v>
      </c>
      <c r="D235">
        <v>21.1</v>
      </c>
      <c r="E235">
        <v>0</v>
      </c>
      <c r="F235">
        <v>2</v>
      </c>
      <c r="G235">
        <v>34</v>
      </c>
    </row>
    <row r="236" spans="1:7" x14ac:dyDescent="0.2">
      <c r="A236" s="10">
        <v>45526</v>
      </c>
      <c r="B236">
        <v>36.700000000000003</v>
      </c>
      <c r="C236">
        <v>30.2</v>
      </c>
      <c r="D236">
        <v>23.6</v>
      </c>
      <c r="E236">
        <v>0</v>
      </c>
      <c r="F236">
        <v>2</v>
      </c>
      <c r="G236">
        <v>37</v>
      </c>
    </row>
    <row r="237" spans="1:7" x14ac:dyDescent="0.2">
      <c r="A237" s="10">
        <v>45527</v>
      </c>
      <c r="B237">
        <v>37</v>
      </c>
      <c r="C237">
        <v>29</v>
      </c>
      <c r="D237">
        <v>21</v>
      </c>
      <c r="E237">
        <v>0</v>
      </c>
      <c r="F237">
        <v>3</v>
      </c>
      <c r="G237">
        <v>33</v>
      </c>
    </row>
    <row r="238" spans="1:7" x14ac:dyDescent="0.2">
      <c r="A238" s="10">
        <v>45528</v>
      </c>
      <c r="B238">
        <v>35</v>
      </c>
      <c r="C238">
        <v>29.2</v>
      </c>
      <c r="D238">
        <v>23.3</v>
      </c>
      <c r="E238">
        <v>0</v>
      </c>
      <c r="F238">
        <v>3</v>
      </c>
      <c r="G238">
        <v>35</v>
      </c>
    </row>
    <row r="239" spans="1:7" x14ac:dyDescent="0.2">
      <c r="A239" s="10">
        <v>45529</v>
      </c>
      <c r="B239">
        <v>34.5</v>
      </c>
      <c r="C239">
        <v>27</v>
      </c>
      <c r="D239">
        <v>19.600000000000001</v>
      </c>
      <c r="E239">
        <v>0</v>
      </c>
      <c r="F239">
        <v>3</v>
      </c>
      <c r="G239">
        <v>41</v>
      </c>
    </row>
    <row r="240" spans="1:7" x14ac:dyDescent="0.2">
      <c r="A240" s="10">
        <v>45530</v>
      </c>
      <c r="B240">
        <v>33.1</v>
      </c>
      <c r="C240">
        <v>27.7</v>
      </c>
      <c r="D240">
        <v>22.3</v>
      </c>
      <c r="E240">
        <v>0</v>
      </c>
      <c r="F240">
        <v>1</v>
      </c>
      <c r="G240">
        <v>42</v>
      </c>
    </row>
    <row r="241" spans="1:7" x14ac:dyDescent="0.2">
      <c r="A241" s="10">
        <v>45531</v>
      </c>
      <c r="B241">
        <v>35.5</v>
      </c>
      <c r="C241">
        <v>29</v>
      </c>
      <c r="D241">
        <v>22.4</v>
      </c>
      <c r="E241">
        <v>0</v>
      </c>
      <c r="F241">
        <v>2</v>
      </c>
      <c r="G241">
        <v>35</v>
      </c>
    </row>
    <row r="242" spans="1:7" x14ac:dyDescent="0.2">
      <c r="A242" s="10">
        <v>45532</v>
      </c>
      <c r="B242">
        <v>36.700000000000003</v>
      </c>
      <c r="C242">
        <v>29.3</v>
      </c>
      <c r="D242">
        <v>21.9</v>
      </c>
      <c r="E242">
        <v>3.2</v>
      </c>
      <c r="F242">
        <v>1</v>
      </c>
      <c r="G242">
        <v>31</v>
      </c>
    </row>
    <row r="243" spans="1:7" x14ac:dyDescent="0.2">
      <c r="A243" s="10">
        <v>45533</v>
      </c>
      <c r="B243">
        <v>28.1</v>
      </c>
      <c r="C243">
        <v>23.8</v>
      </c>
      <c r="D243">
        <v>19.399999999999999</v>
      </c>
      <c r="E243">
        <v>1</v>
      </c>
      <c r="F243">
        <v>2</v>
      </c>
      <c r="G243">
        <v>68</v>
      </c>
    </row>
    <row r="244" spans="1:7" x14ac:dyDescent="0.2">
      <c r="A244" s="10">
        <v>45534</v>
      </c>
      <c r="B244">
        <v>31.1</v>
      </c>
      <c r="C244">
        <v>25.6</v>
      </c>
      <c r="D244">
        <v>20.2</v>
      </c>
      <c r="E244">
        <v>1.2</v>
      </c>
      <c r="F244">
        <v>2</v>
      </c>
      <c r="G244">
        <v>59</v>
      </c>
    </row>
    <row r="245" spans="1:7" x14ac:dyDescent="0.2">
      <c r="A245" s="10">
        <v>45535</v>
      </c>
      <c r="B245">
        <v>27.6</v>
      </c>
      <c r="C245">
        <v>23.2</v>
      </c>
      <c r="D245">
        <v>18.7</v>
      </c>
      <c r="E245">
        <v>1.8</v>
      </c>
      <c r="F245">
        <v>3</v>
      </c>
      <c r="G245">
        <v>68</v>
      </c>
    </row>
    <row r="246" spans="1:7" x14ac:dyDescent="0.2">
      <c r="A246" s="10">
        <v>45536</v>
      </c>
      <c r="B246">
        <v>30.7</v>
      </c>
      <c r="C246">
        <v>25.6</v>
      </c>
      <c r="D246">
        <v>20.399999999999999</v>
      </c>
      <c r="E246">
        <v>0</v>
      </c>
      <c r="F246">
        <v>1</v>
      </c>
      <c r="G246">
        <v>57</v>
      </c>
    </row>
    <row r="247" spans="1:7" x14ac:dyDescent="0.2">
      <c r="A247" s="10">
        <v>45537</v>
      </c>
      <c r="B247">
        <v>32.1</v>
      </c>
      <c r="C247">
        <v>26.4</v>
      </c>
      <c r="D247">
        <v>20.8</v>
      </c>
      <c r="E247">
        <v>0</v>
      </c>
      <c r="F247">
        <v>2</v>
      </c>
      <c r="G247">
        <v>46</v>
      </c>
    </row>
    <row r="248" spans="1:7" x14ac:dyDescent="0.2">
      <c r="A248" s="10">
        <v>45538</v>
      </c>
      <c r="B248">
        <v>30.9</v>
      </c>
      <c r="C248">
        <v>25.5</v>
      </c>
      <c r="D248">
        <v>20.100000000000001</v>
      </c>
      <c r="E248">
        <v>0</v>
      </c>
      <c r="F248">
        <v>2</v>
      </c>
      <c r="G248">
        <v>49</v>
      </c>
    </row>
    <row r="249" spans="1:7" x14ac:dyDescent="0.2">
      <c r="A249" s="10">
        <v>45539</v>
      </c>
      <c r="B249">
        <v>27.5</v>
      </c>
      <c r="C249">
        <v>22.9</v>
      </c>
      <c r="D249">
        <v>18.3</v>
      </c>
      <c r="E249">
        <v>0</v>
      </c>
      <c r="F249">
        <v>3</v>
      </c>
      <c r="G249">
        <v>50</v>
      </c>
    </row>
    <row r="250" spans="1:7" x14ac:dyDescent="0.2">
      <c r="A250" s="10">
        <v>45540</v>
      </c>
      <c r="B250">
        <v>26.4</v>
      </c>
      <c r="C250">
        <v>20.8</v>
      </c>
      <c r="D250">
        <v>15.1</v>
      </c>
      <c r="E250">
        <v>0</v>
      </c>
      <c r="F250">
        <v>2</v>
      </c>
      <c r="G250">
        <v>43</v>
      </c>
    </row>
    <row r="251" spans="1:7" x14ac:dyDescent="0.2">
      <c r="A251" s="10">
        <v>45541</v>
      </c>
      <c r="B251">
        <v>26.4</v>
      </c>
      <c r="C251">
        <v>21.4</v>
      </c>
      <c r="D251">
        <v>16.399999999999999</v>
      </c>
      <c r="E251">
        <v>0</v>
      </c>
      <c r="F251">
        <v>3</v>
      </c>
      <c r="G251">
        <v>35</v>
      </c>
    </row>
    <row r="252" spans="1:7" x14ac:dyDescent="0.2">
      <c r="A252" s="10">
        <v>45542</v>
      </c>
      <c r="B252">
        <v>26.5</v>
      </c>
      <c r="C252">
        <v>19.8</v>
      </c>
      <c r="D252">
        <v>13</v>
      </c>
      <c r="E252">
        <v>0</v>
      </c>
      <c r="F252">
        <v>2</v>
      </c>
      <c r="G252">
        <v>33</v>
      </c>
    </row>
    <row r="253" spans="1:7" x14ac:dyDescent="0.2">
      <c r="A253" s="10">
        <v>45543</v>
      </c>
      <c r="B253">
        <v>27.8</v>
      </c>
      <c r="C253">
        <v>21.4</v>
      </c>
      <c r="D253">
        <v>14.9</v>
      </c>
      <c r="E253">
        <v>0</v>
      </c>
      <c r="F253">
        <v>2</v>
      </c>
      <c r="G253">
        <v>38</v>
      </c>
    </row>
    <row r="254" spans="1:7" x14ac:dyDescent="0.2">
      <c r="A254" s="10">
        <v>45544</v>
      </c>
      <c r="B254">
        <v>29.4</v>
      </c>
      <c r="C254">
        <v>22.8</v>
      </c>
      <c r="D254">
        <v>16.100000000000001</v>
      </c>
      <c r="E254">
        <v>0</v>
      </c>
      <c r="F254">
        <v>2</v>
      </c>
      <c r="G254">
        <v>35</v>
      </c>
    </row>
    <row r="255" spans="1:7" x14ac:dyDescent="0.2">
      <c r="A255" s="10">
        <v>45545</v>
      </c>
      <c r="B255">
        <v>30.8</v>
      </c>
      <c r="C255">
        <v>23.8</v>
      </c>
      <c r="D255">
        <v>16.8</v>
      </c>
      <c r="E255">
        <v>0</v>
      </c>
      <c r="F255">
        <v>1</v>
      </c>
      <c r="G255">
        <v>38</v>
      </c>
    </row>
    <row r="256" spans="1:7" x14ac:dyDescent="0.2">
      <c r="A256" s="10">
        <v>45546</v>
      </c>
      <c r="B256">
        <v>29.4</v>
      </c>
      <c r="C256">
        <v>23.5</v>
      </c>
      <c r="D256">
        <v>17.600000000000001</v>
      </c>
      <c r="E256">
        <v>0</v>
      </c>
      <c r="F256">
        <v>2</v>
      </c>
      <c r="G256">
        <v>30</v>
      </c>
    </row>
    <row r="257" spans="1:7" x14ac:dyDescent="0.2">
      <c r="A257" s="10">
        <v>45547</v>
      </c>
      <c r="B257">
        <v>27.6</v>
      </c>
      <c r="C257">
        <v>22.6</v>
      </c>
      <c r="D257">
        <v>17.5</v>
      </c>
      <c r="E257">
        <v>0</v>
      </c>
      <c r="F257">
        <v>3</v>
      </c>
      <c r="G257">
        <v>40</v>
      </c>
    </row>
    <row r="258" spans="1:7" x14ac:dyDescent="0.2">
      <c r="A258" s="10">
        <v>45548</v>
      </c>
      <c r="B258">
        <v>23.3</v>
      </c>
      <c r="C258">
        <v>18</v>
      </c>
      <c r="D258">
        <v>12.8</v>
      </c>
      <c r="E258">
        <v>0</v>
      </c>
      <c r="F258">
        <v>3</v>
      </c>
      <c r="G258">
        <v>37</v>
      </c>
    </row>
    <row r="259" spans="1:7" x14ac:dyDescent="0.2">
      <c r="A259" s="10">
        <v>45549</v>
      </c>
      <c r="B259">
        <v>26.4</v>
      </c>
      <c r="C259">
        <v>19.7</v>
      </c>
      <c r="D259">
        <v>13</v>
      </c>
      <c r="E259">
        <v>0</v>
      </c>
      <c r="F259">
        <v>1</v>
      </c>
      <c r="G259">
        <v>38</v>
      </c>
    </row>
    <row r="260" spans="1:7" x14ac:dyDescent="0.2">
      <c r="A260" s="10">
        <v>45550</v>
      </c>
      <c r="B260">
        <v>30.1</v>
      </c>
      <c r="C260">
        <v>23</v>
      </c>
      <c r="D260">
        <v>15.9</v>
      </c>
      <c r="E260">
        <v>0</v>
      </c>
      <c r="F260">
        <v>1</v>
      </c>
      <c r="G260">
        <v>25</v>
      </c>
    </row>
    <row r="261" spans="1:7" x14ac:dyDescent="0.2">
      <c r="A261" s="10">
        <v>45551</v>
      </c>
      <c r="B261">
        <v>29.3</v>
      </c>
      <c r="C261">
        <v>22.6</v>
      </c>
      <c r="D261">
        <v>15.8</v>
      </c>
      <c r="E261">
        <v>0</v>
      </c>
      <c r="F261">
        <v>3</v>
      </c>
      <c r="G261">
        <v>15</v>
      </c>
    </row>
    <row r="262" spans="1:7" x14ac:dyDescent="0.2">
      <c r="A262" s="10">
        <v>45552</v>
      </c>
      <c r="B262">
        <v>26.5</v>
      </c>
      <c r="C262">
        <v>20.6</v>
      </c>
      <c r="D262">
        <v>14.8</v>
      </c>
      <c r="E262">
        <v>0</v>
      </c>
      <c r="F262">
        <v>3</v>
      </c>
      <c r="G262">
        <v>31</v>
      </c>
    </row>
    <row r="263" spans="1:7" x14ac:dyDescent="0.2">
      <c r="A263" s="10">
        <v>45553</v>
      </c>
      <c r="B263">
        <v>27.7</v>
      </c>
      <c r="C263">
        <v>21.8</v>
      </c>
      <c r="D263">
        <v>15.9</v>
      </c>
      <c r="E263">
        <v>0</v>
      </c>
      <c r="F263">
        <v>2</v>
      </c>
      <c r="G263">
        <v>46</v>
      </c>
    </row>
    <row r="264" spans="1:7" x14ac:dyDescent="0.2">
      <c r="A264" s="10">
        <v>45554</v>
      </c>
      <c r="B264">
        <v>22.8</v>
      </c>
      <c r="C264">
        <v>18.8</v>
      </c>
      <c r="D264">
        <v>14.8</v>
      </c>
      <c r="E264">
        <v>6.7</v>
      </c>
      <c r="F264">
        <v>2</v>
      </c>
      <c r="G264">
        <v>78</v>
      </c>
    </row>
    <row r="265" spans="1:7" x14ac:dyDescent="0.2">
      <c r="A265" s="10">
        <v>45555</v>
      </c>
      <c r="B265">
        <v>21.4</v>
      </c>
      <c r="C265">
        <v>17.600000000000001</v>
      </c>
      <c r="D265">
        <v>13.9</v>
      </c>
      <c r="E265">
        <v>0.4</v>
      </c>
      <c r="F265">
        <v>2</v>
      </c>
      <c r="G265">
        <v>77</v>
      </c>
    </row>
    <row r="266" spans="1:7" x14ac:dyDescent="0.2">
      <c r="A266" s="10">
        <v>45556</v>
      </c>
      <c r="B266">
        <v>23.2</v>
      </c>
      <c r="C266">
        <v>20</v>
      </c>
      <c r="D266">
        <v>16.8</v>
      </c>
      <c r="E266">
        <v>0</v>
      </c>
      <c r="F266">
        <v>2</v>
      </c>
      <c r="G266">
        <v>69</v>
      </c>
    </row>
    <row r="267" spans="1:7" x14ac:dyDescent="0.2">
      <c r="A267" s="10">
        <v>45557</v>
      </c>
      <c r="B267">
        <v>25.4</v>
      </c>
      <c r="C267">
        <v>19.600000000000001</v>
      </c>
      <c r="D267">
        <v>13.8</v>
      </c>
      <c r="E267">
        <v>0</v>
      </c>
      <c r="F267">
        <v>1</v>
      </c>
      <c r="G267">
        <v>60</v>
      </c>
    </row>
    <row r="268" spans="1:7" x14ac:dyDescent="0.2">
      <c r="A268" s="10">
        <v>45558</v>
      </c>
      <c r="B268">
        <v>24.1</v>
      </c>
      <c r="C268">
        <v>18.8</v>
      </c>
      <c r="D268">
        <v>13.5</v>
      </c>
      <c r="E268">
        <v>0</v>
      </c>
      <c r="F268">
        <v>2</v>
      </c>
      <c r="G268">
        <v>54</v>
      </c>
    </row>
    <row r="269" spans="1:7" x14ac:dyDescent="0.2">
      <c r="A269" s="10">
        <v>45559</v>
      </c>
      <c r="B269">
        <v>21.3</v>
      </c>
      <c r="C269">
        <v>17.399999999999999</v>
      </c>
      <c r="D269">
        <v>13.4</v>
      </c>
      <c r="E269">
        <v>0</v>
      </c>
      <c r="F269">
        <v>2</v>
      </c>
      <c r="G269">
        <v>47</v>
      </c>
    </row>
    <row r="270" spans="1:7" x14ac:dyDescent="0.2">
      <c r="A270" s="10">
        <v>45560</v>
      </c>
      <c r="B270">
        <v>22.6</v>
      </c>
      <c r="C270">
        <v>19.399999999999999</v>
      </c>
      <c r="D270">
        <v>16.2</v>
      </c>
      <c r="E270">
        <v>0</v>
      </c>
      <c r="F270">
        <v>3</v>
      </c>
      <c r="G270">
        <v>77</v>
      </c>
    </row>
    <row r="271" spans="1:7" x14ac:dyDescent="0.2">
      <c r="A271" s="10">
        <v>45561</v>
      </c>
      <c r="B271">
        <v>21.9</v>
      </c>
      <c r="C271">
        <v>19.2</v>
      </c>
      <c r="D271">
        <v>16.5</v>
      </c>
      <c r="E271">
        <v>0</v>
      </c>
      <c r="F271">
        <v>4</v>
      </c>
      <c r="G271">
        <v>75</v>
      </c>
    </row>
    <row r="272" spans="1:7" x14ac:dyDescent="0.2">
      <c r="A272" s="10">
        <v>45562</v>
      </c>
      <c r="B272">
        <v>21.1</v>
      </c>
      <c r="C272">
        <v>16.8</v>
      </c>
      <c r="D272">
        <v>12.4</v>
      </c>
      <c r="E272">
        <v>0</v>
      </c>
      <c r="F272">
        <v>3</v>
      </c>
      <c r="G272">
        <v>47</v>
      </c>
    </row>
    <row r="273" spans="1:7" x14ac:dyDescent="0.2">
      <c r="A273" s="10">
        <v>45563</v>
      </c>
      <c r="B273">
        <v>20.7</v>
      </c>
      <c r="C273">
        <v>15.4</v>
      </c>
      <c r="D273">
        <v>10.1</v>
      </c>
      <c r="E273">
        <v>0</v>
      </c>
      <c r="F273">
        <v>2</v>
      </c>
      <c r="G273">
        <v>38</v>
      </c>
    </row>
    <row r="274" spans="1:7" x14ac:dyDescent="0.2">
      <c r="A274" s="10">
        <v>45564</v>
      </c>
      <c r="B274">
        <v>23.5</v>
      </c>
      <c r="C274">
        <v>17.3</v>
      </c>
      <c r="D274">
        <v>11.1</v>
      </c>
      <c r="E274">
        <v>0</v>
      </c>
      <c r="F274">
        <v>1</v>
      </c>
      <c r="G274">
        <v>39</v>
      </c>
    </row>
    <row r="275" spans="1:7" x14ac:dyDescent="0.2">
      <c r="A275" s="10">
        <v>45565</v>
      </c>
      <c r="B275">
        <v>27</v>
      </c>
      <c r="C275">
        <v>20.2</v>
      </c>
      <c r="D275">
        <v>13.3</v>
      </c>
      <c r="E275">
        <v>0</v>
      </c>
      <c r="F275">
        <v>2</v>
      </c>
      <c r="G275">
        <v>33</v>
      </c>
    </row>
    <row r="276" spans="1:7" x14ac:dyDescent="0.2">
      <c r="A276" s="10">
        <v>45566</v>
      </c>
      <c r="B276">
        <v>26.9</v>
      </c>
      <c r="C276">
        <v>20.2</v>
      </c>
      <c r="D276">
        <v>13.5</v>
      </c>
      <c r="E276">
        <v>0</v>
      </c>
      <c r="F276">
        <v>1</v>
      </c>
      <c r="G276">
        <v>44</v>
      </c>
    </row>
    <row r="277" spans="1:7" x14ac:dyDescent="0.2">
      <c r="A277" s="10">
        <v>45567</v>
      </c>
      <c r="B277">
        <v>27.9</v>
      </c>
      <c r="C277">
        <v>20.55</v>
      </c>
      <c r="D277">
        <v>13.3</v>
      </c>
      <c r="E277">
        <v>0.2</v>
      </c>
      <c r="F277">
        <v>3</v>
      </c>
      <c r="G277">
        <v>56</v>
      </c>
    </row>
    <row r="278" spans="1:7" x14ac:dyDescent="0.2">
      <c r="A278" s="10">
        <v>45568</v>
      </c>
      <c r="B278">
        <v>26</v>
      </c>
      <c r="C278">
        <v>20.5</v>
      </c>
      <c r="D278">
        <v>15</v>
      </c>
      <c r="E278">
        <v>0</v>
      </c>
      <c r="F278">
        <v>3</v>
      </c>
      <c r="G278">
        <v>55.5</v>
      </c>
    </row>
    <row r="279" spans="1:7" x14ac:dyDescent="0.2">
      <c r="A279" s="10">
        <v>45569</v>
      </c>
      <c r="B279">
        <v>25.7</v>
      </c>
      <c r="C279">
        <v>18.649999999999999</v>
      </c>
      <c r="D279">
        <v>11.6</v>
      </c>
      <c r="E279">
        <v>0</v>
      </c>
      <c r="F279">
        <v>1</v>
      </c>
      <c r="G279">
        <v>50.5</v>
      </c>
    </row>
    <row r="280" spans="1:7" x14ac:dyDescent="0.2">
      <c r="A280" s="10">
        <v>45570</v>
      </c>
      <c r="B280">
        <v>25.4</v>
      </c>
      <c r="C280">
        <v>19.100000000000001</v>
      </c>
      <c r="D280">
        <v>12.8</v>
      </c>
      <c r="E280">
        <v>0</v>
      </c>
      <c r="F280">
        <v>2</v>
      </c>
      <c r="G280">
        <v>60</v>
      </c>
    </row>
    <row r="281" spans="1:7" x14ac:dyDescent="0.2">
      <c r="A281" s="10">
        <v>45571</v>
      </c>
      <c r="B281">
        <v>22.6</v>
      </c>
      <c r="C281">
        <v>20.100000000000001</v>
      </c>
      <c r="D281">
        <v>17.600000000000001</v>
      </c>
      <c r="E281">
        <v>0</v>
      </c>
      <c r="F281">
        <v>3</v>
      </c>
      <c r="G281">
        <v>67</v>
      </c>
    </row>
    <row r="282" spans="1:7" x14ac:dyDescent="0.2">
      <c r="A282" s="10">
        <v>45572</v>
      </c>
      <c r="B282">
        <v>22.5</v>
      </c>
      <c r="C282">
        <v>18.2</v>
      </c>
      <c r="D282">
        <v>13.8</v>
      </c>
      <c r="E282">
        <v>6.5</v>
      </c>
      <c r="F282">
        <v>3</v>
      </c>
      <c r="G282">
        <v>81</v>
      </c>
    </row>
    <row r="283" spans="1:7" x14ac:dyDescent="0.2">
      <c r="A283" s="10">
        <v>45573</v>
      </c>
      <c r="B283">
        <v>17.399999999999999</v>
      </c>
      <c r="C283">
        <v>15</v>
      </c>
      <c r="D283">
        <v>12.7</v>
      </c>
      <c r="E283">
        <v>0.4</v>
      </c>
      <c r="F283">
        <v>4</v>
      </c>
      <c r="G283">
        <v>85</v>
      </c>
    </row>
    <row r="284" spans="1:7" x14ac:dyDescent="0.2">
      <c r="A284" s="10">
        <v>45574</v>
      </c>
      <c r="B284">
        <v>19.5</v>
      </c>
      <c r="C284">
        <v>16.600000000000001</v>
      </c>
      <c r="D284">
        <v>13.8</v>
      </c>
      <c r="E284">
        <v>4.7</v>
      </c>
      <c r="F284">
        <v>4</v>
      </c>
      <c r="G284">
        <v>89</v>
      </c>
    </row>
    <row r="285" spans="1:7" x14ac:dyDescent="0.2">
      <c r="A285" s="10">
        <v>45575</v>
      </c>
      <c r="B285">
        <v>18.5</v>
      </c>
      <c r="C285">
        <v>15</v>
      </c>
      <c r="D285">
        <v>11.6</v>
      </c>
      <c r="E285">
        <v>0</v>
      </c>
      <c r="F285">
        <v>2</v>
      </c>
      <c r="G285">
        <v>53</v>
      </c>
    </row>
    <row r="286" spans="1:7" x14ac:dyDescent="0.2">
      <c r="A286" s="10">
        <v>45576</v>
      </c>
      <c r="B286">
        <v>19.2</v>
      </c>
      <c r="C286">
        <v>14.6</v>
      </c>
      <c r="D286">
        <v>10</v>
      </c>
      <c r="E286">
        <v>6.7</v>
      </c>
      <c r="F286">
        <v>1</v>
      </c>
      <c r="G286">
        <v>62</v>
      </c>
    </row>
    <row r="287" spans="1:7" x14ac:dyDescent="0.2">
      <c r="A287" s="10">
        <v>45577</v>
      </c>
      <c r="B287">
        <v>16.7</v>
      </c>
      <c r="C287">
        <v>15.2</v>
      </c>
      <c r="D287">
        <v>13.8</v>
      </c>
      <c r="E287">
        <v>21.4</v>
      </c>
      <c r="F287">
        <v>2</v>
      </c>
      <c r="G287">
        <v>81</v>
      </c>
    </row>
    <row r="288" spans="1:7" x14ac:dyDescent="0.2">
      <c r="A288" s="10">
        <v>45578</v>
      </c>
      <c r="B288">
        <v>21.2</v>
      </c>
      <c r="C288">
        <v>17.399999999999999</v>
      </c>
      <c r="D288">
        <v>13.6</v>
      </c>
      <c r="E288">
        <v>0</v>
      </c>
      <c r="F288">
        <v>2</v>
      </c>
      <c r="G288">
        <v>81</v>
      </c>
    </row>
    <row r="289" spans="1:7" x14ac:dyDescent="0.2">
      <c r="A289" s="10">
        <v>45579</v>
      </c>
      <c r="B289">
        <v>22.1</v>
      </c>
      <c r="C289">
        <v>19</v>
      </c>
      <c r="D289">
        <v>15.8</v>
      </c>
      <c r="E289">
        <v>0</v>
      </c>
      <c r="F289">
        <v>2</v>
      </c>
      <c r="G289">
        <v>77</v>
      </c>
    </row>
    <row r="290" spans="1:7" x14ac:dyDescent="0.2">
      <c r="A290" s="10">
        <v>45580</v>
      </c>
      <c r="B290">
        <v>19.600000000000001</v>
      </c>
      <c r="C290">
        <v>17.600000000000001</v>
      </c>
      <c r="D290">
        <v>15.7</v>
      </c>
      <c r="E290">
        <v>11.3</v>
      </c>
      <c r="F290">
        <v>3</v>
      </c>
      <c r="G290">
        <v>90</v>
      </c>
    </row>
    <row r="291" spans="1:7" x14ac:dyDescent="0.2">
      <c r="A291" s="10">
        <v>45581</v>
      </c>
      <c r="B291">
        <v>21.8</v>
      </c>
      <c r="C291">
        <v>17.899999999999999</v>
      </c>
      <c r="D291">
        <v>14</v>
      </c>
      <c r="E291">
        <v>14.5</v>
      </c>
      <c r="F291">
        <v>3</v>
      </c>
      <c r="G291">
        <v>83</v>
      </c>
    </row>
    <row r="292" spans="1:7" x14ac:dyDescent="0.2">
      <c r="A292" s="10">
        <v>45582</v>
      </c>
      <c r="B292">
        <v>17.3</v>
      </c>
      <c r="C292">
        <v>14.4</v>
      </c>
      <c r="D292">
        <v>11.5</v>
      </c>
      <c r="E292">
        <v>1.4</v>
      </c>
      <c r="F292">
        <v>3</v>
      </c>
      <c r="G292">
        <v>75</v>
      </c>
    </row>
    <row r="293" spans="1:7" x14ac:dyDescent="0.2">
      <c r="A293" s="10">
        <v>45583</v>
      </c>
      <c r="B293">
        <v>17.600000000000001</v>
      </c>
      <c r="C293">
        <v>12.8</v>
      </c>
      <c r="D293">
        <v>8</v>
      </c>
      <c r="E293">
        <v>0</v>
      </c>
      <c r="F293">
        <v>2</v>
      </c>
      <c r="G293">
        <v>61</v>
      </c>
    </row>
    <row r="294" spans="1:7" x14ac:dyDescent="0.2">
      <c r="A294" s="10">
        <v>45584</v>
      </c>
      <c r="B294">
        <v>20.9</v>
      </c>
      <c r="C294">
        <v>16.5</v>
      </c>
      <c r="D294">
        <v>12.1</v>
      </c>
      <c r="E294">
        <v>0</v>
      </c>
      <c r="F294">
        <v>1</v>
      </c>
      <c r="G294">
        <v>75</v>
      </c>
    </row>
    <row r="295" spans="1:7" x14ac:dyDescent="0.2">
      <c r="A295" s="10">
        <v>45585</v>
      </c>
      <c r="B295">
        <v>20.8</v>
      </c>
      <c r="C295">
        <v>16.399999999999999</v>
      </c>
      <c r="D295">
        <v>12</v>
      </c>
      <c r="E295">
        <v>0</v>
      </c>
      <c r="F295">
        <v>1</v>
      </c>
      <c r="G295">
        <v>72.5</v>
      </c>
    </row>
    <row r="296" spans="1:7" x14ac:dyDescent="0.2">
      <c r="A296" s="10">
        <v>45586</v>
      </c>
      <c r="B296">
        <v>22.1</v>
      </c>
      <c r="C296">
        <v>17.100000000000001</v>
      </c>
      <c r="D296">
        <v>12.1</v>
      </c>
      <c r="E296">
        <v>0</v>
      </c>
      <c r="F296">
        <v>1</v>
      </c>
      <c r="G296">
        <v>73</v>
      </c>
    </row>
    <row r="297" spans="1:7" x14ac:dyDescent="0.2">
      <c r="A297" s="10">
        <v>45587</v>
      </c>
      <c r="B297">
        <v>21.2</v>
      </c>
      <c r="C297">
        <v>17.5</v>
      </c>
      <c r="D297">
        <v>13.8</v>
      </c>
      <c r="E297">
        <v>0</v>
      </c>
      <c r="F297">
        <v>1</v>
      </c>
      <c r="G297">
        <v>72</v>
      </c>
    </row>
    <row r="298" spans="1:7" x14ac:dyDescent="0.2">
      <c r="A298" s="10">
        <v>45588</v>
      </c>
      <c r="B298">
        <v>19.5</v>
      </c>
      <c r="C298">
        <v>16.600000000000001</v>
      </c>
      <c r="D298">
        <v>13.8</v>
      </c>
      <c r="E298">
        <v>0</v>
      </c>
      <c r="F298">
        <v>2</v>
      </c>
      <c r="G298">
        <v>73</v>
      </c>
    </row>
    <row r="299" spans="1:7" x14ac:dyDescent="0.2">
      <c r="A299" s="10">
        <v>45589</v>
      </c>
      <c r="B299">
        <v>19.100000000000001</v>
      </c>
      <c r="C299">
        <v>16.5</v>
      </c>
      <c r="D299">
        <v>13.9</v>
      </c>
      <c r="E299">
        <v>0</v>
      </c>
      <c r="F299">
        <v>1</v>
      </c>
      <c r="G299">
        <v>77</v>
      </c>
    </row>
    <row r="300" spans="1:7" x14ac:dyDescent="0.2">
      <c r="A300" s="10">
        <v>45590</v>
      </c>
      <c r="B300">
        <v>17</v>
      </c>
      <c r="C300">
        <v>13.8</v>
      </c>
      <c r="D300">
        <v>10.7</v>
      </c>
      <c r="E300">
        <v>0.2</v>
      </c>
      <c r="F300">
        <v>2</v>
      </c>
      <c r="G300">
        <v>73</v>
      </c>
    </row>
    <row r="301" spans="1:7" x14ac:dyDescent="0.2">
      <c r="A301" s="10">
        <v>45591</v>
      </c>
      <c r="B301">
        <v>13.1</v>
      </c>
      <c r="C301">
        <v>10.199999999999999</v>
      </c>
      <c r="D301">
        <v>7.4</v>
      </c>
      <c r="E301">
        <v>0</v>
      </c>
      <c r="F301">
        <v>3</v>
      </c>
      <c r="G301">
        <v>64</v>
      </c>
    </row>
    <row r="302" spans="1:7" x14ac:dyDescent="0.2">
      <c r="A302" s="10">
        <v>45592</v>
      </c>
      <c r="B302">
        <v>13.5</v>
      </c>
      <c r="C302">
        <v>9.8000000000000007</v>
      </c>
      <c r="D302">
        <v>6.1</v>
      </c>
      <c r="E302">
        <v>3.4</v>
      </c>
      <c r="F302">
        <v>3</v>
      </c>
      <c r="G302">
        <v>63</v>
      </c>
    </row>
    <row r="303" spans="1:7" x14ac:dyDescent="0.2">
      <c r="A303" s="10">
        <v>45593</v>
      </c>
      <c r="B303">
        <v>18.399999999999999</v>
      </c>
      <c r="C303">
        <v>13.8</v>
      </c>
      <c r="D303">
        <v>9.1</v>
      </c>
      <c r="E303">
        <v>0.1</v>
      </c>
      <c r="F303">
        <v>3</v>
      </c>
      <c r="G303">
        <v>74</v>
      </c>
    </row>
    <row r="304" spans="1:7" x14ac:dyDescent="0.2">
      <c r="A304" s="10">
        <v>45594</v>
      </c>
      <c r="B304">
        <v>15.7</v>
      </c>
      <c r="C304">
        <v>12.8</v>
      </c>
      <c r="D304">
        <v>9.9</v>
      </c>
      <c r="E304">
        <v>29.7</v>
      </c>
      <c r="F304">
        <v>4</v>
      </c>
      <c r="G304">
        <v>85</v>
      </c>
    </row>
    <row r="305" spans="1:7" x14ac:dyDescent="0.2">
      <c r="A305" s="10">
        <v>45595</v>
      </c>
      <c r="B305">
        <v>19.2</v>
      </c>
      <c r="C305">
        <v>14.6</v>
      </c>
      <c r="D305">
        <v>9.9</v>
      </c>
      <c r="E305">
        <v>0</v>
      </c>
      <c r="F305">
        <v>4</v>
      </c>
      <c r="G305">
        <v>63</v>
      </c>
    </row>
    <row r="306" spans="1:7" x14ac:dyDescent="0.2">
      <c r="A306" s="10">
        <v>45596</v>
      </c>
      <c r="B306">
        <v>19.5</v>
      </c>
      <c r="C306">
        <v>15.7</v>
      </c>
      <c r="D306">
        <v>11.9</v>
      </c>
      <c r="E306">
        <v>6.7</v>
      </c>
      <c r="F306">
        <v>1</v>
      </c>
      <c r="G306">
        <v>71</v>
      </c>
    </row>
    <row r="307" spans="1:7" x14ac:dyDescent="0.2">
      <c r="A307" s="10">
        <v>45597</v>
      </c>
      <c r="B307">
        <v>18.3</v>
      </c>
      <c r="C307">
        <v>15.8</v>
      </c>
      <c r="D307">
        <v>13.3</v>
      </c>
      <c r="E307">
        <v>0</v>
      </c>
      <c r="F307">
        <v>2</v>
      </c>
      <c r="G307">
        <v>75.5</v>
      </c>
    </row>
    <row r="308" spans="1:7" x14ac:dyDescent="0.2">
      <c r="A308" s="10">
        <v>45598</v>
      </c>
      <c r="B308">
        <v>16.899999999999999</v>
      </c>
      <c r="C308">
        <v>15</v>
      </c>
      <c r="D308">
        <v>13</v>
      </c>
      <c r="E308">
        <v>0</v>
      </c>
      <c r="F308">
        <v>2</v>
      </c>
      <c r="G308">
        <v>78</v>
      </c>
    </row>
    <row r="309" spans="1:7" x14ac:dyDescent="0.2">
      <c r="A309" s="10">
        <v>45599</v>
      </c>
      <c r="B309">
        <v>18.7</v>
      </c>
      <c r="C309">
        <v>15.2</v>
      </c>
      <c r="D309">
        <v>11.8</v>
      </c>
      <c r="E309">
        <v>0</v>
      </c>
      <c r="F309">
        <v>2</v>
      </c>
      <c r="G309">
        <v>79</v>
      </c>
    </row>
    <row r="310" spans="1:7" x14ac:dyDescent="0.2">
      <c r="A310" s="10">
        <v>45600</v>
      </c>
      <c r="B310">
        <v>17.2</v>
      </c>
      <c r="C310">
        <v>14.9</v>
      </c>
      <c r="D310">
        <v>12.6</v>
      </c>
      <c r="E310">
        <v>0.2</v>
      </c>
      <c r="F310">
        <v>2</v>
      </c>
      <c r="G310">
        <v>79</v>
      </c>
    </row>
    <row r="311" spans="1:7" x14ac:dyDescent="0.2">
      <c r="A311" s="10">
        <v>45601</v>
      </c>
      <c r="B311">
        <v>18.8</v>
      </c>
      <c r="C311">
        <v>15.2</v>
      </c>
      <c r="D311">
        <v>11.5</v>
      </c>
      <c r="E311">
        <v>0</v>
      </c>
      <c r="F311">
        <v>1</v>
      </c>
      <c r="G311">
        <v>78</v>
      </c>
    </row>
    <row r="312" spans="1:7" x14ac:dyDescent="0.2">
      <c r="A312" s="10">
        <v>45602</v>
      </c>
      <c r="B312">
        <v>19.5</v>
      </c>
      <c r="C312">
        <v>15.4</v>
      </c>
      <c r="D312">
        <v>11.2</v>
      </c>
      <c r="E312">
        <v>0</v>
      </c>
      <c r="F312">
        <v>1</v>
      </c>
      <c r="G312">
        <v>75</v>
      </c>
    </row>
    <row r="313" spans="1:7" x14ac:dyDescent="0.2">
      <c r="A313" s="10">
        <v>45603</v>
      </c>
      <c r="B313">
        <v>18.899999999999999</v>
      </c>
      <c r="C313">
        <v>15</v>
      </c>
      <c r="D313">
        <v>11.2</v>
      </c>
      <c r="E313">
        <v>0</v>
      </c>
      <c r="F313">
        <v>1</v>
      </c>
      <c r="G313">
        <v>78</v>
      </c>
    </row>
    <row r="314" spans="1:7" x14ac:dyDescent="0.2">
      <c r="A314" s="10">
        <v>45604</v>
      </c>
      <c r="B314">
        <v>15.7</v>
      </c>
      <c r="C314">
        <v>13.4</v>
      </c>
      <c r="D314">
        <v>11.1</v>
      </c>
      <c r="E314">
        <v>0</v>
      </c>
      <c r="F314">
        <v>1</v>
      </c>
      <c r="G314">
        <v>90</v>
      </c>
    </row>
    <row r="315" spans="1:7" x14ac:dyDescent="0.2">
      <c r="A315" s="10">
        <v>45605</v>
      </c>
      <c r="B315">
        <v>16.600000000000001</v>
      </c>
      <c r="C315">
        <v>13.1</v>
      </c>
      <c r="D315">
        <v>9.6</v>
      </c>
      <c r="E315">
        <v>0</v>
      </c>
      <c r="F315">
        <v>1</v>
      </c>
      <c r="G315">
        <v>87.5</v>
      </c>
    </row>
    <row r="316" spans="1:7" x14ac:dyDescent="0.2">
      <c r="A316" s="10">
        <v>45606</v>
      </c>
      <c r="B316">
        <v>16.3</v>
      </c>
      <c r="C316">
        <v>12.6</v>
      </c>
      <c r="D316">
        <v>8.8000000000000007</v>
      </c>
      <c r="E316">
        <v>0</v>
      </c>
      <c r="F316">
        <v>1</v>
      </c>
      <c r="G316">
        <v>79</v>
      </c>
    </row>
    <row r="317" spans="1:7" x14ac:dyDescent="0.2">
      <c r="A317" s="10">
        <v>45607</v>
      </c>
      <c r="B317">
        <v>17</v>
      </c>
      <c r="C317">
        <v>13.3</v>
      </c>
      <c r="D317">
        <v>9.6</v>
      </c>
      <c r="E317">
        <v>0</v>
      </c>
      <c r="F317">
        <v>2</v>
      </c>
      <c r="G317">
        <v>65</v>
      </c>
    </row>
    <row r="318" spans="1:7" x14ac:dyDescent="0.2">
      <c r="A318" s="10">
        <v>45608</v>
      </c>
      <c r="B318">
        <v>14</v>
      </c>
      <c r="C318">
        <v>10</v>
      </c>
      <c r="D318">
        <v>6.1</v>
      </c>
      <c r="E318">
        <v>0</v>
      </c>
      <c r="F318">
        <v>3</v>
      </c>
      <c r="G318">
        <v>56</v>
      </c>
    </row>
    <row r="319" spans="1:7" x14ac:dyDescent="0.2">
      <c r="A319" s="10">
        <v>45609</v>
      </c>
      <c r="B319">
        <v>10.4</v>
      </c>
      <c r="C319">
        <v>7.7</v>
      </c>
      <c r="D319">
        <v>5</v>
      </c>
      <c r="E319">
        <v>3.9</v>
      </c>
      <c r="F319">
        <v>4</v>
      </c>
      <c r="G319">
        <v>81</v>
      </c>
    </row>
    <row r="320" spans="1:7" x14ac:dyDescent="0.2">
      <c r="A320" s="10">
        <v>45610</v>
      </c>
      <c r="B320">
        <v>16.5</v>
      </c>
      <c r="C320">
        <v>13.3</v>
      </c>
      <c r="D320">
        <v>10.1</v>
      </c>
      <c r="E320">
        <v>0.1</v>
      </c>
      <c r="F320">
        <v>3</v>
      </c>
      <c r="G320">
        <v>77</v>
      </c>
    </row>
    <row r="321" spans="1:7" x14ac:dyDescent="0.2">
      <c r="A321" s="10">
        <v>45611</v>
      </c>
      <c r="B321">
        <v>15.9</v>
      </c>
      <c r="C321">
        <v>14</v>
      </c>
      <c r="D321">
        <v>12</v>
      </c>
      <c r="E321">
        <v>0</v>
      </c>
      <c r="F321">
        <v>2</v>
      </c>
      <c r="G321">
        <v>76</v>
      </c>
    </row>
    <row r="322" spans="1:7" x14ac:dyDescent="0.2">
      <c r="A322" s="10">
        <v>45612</v>
      </c>
      <c r="B322">
        <v>14</v>
      </c>
      <c r="C322">
        <v>12.1</v>
      </c>
      <c r="D322">
        <v>10.199999999999999</v>
      </c>
      <c r="E322">
        <v>0</v>
      </c>
      <c r="F322">
        <v>2</v>
      </c>
      <c r="G322">
        <v>77</v>
      </c>
    </row>
    <row r="323" spans="1:7" x14ac:dyDescent="0.2">
      <c r="A323" s="10">
        <v>45613</v>
      </c>
      <c r="B323">
        <v>17.100000000000001</v>
      </c>
      <c r="C323">
        <v>12.8</v>
      </c>
      <c r="D323">
        <v>8.6</v>
      </c>
      <c r="E323">
        <v>0.2</v>
      </c>
      <c r="F323">
        <v>1</v>
      </c>
      <c r="G323">
        <v>77</v>
      </c>
    </row>
    <row r="324" spans="1:7" x14ac:dyDescent="0.2">
      <c r="A324" s="10">
        <v>45614</v>
      </c>
      <c r="B324">
        <v>18.399999999999999</v>
      </c>
      <c r="C324">
        <v>14.2</v>
      </c>
      <c r="D324">
        <v>10</v>
      </c>
      <c r="E324">
        <v>0</v>
      </c>
      <c r="F324">
        <v>1</v>
      </c>
      <c r="G324">
        <v>77</v>
      </c>
    </row>
    <row r="325" spans="1:7" x14ac:dyDescent="0.2">
      <c r="A325" s="10">
        <v>45615</v>
      </c>
      <c r="B325">
        <v>15.7</v>
      </c>
      <c r="C325">
        <v>12</v>
      </c>
      <c r="D325">
        <v>8.1999999999999993</v>
      </c>
      <c r="E325">
        <v>0</v>
      </c>
      <c r="F325">
        <v>1</v>
      </c>
      <c r="G325">
        <v>88</v>
      </c>
    </row>
    <row r="326" spans="1:7" x14ac:dyDescent="0.2">
      <c r="A326" s="10">
        <v>45616</v>
      </c>
      <c r="B326">
        <v>16.5</v>
      </c>
      <c r="C326">
        <v>12.6</v>
      </c>
      <c r="D326">
        <v>8.6</v>
      </c>
      <c r="E326">
        <v>0</v>
      </c>
      <c r="F326">
        <v>2</v>
      </c>
      <c r="G326">
        <v>65</v>
      </c>
    </row>
    <row r="327" spans="1:7" x14ac:dyDescent="0.2">
      <c r="A327" s="10">
        <v>45617</v>
      </c>
      <c r="B327">
        <v>13.2</v>
      </c>
      <c r="C327">
        <v>10.8</v>
      </c>
      <c r="D327">
        <v>8.5</v>
      </c>
      <c r="E327">
        <v>0</v>
      </c>
      <c r="F327">
        <v>3</v>
      </c>
      <c r="G327">
        <v>82</v>
      </c>
    </row>
    <row r="328" spans="1:7" x14ac:dyDescent="0.2">
      <c r="A328" s="10">
        <v>45618</v>
      </c>
      <c r="B328">
        <v>15.3</v>
      </c>
      <c r="C328">
        <v>12.4</v>
      </c>
      <c r="D328">
        <v>9.6</v>
      </c>
      <c r="E328">
        <v>0.4</v>
      </c>
      <c r="F328">
        <v>2</v>
      </c>
      <c r="G328">
        <v>72</v>
      </c>
    </row>
    <row r="329" spans="1:7" x14ac:dyDescent="0.2">
      <c r="A329" s="10">
        <v>45619</v>
      </c>
      <c r="B329">
        <v>14.3</v>
      </c>
      <c r="C329">
        <v>11.2</v>
      </c>
      <c r="D329">
        <v>8</v>
      </c>
      <c r="E329">
        <v>0</v>
      </c>
      <c r="F329">
        <v>1</v>
      </c>
      <c r="G329">
        <v>87</v>
      </c>
    </row>
    <row r="330" spans="1:7" x14ac:dyDescent="0.2">
      <c r="A330" s="10">
        <v>45620</v>
      </c>
      <c r="B330">
        <v>15.3</v>
      </c>
      <c r="C330">
        <v>12.2</v>
      </c>
      <c r="D330">
        <v>9.1</v>
      </c>
      <c r="E330">
        <v>0</v>
      </c>
      <c r="F330">
        <v>3</v>
      </c>
      <c r="G330">
        <v>76</v>
      </c>
    </row>
    <row r="331" spans="1:7" x14ac:dyDescent="0.2">
      <c r="A331" s="10">
        <v>45621</v>
      </c>
      <c r="B331">
        <v>16.5</v>
      </c>
      <c r="C331">
        <v>11.9</v>
      </c>
      <c r="D331">
        <v>7.3</v>
      </c>
      <c r="E331">
        <v>5.2</v>
      </c>
      <c r="F331">
        <v>2</v>
      </c>
      <c r="G331">
        <v>68</v>
      </c>
    </row>
    <row r="332" spans="1:7" x14ac:dyDescent="0.2">
      <c r="A332" s="10">
        <v>45622</v>
      </c>
      <c r="B332">
        <v>11.1</v>
      </c>
      <c r="C332">
        <v>8</v>
      </c>
      <c r="D332">
        <v>4.9000000000000004</v>
      </c>
      <c r="E332">
        <v>0</v>
      </c>
      <c r="F332">
        <v>1</v>
      </c>
      <c r="G332">
        <v>80</v>
      </c>
    </row>
    <row r="333" spans="1:7" x14ac:dyDescent="0.2">
      <c r="A333" s="10">
        <v>45623</v>
      </c>
      <c r="B333">
        <v>13</v>
      </c>
      <c r="C333">
        <v>8.6</v>
      </c>
      <c r="D333">
        <v>4.2</v>
      </c>
      <c r="E333">
        <v>0</v>
      </c>
      <c r="F333">
        <v>1</v>
      </c>
      <c r="G333">
        <v>66</v>
      </c>
    </row>
    <row r="334" spans="1:7" x14ac:dyDescent="0.2">
      <c r="A334" s="10">
        <v>45624</v>
      </c>
      <c r="B334">
        <v>13.7</v>
      </c>
      <c r="C334">
        <v>9.1</v>
      </c>
      <c r="D334">
        <v>4.5</v>
      </c>
      <c r="E334">
        <v>0</v>
      </c>
      <c r="F334">
        <v>1</v>
      </c>
      <c r="G334">
        <v>75</v>
      </c>
    </row>
    <row r="335" spans="1:7" x14ac:dyDescent="0.2">
      <c r="A335" s="10">
        <v>45625</v>
      </c>
      <c r="B335">
        <v>15.1</v>
      </c>
      <c r="C335">
        <v>10.6</v>
      </c>
      <c r="D335">
        <v>6.1</v>
      </c>
      <c r="E335">
        <v>0</v>
      </c>
      <c r="F335">
        <v>1</v>
      </c>
      <c r="G335">
        <v>75</v>
      </c>
    </row>
    <row r="336" spans="1:7" x14ac:dyDescent="0.2">
      <c r="A336" s="10">
        <v>45626</v>
      </c>
      <c r="B336">
        <v>15.8</v>
      </c>
      <c r="C336">
        <v>11</v>
      </c>
      <c r="D336">
        <v>6.2</v>
      </c>
      <c r="E336">
        <v>0</v>
      </c>
      <c r="F336">
        <v>1</v>
      </c>
      <c r="G336">
        <v>81</v>
      </c>
    </row>
    <row r="337" spans="1:7" x14ac:dyDescent="0.2">
      <c r="A337" s="10">
        <v>45627</v>
      </c>
      <c r="B337">
        <v>15.9</v>
      </c>
      <c r="C337">
        <v>12.1</v>
      </c>
      <c r="D337">
        <v>8.3000000000000007</v>
      </c>
      <c r="E337">
        <v>0</v>
      </c>
      <c r="F337">
        <v>1</v>
      </c>
      <c r="G337">
        <v>81</v>
      </c>
    </row>
    <row r="338" spans="1:7" x14ac:dyDescent="0.2">
      <c r="A338" s="10">
        <v>45628</v>
      </c>
      <c r="B338">
        <v>15.1</v>
      </c>
      <c r="C338">
        <v>12.3</v>
      </c>
      <c r="D338">
        <v>9.5</v>
      </c>
      <c r="E338">
        <v>0</v>
      </c>
      <c r="F338">
        <v>1</v>
      </c>
      <c r="G338">
        <v>83</v>
      </c>
    </row>
    <row r="339" spans="1:7" x14ac:dyDescent="0.2">
      <c r="A339" s="10">
        <v>45629</v>
      </c>
      <c r="B339">
        <v>15.1</v>
      </c>
      <c r="C339">
        <v>10.6</v>
      </c>
      <c r="D339">
        <v>6.2</v>
      </c>
      <c r="E339">
        <v>0.5</v>
      </c>
      <c r="F339">
        <v>1</v>
      </c>
      <c r="G339">
        <v>79</v>
      </c>
    </row>
    <row r="340" spans="1:7" x14ac:dyDescent="0.2">
      <c r="A340" s="10">
        <v>45630</v>
      </c>
      <c r="B340">
        <v>14.3</v>
      </c>
      <c r="C340">
        <v>10.4</v>
      </c>
      <c r="D340">
        <v>6.4</v>
      </c>
      <c r="E340">
        <v>0</v>
      </c>
      <c r="F340">
        <v>2</v>
      </c>
      <c r="G340">
        <v>60</v>
      </c>
    </row>
    <row r="341" spans="1:7" x14ac:dyDescent="0.2">
      <c r="A341" s="10">
        <v>45631</v>
      </c>
      <c r="B341">
        <v>13.5</v>
      </c>
      <c r="C341">
        <v>9.5</v>
      </c>
      <c r="D341">
        <v>5.5</v>
      </c>
      <c r="E341">
        <v>0</v>
      </c>
      <c r="F341">
        <v>1</v>
      </c>
      <c r="G341">
        <v>68</v>
      </c>
    </row>
    <row r="342" spans="1:7" x14ac:dyDescent="0.2">
      <c r="A342" s="10">
        <v>45632</v>
      </c>
      <c r="B342">
        <v>15.1</v>
      </c>
      <c r="C342">
        <v>10.6</v>
      </c>
      <c r="D342">
        <v>6.1</v>
      </c>
      <c r="E342">
        <v>0</v>
      </c>
      <c r="F342">
        <v>1</v>
      </c>
      <c r="G342">
        <v>77</v>
      </c>
    </row>
    <row r="343" spans="1:7" x14ac:dyDescent="0.2">
      <c r="A343" s="10">
        <v>45633</v>
      </c>
      <c r="B343">
        <v>16.600000000000001</v>
      </c>
      <c r="C343">
        <v>11.2</v>
      </c>
      <c r="D343">
        <v>5.7</v>
      </c>
      <c r="E343">
        <v>0</v>
      </c>
      <c r="F343">
        <v>4</v>
      </c>
      <c r="G343">
        <v>60</v>
      </c>
    </row>
    <row r="344" spans="1:7" x14ac:dyDescent="0.2">
      <c r="A344" s="10">
        <v>45634</v>
      </c>
      <c r="B344">
        <v>10.5</v>
      </c>
      <c r="C344">
        <v>6.5</v>
      </c>
      <c r="D344">
        <v>2.5</v>
      </c>
      <c r="E344">
        <v>0</v>
      </c>
      <c r="F344">
        <v>2</v>
      </c>
      <c r="G344">
        <v>51</v>
      </c>
    </row>
    <row r="345" spans="1:7" x14ac:dyDescent="0.2">
      <c r="A345" s="10">
        <v>45635</v>
      </c>
      <c r="B345">
        <v>9.5</v>
      </c>
      <c r="C345">
        <v>5.9</v>
      </c>
      <c r="D345">
        <v>2.2999999999999998</v>
      </c>
      <c r="E345">
        <v>0</v>
      </c>
      <c r="F345">
        <v>2</v>
      </c>
      <c r="G345">
        <v>57</v>
      </c>
    </row>
    <row r="346" spans="1:7" x14ac:dyDescent="0.2">
      <c r="A346" s="10">
        <v>45636</v>
      </c>
      <c r="B346">
        <v>9.8000000000000007</v>
      </c>
      <c r="C346">
        <v>5.6</v>
      </c>
      <c r="D346">
        <v>1.3</v>
      </c>
      <c r="E346">
        <v>0</v>
      </c>
      <c r="F346">
        <v>2</v>
      </c>
      <c r="G346">
        <v>61</v>
      </c>
    </row>
    <row r="347" spans="1:7" x14ac:dyDescent="0.2">
      <c r="A347" s="10">
        <v>45637</v>
      </c>
      <c r="B347">
        <v>8</v>
      </c>
      <c r="C347">
        <v>6.4</v>
      </c>
      <c r="D347">
        <v>4.8</v>
      </c>
      <c r="E347">
        <v>0</v>
      </c>
      <c r="F347">
        <v>2</v>
      </c>
      <c r="G347">
        <v>57</v>
      </c>
    </row>
    <row r="348" spans="1:7" x14ac:dyDescent="0.2">
      <c r="A348" s="10">
        <v>45638</v>
      </c>
      <c r="B348">
        <v>9.3000000000000007</v>
      </c>
      <c r="C348">
        <v>6.1</v>
      </c>
      <c r="D348">
        <v>2.9</v>
      </c>
      <c r="E348">
        <v>0.1</v>
      </c>
      <c r="F348">
        <v>2</v>
      </c>
      <c r="G348">
        <v>68</v>
      </c>
    </row>
    <row r="349" spans="1:7" x14ac:dyDescent="0.2">
      <c r="A349" s="10">
        <v>45639</v>
      </c>
      <c r="B349">
        <v>8.6999999999999993</v>
      </c>
      <c r="C349">
        <v>6.3</v>
      </c>
      <c r="D349">
        <v>3.9</v>
      </c>
      <c r="E349">
        <v>0.4</v>
      </c>
      <c r="F349">
        <v>1</v>
      </c>
      <c r="G349">
        <v>80</v>
      </c>
    </row>
    <row r="350" spans="1:7" x14ac:dyDescent="0.2">
      <c r="A350" s="10">
        <v>45640</v>
      </c>
      <c r="B350">
        <v>7.1</v>
      </c>
      <c r="C350">
        <v>4.4000000000000004</v>
      </c>
      <c r="D350">
        <v>1.6</v>
      </c>
      <c r="E350">
        <v>0</v>
      </c>
      <c r="F350">
        <v>1</v>
      </c>
      <c r="G350">
        <v>89</v>
      </c>
    </row>
    <row r="351" spans="1:7" x14ac:dyDescent="0.2">
      <c r="A351" s="10">
        <v>45641</v>
      </c>
      <c r="B351">
        <v>10.3</v>
      </c>
      <c r="C351">
        <v>5.2</v>
      </c>
      <c r="D351">
        <v>0.1</v>
      </c>
      <c r="E351">
        <v>0</v>
      </c>
      <c r="F351">
        <v>1</v>
      </c>
      <c r="G351">
        <v>74</v>
      </c>
    </row>
    <row r="352" spans="1:7" x14ac:dyDescent="0.2">
      <c r="A352" s="10">
        <v>45642</v>
      </c>
      <c r="B352">
        <v>10.4</v>
      </c>
      <c r="C352">
        <v>6.4</v>
      </c>
      <c r="D352">
        <v>2.5</v>
      </c>
      <c r="E352">
        <v>0</v>
      </c>
      <c r="F352">
        <v>2</v>
      </c>
      <c r="G352">
        <v>66</v>
      </c>
    </row>
    <row r="353" spans="1:7" x14ac:dyDescent="0.2">
      <c r="A353" s="10">
        <v>45643</v>
      </c>
      <c r="B353">
        <v>9.6</v>
      </c>
      <c r="C353">
        <v>5.5</v>
      </c>
      <c r="D353">
        <v>1.4</v>
      </c>
      <c r="E353">
        <v>0</v>
      </c>
      <c r="F353">
        <v>1</v>
      </c>
      <c r="G353">
        <v>70</v>
      </c>
    </row>
    <row r="354" spans="1:7" x14ac:dyDescent="0.2">
      <c r="A354" s="10">
        <v>45644</v>
      </c>
      <c r="B354">
        <v>11.2</v>
      </c>
      <c r="C354">
        <v>7.2</v>
      </c>
      <c r="D354">
        <v>3.1</v>
      </c>
      <c r="E354">
        <v>0</v>
      </c>
      <c r="F354">
        <v>1</v>
      </c>
      <c r="G354">
        <v>72</v>
      </c>
    </row>
    <row r="355" spans="1:7" x14ac:dyDescent="0.2">
      <c r="A355" s="10">
        <v>45645</v>
      </c>
      <c r="B355">
        <v>14.1</v>
      </c>
      <c r="C355">
        <v>10.1</v>
      </c>
      <c r="D355">
        <v>6.1</v>
      </c>
      <c r="E355">
        <v>0.4</v>
      </c>
      <c r="F355">
        <v>3</v>
      </c>
      <c r="G355">
        <v>81</v>
      </c>
    </row>
    <row r="356" spans="1:7" x14ac:dyDescent="0.2">
      <c r="A356" s="10">
        <v>45646</v>
      </c>
      <c r="B356">
        <v>10.4</v>
      </c>
      <c r="C356">
        <v>6</v>
      </c>
      <c r="D356">
        <v>1.6</v>
      </c>
      <c r="E356">
        <v>0</v>
      </c>
      <c r="F356">
        <v>2</v>
      </c>
      <c r="G356">
        <v>63</v>
      </c>
    </row>
    <row r="357" spans="1:7" x14ac:dyDescent="0.2">
      <c r="A357" s="10">
        <v>45647</v>
      </c>
      <c r="B357">
        <v>10.5</v>
      </c>
      <c r="C357">
        <v>5.3</v>
      </c>
      <c r="D357">
        <v>0.1</v>
      </c>
      <c r="E357">
        <v>0</v>
      </c>
      <c r="F357">
        <v>1</v>
      </c>
      <c r="G357">
        <v>67</v>
      </c>
    </row>
    <row r="358" spans="1:7" x14ac:dyDescent="0.2">
      <c r="A358" s="10">
        <v>45648</v>
      </c>
      <c r="B358">
        <v>12.8</v>
      </c>
      <c r="C358">
        <v>7</v>
      </c>
      <c r="D358">
        <v>1.1000000000000001</v>
      </c>
      <c r="E358">
        <v>0</v>
      </c>
      <c r="F358">
        <v>2</v>
      </c>
      <c r="G358">
        <v>68</v>
      </c>
    </row>
    <row r="359" spans="1:7" x14ac:dyDescent="0.2">
      <c r="A359" s="10">
        <v>45649</v>
      </c>
      <c r="B359">
        <v>11.1</v>
      </c>
      <c r="C359">
        <v>7.3</v>
      </c>
      <c r="D359">
        <v>3.5</v>
      </c>
      <c r="E359">
        <v>0</v>
      </c>
      <c r="F359">
        <v>3</v>
      </c>
      <c r="G359">
        <v>60</v>
      </c>
    </row>
    <row r="360" spans="1:7" x14ac:dyDescent="0.2">
      <c r="A360" s="10">
        <v>45650</v>
      </c>
      <c r="B360">
        <v>13.5</v>
      </c>
      <c r="C360">
        <v>8.1</v>
      </c>
      <c r="D360">
        <v>2.7</v>
      </c>
      <c r="E360">
        <v>0</v>
      </c>
      <c r="F360">
        <v>1</v>
      </c>
      <c r="G360">
        <v>67</v>
      </c>
    </row>
    <row r="361" spans="1:7" x14ac:dyDescent="0.2">
      <c r="A361" s="10">
        <v>45651</v>
      </c>
      <c r="B361">
        <v>15.1</v>
      </c>
      <c r="C361">
        <v>10.6</v>
      </c>
      <c r="D361">
        <v>6.1</v>
      </c>
      <c r="E361">
        <v>0</v>
      </c>
      <c r="F361">
        <v>2</v>
      </c>
      <c r="G361">
        <v>67</v>
      </c>
    </row>
    <row r="362" spans="1:7" x14ac:dyDescent="0.2">
      <c r="A362" s="10">
        <v>45652</v>
      </c>
      <c r="B362">
        <v>13.1</v>
      </c>
      <c r="C362">
        <v>8.6999999999999993</v>
      </c>
      <c r="D362">
        <v>4.3</v>
      </c>
      <c r="E362">
        <v>0</v>
      </c>
      <c r="F362">
        <v>1</v>
      </c>
      <c r="G362">
        <v>73</v>
      </c>
    </row>
    <row r="363" spans="1:7" x14ac:dyDescent="0.2">
      <c r="A363" s="10">
        <v>45653</v>
      </c>
      <c r="B363">
        <v>11.3</v>
      </c>
      <c r="C363">
        <v>8.4</v>
      </c>
      <c r="D363">
        <v>5.4</v>
      </c>
      <c r="E363">
        <v>0</v>
      </c>
      <c r="F363">
        <v>2</v>
      </c>
      <c r="G363">
        <v>77</v>
      </c>
    </row>
    <row r="364" spans="1:7" x14ac:dyDescent="0.2">
      <c r="A364" s="10">
        <v>45654</v>
      </c>
      <c r="B364">
        <v>10.5</v>
      </c>
      <c r="C364">
        <v>6.9</v>
      </c>
      <c r="D364">
        <v>3.3</v>
      </c>
      <c r="E364">
        <v>0</v>
      </c>
      <c r="F364">
        <v>1</v>
      </c>
      <c r="G364">
        <v>76</v>
      </c>
    </row>
    <row r="365" spans="1:7" x14ac:dyDescent="0.2">
      <c r="A365" s="10">
        <v>45655</v>
      </c>
      <c r="B365">
        <v>10.9</v>
      </c>
      <c r="C365">
        <v>6</v>
      </c>
      <c r="D365">
        <v>1.2</v>
      </c>
      <c r="E365">
        <v>0</v>
      </c>
      <c r="F365">
        <v>1</v>
      </c>
      <c r="G365">
        <v>75</v>
      </c>
    </row>
    <row r="366" spans="1:7" x14ac:dyDescent="0.2">
      <c r="A366" s="10">
        <v>45656</v>
      </c>
      <c r="B366">
        <v>10.199999999999999</v>
      </c>
      <c r="C366">
        <v>6.2</v>
      </c>
      <c r="D366">
        <v>2.1</v>
      </c>
      <c r="E366">
        <v>0</v>
      </c>
      <c r="F366">
        <v>1</v>
      </c>
      <c r="G366">
        <v>74</v>
      </c>
    </row>
    <row r="367" spans="1:7" x14ac:dyDescent="0.2">
      <c r="A367" s="10">
        <v>45657</v>
      </c>
      <c r="B367">
        <v>10.6</v>
      </c>
      <c r="C367">
        <v>5.8</v>
      </c>
      <c r="D367">
        <v>0.9</v>
      </c>
      <c r="E367">
        <v>0</v>
      </c>
      <c r="F367">
        <v>1</v>
      </c>
      <c r="G367">
        <v>72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0D44-5B07-C943-AA77-CDEFE3FB282F}">
  <dimension ref="A1:C367"/>
  <sheetViews>
    <sheetView workbookViewId="0"/>
  </sheetViews>
  <sheetFormatPr baseColWidth="10" defaultRowHeight="16" x14ac:dyDescent="0.2"/>
  <cols>
    <col min="1" max="1" width="8.6640625" bestFit="1" customWidth="1"/>
    <col min="2" max="2" width="17.1640625" bestFit="1" customWidth="1"/>
    <col min="3" max="3" width="14.83203125" bestFit="1" customWidth="1"/>
  </cols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 s="7">
        <v>45292</v>
      </c>
      <c r="B2">
        <v>1.587</v>
      </c>
      <c r="C2">
        <v>1.528</v>
      </c>
    </row>
    <row r="3" spans="1:3" x14ac:dyDescent="0.2">
      <c r="A3" s="7">
        <v>45293</v>
      </c>
      <c r="B3">
        <v>1.587</v>
      </c>
      <c r="C3">
        <v>1.5249999999999999</v>
      </c>
    </row>
    <row r="4" spans="1:3" x14ac:dyDescent="0.2">
      <c r="A4" s="7">
        <v>45294</v>
      </c>
      <c r="B4">
        <v>1.585</v>
      </c>
      <c r="C4">
        <v>1.522</v>
      </c>
    </row>
    <row r="5" spans="1:3" x14ac:dyDescent="0.2">
      <c r="A5" s="7">
        <v>45295</v>
      </c>
      <c r="B5">
        <v>1.585</v>
      </c>
      <c r="C5">
        <v>1.5169999999999999</v>
      </c>
    </row>
    <row r="6" spans="1:3" x14ac:dyDescent="0.2">
      <c r="A6" s="7">
        <v>45296</v>
      </c>
      <c r="B6">
        <v>1.587</v>
      </c>
      <c r="C6">
        <v>1.5229999999999999</v>
      </c>
    </row>
    <row r="7" spans="1:3" x14ac:dyDescent="0.2">
      <c r="A7" s="7">
        <v>45297</v>
      </c>
      <c r="B7">
        <v>1.589</v>
      </c>
      <c r="C7">
        <v>1.5229999999999999</v>
      </c>
    </row>
    <row r="8" spans="1:3" x14ac:dyDescent="0.2">
      <c r="A8" s="7">
        <v>45298</v>
      </c>
      <c r="B8">
        <v>1.589</v>
      </c>
      <c r="C8">
        <v>1.524</v>
      </c>
    </row>
    <row r="9" spans="1:3" x14ac:dyDescent="0.2">
      <c r="A9" s="7">
        <v>45299</v>
      </c>
      <c r="B9">
        <v>1.59</v>
      </c>
      <c r="C9">
        <v>1.524</v>
      </c>
    </row>
    <row r="10" spans="1:3" x14ac:dyDescent="0.2">
      <c r="A10" s="7">
        <v>45300</v>
      </c>
      <c r="B10">
        <v>1.585</v>
      </c>
      <c r="C10">
        <v>1.522</v>
      </c>
    </row>
    <row r="11" spans="1:3" x14ac:dyDescent="0.2">
      <c r="A11" s="7">
        <v>45301</v>
      </c>
      <c r="B11">
        <v>1.5820000000000001</v>
      </c>
      <c r="C11">
        <v>1.514</v>
      </c>
    </row>
    <row r="12" spans="1:3" x14ac:dyDescent="0.2">
      <c r="A12" s="7">
        <v>45302</v>
      </c>
      <c r="B12">
        <v>1.5840000000000001</v>
      </c>
      <c r="C12">
        <v>1.5129999999999999</v>
      </c>
    </row>
    <row r="13" spans="1:3" x14ac:dyDescent="0.2">
      <c r="A13" s="7">
        <v>45303</v>
      </c>
      <c r="B13">
        <v>1.587</v>
      </c>
      <c r="C13">
        <v>1.516</v>
      </c>
    </row>
    <row r="14" spans="1:3" x14ac:dyDescent="0.2">
      <c r="A14" s="7">
        <v>45304</v>
      </c>
      <c r="B14">
        <v>1.589</v>
      </c>
      <c r="C14">
        <v>1.5169999999999999</v>
      </c>
    </row>
    <row r="15" spans="1:3" x14ac:dyDescent="0.2">
      <c r="A15" s="7">
        <v>45305</v>
      </c>
      <c r="B15">
        <v>1.59</v>
      </c>
      <c r="C15">
        <v>1.52</v>
      </c>
    </row>
    <row r="16" spans="1:3" x14ac:dyDescent="0.2">
      <c r="A16" s="7">
        <v>45306</v>
      </c>
      <c r="B16">
        <v>1.591</v>
      </c>
      <c r="C16">
        <v>1.5209999999999999</v>
      </c>
    </row>
    <row r="17" spans="1:3" x14ac:dyDescent="0.2">
      <c r="A17" s="7">
        <v>45307</v>
      </c>
      <c r="B17">
        <v>1.5880000000000001</v>
      </c>
      <c r="C17">
        <v>1.52</v>
      </c>
    </row>
    <row r="18" spans="1:3" x14ac:dyDescent="0.2">
      <c r="A18" s="7">
        <v>45308</v>
      </c>
      <c r="B18">
        <v>1.591</v>
      </c>
      <c r="C18">
        <v>1.52</v>
      </c>
    </row>
    <row r="19" spans="1:3" x14ac:dyDescent="0.2">
      <c r="A19" s="7">
        <v>45309</v>
      </c>
      <c r="B19">
        <v>1.5920000000000001</v>
      </c>
      <c r="C19">
        <v>1.5249999999999999</v>
      </c>
    </row>
    <row r="20" spans="1:3" x14ac:dyDescent="0.2">
      <c r="A20" s="7">
        <v>45310</v>
      </c>
      <c r="B20">
        <v>1.593</v>
      </c>
      <c r="C20">
        <v>1.522</v>
      </c>
    </row>
    <row r="21" spans="1:3" x14ac:dyDescent="0.2">
      <c r="A21" s="7">
        <v>45311</v>
      </c>
      <c r="B21">
        <v>1.595</v>
      </c>
      <c r="C21">
        <v>1.5249999999999999</v>
      </c>
    </row>
    <row r="22" spans="1:3" x14ac:dyDescent="0.2">
      <c r="A22" s="7">
        <v>45312</v>
      </c>
      <c r="B22">
        <v>1.595</v>
      </c>
      <c r="C22">
        <v>1.5249999999999999</v>
      </c>
    </row>
    <row r="23" spans="1:3" x14ac:dyDescent="0.2">
      <c r="A23" s="7">
        <v>45313</v>
      </c>
      <c r="B23">
        <v>1.5960000000000001</v>
      </c>
      <c r="C23">
        <v>1.5269999999999999</v>
      </c>
    </row>
    <row r="24" spans="1:3" x14ac:dyDescent="0.2">
      <c r="A24" s="7">
        <v>45314</v>
      </c>
      <c r="B24">
        <v>1.5980000000000001</v>
      </c>
      <c r="C24">
        <v>1.5309999999999999</v>
      </c>
    </row>
    <row r="25" spans="1:3" x14ac:dyDescent="0.2">
      <c r="A25" s="7">
        <v>45315</v>
      </c>
      <c r="B25">
        <v>1.6</v>
      </c>
      <c r="C25">
        <v>1.532</v>
      </c>
    </row>
    <row r="26" spans="1:3" x14ac:dyDescent="0.2">
      <c r="A26" s="7">
        <v>45316</v>
      </c>
      <c r="B26">
        <v>1.603</v>
      </c>
      <c r="C26">
        <v>1.536</v>
      </c>
    </row>
    <row r="27" spans="1:3" x14ac:dyDescent="0.2">
      <c r="A27" s="7">
        <v>45317</v>
      </c>
      <c r="B27">
        <v>1.607</v>
      </c>
      <c r="C27">
        <v>1.54</v>
      </c>
    </row>
    <row r="28" spans="1:3" x14ac:dyDescent="0.2">
      <c r="A28" s="7">
        <v>45318</v>
      </c>
      <c r="B28">
        <v>1.609</v>
      </c>
      <c r="C28">
        <v>1.544</v>
      </c>
    </row>
    <row r="29" spans="1:3" x14ac:dyDescent="0.2">
      <c r="A29" s="7">
        <v>45319</v>
      </c>
      <c r="B29">
        <v>1.613</v>
      </c>
      <c r="C29">
        <v>1.5469999999999999</v>
      </c>
    </row>
    <row r="30" spans="1:3" x14ac:dyDescent="0.2">
      <c r="A30" s="7">
        <v>45320</v>
      </c>
      <c r="B30">
        <v>1.615</v>
      </c>
      <c r="C30">
        <v>1.55</v>
      </c>
    </row>
    <row r="31" spans="1:3" x14ac:dyDescent="0.2">
      <c r="A31" s="7">
        <v>45321</v>
      </c>
      <c r="B31">
        <v>1.613</v>
      </c>
      <c r="C31">
        <v>1.5489999999999999</v>
      </c>
    </row>
    <row r="32" spans="1:3" x14ac:dyDescent="0.2">
      <c r="A32" s="7">
        <v>45322</v>
      </c>
      <c r="B32">
        <v>1.617</v>
      </c>
      <c r="C32">
        <v>1.5549999999999999</v>
      </c>
    </row>
    <row r="33" spans="1:3" x14ac:dyDescent="0.2">
      <c r="A33" s="7">
        <v>45323</v>
      </c>
      <c r="B33">
        <v>1.6220000000000001</v>
      </c>
      <c r="C33">
        <v>1.5580000000000001</v>
      </c>
    </row>
    <row r="34" spans="1:3" x14ac:dyDescent="0.2">
      <c r="A34" s="7">
        <v>45324</v>
      </c>
      <c r="B34">
        <v>1.621</v>
      </c>
      <c r="C34">
        <v>1.5609999999999999</v>
      </c>
    </row>
    <row r="35" spans="1:3" x14ac:dyDescent="0.2">
      <c r="A35" s="7">
        <v>45325</v>
      </c>
      <c r="B35">
        <v>1.623</v>
      </c>
      <c r="C35">
        <v>1.5640000000000001</v>
      </c>
    </row>
    <row r="36" spans="1:3" x14ac:dyDescent="0.2">
      <c r="A36" s="7">
        <v>45326</v>
      </c>
      <c r="B36">
        <v>1.6220000000000001</v>
      </c>
      <c r="C36">
        <v>1.5620000000000001</v>
      </c>
    </row>
    <row r="37" spans="1:3" x14ac:dyDescent="0.2">
      <c r="A37" s="7">
        <v>45327</v>
      </c>
      <c r="B37">
        <v>1.6220000000000001</v>
      </c>
      <c r="C37">
        <v>1.5620000000000001</v>
      </c>
    </row>
    <row r="38" spans="1:3" x14ac:dyDescent="0.2">
      <c r="A38" s="7">
        <v>45328</v>
      </c>
      <c r="B38">
        <v>1.621</v>
      </c>
      <c r="C38">
        <v>1.5620000000000001</v>
      </c>
    </row>
    <row r="39" spans="1:3" x14ac:dyDescent="0.2">
      <c r="A39" s="7">
        <v>45329</v>
      </c>
      <c r="B39">
        <v>1.6220000000000001</v>
      </c>
      <c r="C39">
        <v>1.5640000000000001</v>
      </c>
    </row>
    <row r="40" spans="1:3" x14ac:dyDescent="0.2">
      <c r="A40" s="7">
        <v>45330</v>
      </c>
      <c r="B40">
        <v>1.629</v>
      </c>
      <c r="C40">
        <v>1.57</v>
      </c>
    </row>
    <row r="41" spans="1:3" x14ac:dyDescent="0.2">
      <c r="A41" s="7">
        <v>45331</v>
      </c>
      <c r="B41">
        <v>1.637</v>
      </c>
      <c r="C41">
        <v>1.5780000000000001</v>
      </c>
    </row>
    <row r="42" spans="1:3" x14ac:dyDescent="0.2">
      <c r="A42" s="7">
        <v>45332</v>
      </c>
      <c r="B42">
        <v>1.641</v>
      </c>
      <c r="C42">
        <v>1.583</v>
      </c>
    </row>
    <row r="43" spans="1:3" x14ac:dyDescent="0.2">
      <c r="A43" s="7">
        <v>45333</v>
      </c>
      <c r="B43">
        <v>1.6459999999999999</v>
      </c>
      <c r="C43">
        <v>1.59</v>
      </c>
    </row>
    <row r="44" spans="1:3" x14ac:dyDescent="0.2">
      <c r="A44" s="7">
        <v>45334</v>
      </c>
      <c r="B44">
        <v>1.6519999999999999</v>
      </c>
      <c r="C44">
        <v>1.597</v>
      </c>
    </row>
    <row r="45" spans="1:3" x14ac:dyDescent="0.2">
      <c r="A45" s="7">
        <v>45335</v>
      </c>
      <c r="B45">
        <v>1.657</v>
      </c>
      <c r="C45">
        <v>1.6040000000000001</v>
      </c>
    </row>
    <row r="46" spans="1:3" x14ac:dyDescent="0.2">
      <c r="A46" s="7">
        <v>45336</v>
      </c>
      <c r="B46">
        <v>1.6619999999999999</v>
      </c>
      <c r="C46">
        <v>1.607</v>
      </c>
    </row>
    <row r="47" spans="1:3" x14ac:dyDescent="0.2">
      <c r="A47" s="7">
        <v>45337</v>
      </c>
      <c r="B47">
        <v>1.667</v>
      </c>
      <c r="C47">
        <v>1.611</v>
      </c>
    </row>
    <row r="48" spans="1:3" x14ac:dyDescent="0.2">
      <c r="A48" s="7">
        <v>45338</v>
      </c>
      <c r="B48">
        <v>1.669</v>
      </c>
      <c r="C48">
        <v>1.613</v>
      </c>
    </row>
    <row r="49" spans="1:3" x14ac:dyDescent="0.2">
      <c r="A49" s="7">
        <v>45339</v>
      </c>
      <c r="B49">
        <v>1.667</v>
      </c>
      <c r="C49">
        <v>1.6120000000000001</v>
      </c>
    </row>
    <row r="50" spans="1:3" x14ac:dyDescent="0.2">
      <c r="A50" s="7">
        <v>45340</v>
      </c>
      <c r="B50">
        <v>1.669</v>
      </c>
      <c r="C50">
        <v>1.613</v>
      </c>
    </row>
    <row r="51" spans="1:3" x14ac:dyDescent="0.2">
      <c r="A51" s="7">
        <v>45341</v>
      </c>
      <c r="B51">
        <v>1.67</v>
      </c>
      <c r="C51">
        <v>1.6140000000000001</v>
      </c>
    </row>
    <row r="52" spans="1:3" x14ac:dyDescent="0.2">
      <c r="A52" s="7">
        <v>45342</v>
      </c>
      <c r="B52">
        <v>1.671</v>
      </c>
      <c r="C52">
        <v>1.615</v>
      </c>
    </row>
    <row r="53" spans="1:3" x14ac:dyDescent="0.2">
      <c r="A53" s="7">
        <v>45343</v>
      </c>
      <c r="B53">
        <v>1.67</v>
      </c>
      <c r="C53">
        <v>1.6160000000000001</v>
      </c>
    </row>
    <row r="54" spans="1:3" x14ac:dyDescent="0.2">
      <c r="A54" s="7">
        <v>45344</v>
      </c>
      <c r="B54">
        <v>1.667</v>
      </c>
      <c r="C54">
        <v>1.613</v>
      </c>
    </row>
    <row r="55" spans="1:3" x14ac:dyDescent="0.2">
      <c r="A55" s="7">
        <v>45345</v>
      </c>
      <c r="B55">
        <v>1.6679999999999999</v>
      </c>
      <c r="C55">
        <v>1.6120000000000001</v>
      </c>
    </row>
    <row r="56" spans="1:3" x14ac:dyDescent="0.2">
      <c r="A56" s="7">
        <v>45346</v>
      </c>
      <c r="B56">
        <v>1.665</v>
      </c>
      <c r="C56">
        <v>1.61</v>
      </c>
    </row>
    <row r="57" spans="1:3" x14ac:dyDescent="0.2">
      <c r="A57" s="7">
        <v>45347</v>
      </c>
      <c r="B57">
        <v>1.667</v>
      </c>
      <c r="C57">
        <v>1.6080000000000001</v>
      </c>
    </row>
    <row r="58" spans="1:3" x14ac:dyDescent="0.2">
      <c r="A58" s="7">
        <v>45348</v>
      </c>
      <c r="B58">
        <v>1.6659999999999999</v>
      </c>
      <c r="C58">
        <v>1.605</v>
      </c>
    </row>
    <row r="59" spans="1:3" x14ac:dyDescent="0.2">
      <c r="A59" s="7">
        <v>45349</v>
      </c>
      <c r="B59">
        <v>1.6679999999999999</v>
      </c>
      <c r="C59">
        <v>1.6060000000000001</v>
      </c>
    </row>
    <row r="60" spans="1:3" x14ac:dyDescent="0.2">
      <c r="A60" s="7">
        <v>45350</v>
      </c>
      <c r="B60">
        <v>1.671</v>
      </c>
      <c r="C60">
        <v>1.6060000000000001</v>
      </c>
    </row>
    <row r="61" spans="1:3" x14ac:dyDescent="0.2">
      <c r="A61" s="7">
        <v>45351</v>
      </c>
      <c r="B61">
        <v>1.6719999999999999</v>
      </c>
      <c r="C61">
        <v>1.601</v>
      </c>
    </row>
    <row r="62" spans="1:3" x14ac:dyDescent="0.2">
      <c r="A62" s="7">
        <v>45352</v>
      </c>
      <c r="B62">
        <v>1.671</v>
      </c>
      <c r="C62">
        <v>1.597</v>
      </c>
    </row>
    <row r="63" spans="1:3" x14ac:dyDescent="0.2">
      <c r="A63" s="7">
        <v>45353</v>
      </c>
      <c r="B63">
        <v>1.667</v>
      </c>
      <c r="C63">
        <v>1.5960000000000001</v>
      </c>
    </row>
    <row r="64" spans="1:3" x14ac:dyDescent="0.2">
      <c r="A64" s="7">
        <v>45354</v>
      </c>
      <c r="B64">
        <v>1.6719999999999999</v>
      </c>
      <c r="C64">
        <v>1.5960000000000001</v>
      </c>
    </row>
    <row r="65" spans="1:3" x14ac:dyDescent="0.2">
      <c r="A65" s="7">
        <v>45355</v>
      </c>
      <c r="B65">
        <v>1.6739999999999999</v>
      </c>
      <c r="C65">
        <v>1.5960000000000001</v>
      </c>
    </row>
    <row r="66" spans="1:3" x14ac:dyDescent="0.2">
      <c r="A66" s="7">
        <v>45356</v>
      </c>
      <c r="B66">
        <v>1.679</v>
      </c>
      <c r="C66">
        <v>1.5980000000000001</v>
      </c>
    </row>
    <row r="67" spans="1:3" x14ac:dyDescent="0.2">
      <c r="A67" s="7">
        <v>45357</v>
      </c>
      <c r="B67">
        <v>1.677</v>
      </c>
      <c r="C67">
        <v>1.593</v>
      </c>
    </row>
    <row r="68" spans="1:3" x14ac:dyDescent="0.2">
      <c r="A68" s="7">
        <v>45358</v>
      </c>
      <c r="B68">
        <v>1.673</v>
      </c>
      <c r="C68">
        <v>1.59</v>
      </c>
    </row>
    <row r="69" spans="1:3" x14ac:dyDescent="0.2">
      <c r="A69" s="7">
        <v>45359</v>
      </c>
      <c r="B69">
        <v>1.679</v>
      </c>
      <c r="C69">
        <v>1.591</v>
      </c>
    </row>
    <row r="70" spans="1:3" x14ac:dyDescent="0.2">
      <c r="A70" s="7">
        <v>45360</v>
      </c>
      <c r="B70">
        <v>1.6759999999999999</v>
      </c>
      <c r="C70">
        <v>1.5880000000000001</v>
      </c>
    </row>
    <row r="71" spans="1:3" x14ac:dyDescent="0.2">
      <c r="A71" s="7">
        <v>45361</v>
      </c>
      <c r="B71">
        <v>1.675</v>
      </c>
      <c r="C71">
        <v>1.585</v>
      </c>
    </row>
    <row r="72" spans="1:3" x14ac:dyDescent="0.2">
      <c r="A72" s="7">
        <v>45362</v>
      </c>
      <c r="B72">
        <v>1.673</v>
      </c>
      <c r="C72">
        <v>1.58</v>
      </c>
    </row>
    <row r="73" spans="1:3" x14ac:dyDescent="0.2">
      <c r="A73" s="7">
        <v>45363</v>
      </c>
      <c r="B73">
        <v>1.6719999999999999</v>
      </c>
      <c r="C73">
        <v>1.579</v>
      </c>
    </row>
    <row r="74" spans="1:3" x14ac:dyDescent="0.2">
      <c r="A74" s="7">
        <v>45364</v>
      </c>
      <c r="B74">
        <v>1.673</v>
      </c>
      <c r="C74">
        <v>1.5780000000000001</v>
      </c>
    </row>
    <row r="75" spans="1:3" x14ac:dyDescent="0.2">
      <c r="A75" s="7">
        <v>45365</v>
      </c>
      <c r="B75">
        <v>1.673</v>
      </c>
      <c r="C75">
        <v>1.577</v>
      </c>
    </row>
    <row r="76" spans="1:3" x14ac:dyDescent="0.2">
      <c r="A76" s="7">
        <v>45366</v>
      </c>
      <c r="B76">
        <v>1.6779999999999999</v>
      </c>
      <c r="C76">
        <v>1.5780000000000001</v>
      </c>
    </row>
    <row r="77" spans="1:3" x14ac:dyDescent="0.2">
      <c r="A77" s="7">
        <v>45367</v>
      </c>
      <c r="B77">
        <v>1.68</v>
      </c>
      <c r="C77">
        <v>1.58</v>
      </c>
    </row>
    <row r="78" spans="1:3" x14ac:dyDescent="0.2">
      <c r="A78" s="7">
        <v>45368</v>
      </c>
      <c r="B78">
        <v>1.6830000000000001</v>
      </c>
      <c r="C78">
        <v>1.5820000000000001</v>
      </c>
    </row>
    <row r="79" spans="1:3" x14ac:dyDescent="0.2">
      <c r="A79" s="7">
        <v>45369</v>
      </c>
      <c r="B79">
        <v>1.6850000000000001</v>
      </c>
      <c r="C79">
        <v>1.583</v>
      </c>
    </row>
    <row r="80" spans="1:3" x14ac:dyDescent="0.2">
      <c r="A80" s="7">
        <v>45370</v>
      </c>
      <c r="B80">
        <v>1.6879999999999999</v>
      </c>
      <c r="C80">
        <v>1.585</v>
      </c>
    </row>
    <row r="81" spans="1:3" x14ac:dyDescent="0.2">
      <c r="A81" s="7">
        <v>45371</v>
      </c>
      <c r="B81">
        <v>1.694</v>
      </c>
      <c r="C81">
        <v>1.59</v>
      </c>
    </row>
    <row r="82" spans="1:3" x14ac:dyDescent="0.2">
      <c r="A82" s="7">
        <v>45372</v>
      </c>
      <c r="B82">
        <v>1.7</v>
      </c>
      <c r="C82">
        <v>1.5940000000000001</v>
      </c>
    </row>
    <row r="83" spans="1:3" x14ac:dyDescent="0.2">
      <c r="A83" s="7">
        <v>45373</v>
      </c>
      <c r="B83">
        <v>1.702</v>
      </c>
      <c r="C83">
        <v>1.595</v>
      </c>
    </row>
    <row r="84" spans="1:3" x14ac:dyDescent="0.2">
      <c r="A84" s="7">
        <v>45374</v>
      </c>
      <c r="B84">
        <v>1.702</v>
      </c>
      <c r="C84">
        <v>1.5940000000000001</v>
      </c>
    </row>
    <row r="85" spans="1:3" x14ac:dyDescent="0.2">
      <c r="A85" s="7">
        <v>45375</v>
      </c>
      <c r="B85">
        <v>1.7</v>
      </c>
      <c r="C85">
        <v>1.593</v>
      </c>
    </row>
    <row r="86" spans="1:3" x14ac:dyDescent="0.2">
      <c r="A86" s="7">
        <v>45376</v>
      </c>
      <c r="B86">
        <v>1.7</v>
      </c>
      <c r="C86">
        <v>1.593</v>
      </c>
    </row>
    <row r="87" spans="1:3" x14ac:dyDescent="0.2">
      <c r="A87" s="7">
        <v>45377</v>
      </c>
      <c r="B87">
        <v>1.7010000000000001</v>
      </c>
      <c r="C87">
        <v>1.5940000000000001</v>
      </c>
    </row>
    <row r="88" spans="1:3" x14ac:dyDescent="0.2">
      <c r="A88" s="7">
        <v>45378</v>
      </c>
      <c r="B88">
        <v>1.706</v>
      </c>
      <c r="C88">
        <v>1.5940000000000001</v>
      </c>
    </row>
    <row r="89" spans="1:3" x14ac:dyDescent="0.2">
      <c r="A89" s="7">
        <v>45379</v>
      </c>
      <c r="B89">
        <v>1.706</v>
      </c>
      <c r="C89">
        <v>1.5940000000000001</v>
      </c>
    </row>
    <row r="90" spans="1:3" x14ac:dyDescent="0.2">
      <c r="A90" s="7">
        <v>45380</v>
      </c>
      <c r="B90">
        <v>1.706</v>
      </c>
      <c r="C90">
        <v>1.593</v>
      </c>
    </row>
    <row r="91" spans="1:3" x14ac:dyDescent="0.2">
      <c r="A91" s="7">
        <v>45381</v>
      </c>
      <c r="B91">
        <v>1.7070000000000001</v>
      </c>
      <c r="C91">
        <v>1.59</v>
      </c>
    </row>
    <row r="92" spans="1:3" x14ac:dyDescent="0.2">
      <c r="A92" s="7">
        <v>45382</v>
      </c>
      <c r="B92">
        <v>1.708</v>
      </c>
      <c r="C92">
        <v>1.591</v>
      </c>
    </row>
    <row r="93" spans="1:3" x14ac:dyDescent="0.2">
      <c r="A93" s="7">
        <v>45383</v>
      </c>
      <c r="B93">
        <v>1.708</v>
      </c>
      <c r="C93">
        <v>1.59</v>
      </c>
    </row>
    <row r="94" spans="1:3" x14ac:dyDescent="0.2">
      <c r="A94" s="7">
        <v>45384</v>
      </c>
      <c r="B94">
        <v>1.7090000000000001</v>
      </c>
      <c r="C94">
        <v>1.591</v>
      </c>
    </row>
    <row r="95" spans="1:3" x14ac:dyDescent="0.2">
      <c r="A95" s="7">
        <v>45385</v>
      </c>
      <c r="B95">
        <v>1.712</v>
      </c>
      <c r="C95">
        <v>1.595</v>
      </c>
    </row>
    <row r="96" spans="1:3" x14ac:dyDescent="0.2">
      <c r="A96" s="7">
        <v>45386</v>
      </c>
      <c r="B96">
        <v>1.7190000000000001</v>
      </c>
      <c r="C96">
        <v>1.6020000000000001</v>
      </c>
    </row>
    <row r="97" spans="1:3" x14ac:dyDescent="0.2">
      <c r="A97" s="7">
        <v>45387</v>
      </c>
      <c r="B97">
        <v>1.726</v>
      </c>
      <c r="C97">
        <v>1.607</v>
      </c>
    </row>
    <row r="98" spans="1:3" x14ac:dyDescent="0.2">
      <c r="A98" s="7">
        <v>45388</v>
      </c>
      <c r="B98">
        <v>1.724</v>
      </c>
      <c r="C98">
        <v>1.607</v>
      </c>
    </row>
    <row r="99" spans="1:3" x14ac:dyDescent="0.2">
      <c r="A99" s="7">
        <v>45389</v>
      </c>
      <c r="B99">
        <v>1.728</v>
      </c>
      <c r="C99">
        <v>1.609</v>
      </c>
    </row>
    <row r="100" spans="1:3" x14ac:dyDescent="0.2">
      <c r="A100" s="7">
        <v>45390</v>
      </c>
      <c r="B100">
        <v>1.7310000000000001</v>
      </c>
      <c r="C100">
        <v>1.611</v>
      </c>
    </row>
    <row r="101" spans="1:3" x14ac:dyDescent="0.2">
      <c r="A101" s="7">
        <v>45391</v>
      </c>
      <c r="B101">
        <v>1.736</v>
      </c>
      <c r="C101">
        <v>1.613</v>
      </c>
    </row>
    <row r="102" spans="1:3" x14ac:dyDescent="0.2">
      <c r="A102" s="7">
        <v>45392</v>
      </c>
      <c r="B102">
        <v>1.7350000000000001</v>
      </c>
      <c r="C102">
        <v>1.613</v>
      </c>
    </row>
    <row r="103" spans="1:3" x14ac:dyDescent="0.2">
      <c r="A103" s="7">
        <v>45393</v>
      </c>
      <c r="B103">
        <v>1.7350000000000001</v>
      </c>
      <c r="C103">
        <v>1.61</v>
      </c>
    </row>
    <row r="104" spans="1:3" x14ac:dyDescent="0.2">
      <c r="A104" s="7">
        <v>45394</v>
      </c>
      <c r="B104">
        <v>1.7390000000000001</v>
      </c>
      <c r="C104">
        <v>1.611</v>
      </c>
    </row>
    <row r="105" spans="1:3" x14ac:dyDescent="0.2">
      <c r="A105" s="7">
        <v>45395</v>
      </c>
      <c r="B105">
        <v>1.74</v>
      </c>
      <c r="C105">
        <v>1.611</v>
      </c>
    </row>
    <row r="106" spans="1:3" x14ac:dyDescent="0.2">
      <c r="A106" s="7">
        <v>45396</v>
      </c>
      <c r="B106">
        <v>1.744</v>
      </c>
      <c r="C106">
        <v>1.6140000000000001</v>
      </c>
    </row>
    <row r="107" spans="1:3" x14ac:dyDescent="0.2">
      <c r="A107" s="7">
        <v>45397</v>
      </c>
      <c r="B107">
        <v>1.7450000000000001</v>
      </c>
      <c r="C107">
        <v>1.613</v>
      </c>
    </row>
    <row r="108" spans="1:3" x14ac:dyDescent="0.2">
      <c r="A108" s="7">
        <v>45398</v>
      </c>
      <c r="B108">
        <v>1.7430000000000001</v>
      </c>
      <c r="C108">
        <v>1.613</v>
      </c>
    </row>
    <row r="109" spans="1:3" x14ac:dyDescent="0.2">
      <c r="A109" s="7">
        <v>45399</v>
      </c>
      <c r="B109">
        <v>1.7450000000000001</v>
      </c>
      <c r="C109">
        <v>1.615</v>
      </c>
    </row>
    <row r="110" spans="1:3" x14ac:dyDescent="0.2">
      <c r="A110" s="7">
        <v>45400</v>
      </c>
      <c r="B110">
        <v>1.7490000000000001</v>
      </c>
      <c r="C110">
        <v>1.613</v>
      </c>
    </row>
    <row r="111" spans="1:3" x14ac:dyDescent="0.2">
      <c r="A111" s="7">
        <v>45401</v>
      </c>
      <c r="B111">
        <v>1.7490000000000001</v>
      </c>
      <c r="C111">
        <v>1.607</v>
      </c>
    </row>
    <row r="112" spans="1:3" x14ac:dyDescent="0.2">
      <c r="A112" s="7">
        <v>45402</v>
      </c>
      <c r="B112">
        <v>1.748</v>
      </c>
      <c r="C112">
        <v>1.6</v>
      </c>
    </row>
    <row r="113" spans="1:3" x14ac:dyDescent="0.2">
      <c r="A113" s="7">
        <v>45403</v>
      </c>
      <c r="B113">
        <v>1.748</v>
      </c>
      <c r="C113">
        <v>1.597</v>
      </c>
    </row>
    <row r="114" spans="1:3" x14ac:dyDescent="0.2">
      <c r="A114" s="7">
        <v>45404</v>
      </c>
      <c r="B114">
        <v>1.7470000000000001</v>
      </c>
      <c r="C114">
        <v>1.5940000000000001</v>
      </c>
    </row>
    <row r="115" spans="1:3" x14ac:dyDescent="0.2">
      <c r="A115" s="7">
        <v>45405</v>
      </c>
      <c r="B115">
        <v>1.748</v>
      </c>
      <c r="C115">
        <v>1.589</v>
      </c>
    </row>
    <row r="116" spans="1:3" x14ac:dyDescent="0.2">
      <c r="A116" s="7">
        <v>45406</v>
      </c>
      <c r="B116">
        <v>1.7450000000000001</v>
      </c>
      <c r="C116">
        <v>1.5840000000000001</v>
      </c>
    </row>
    <row r="117" spans="1:3" x14ac:dyDescent="0.2">
      <c r="A117" s="7">
        <v>45407</v>
      </c>
      <c r="B117">
        <v>1.7430000000000001</v>
      </c>
      <c r="C117">
        <v>1.58</v>
      </c>
    </row>
    <row r="118" spans="1:3" x14ac:dyDescent="0.2">
      <c r="A118" s="7">
        <v>45408</v>
      </c>
      <c r="B118">
        <v>1.744</v>
      </c>
      <c r="C118">
        <v>1.579</v>
      </c>
    </row>
    <row r="119" spans="1:3" x14ac:dyDescent="0.2">
      <c r="A119" s="7">
        <v>45409</v>
      </c>
      <c r="B119">
        <v>1.744</v>
      </c>
      <c r="C119">
        <v>1.5780000000000001</v>
      </c>
    </row>
    <row r="120" spans="1:3" x14ac:dyDescent="0.2">
      <c r="A120" s="7">
        <v>45410</v>
      </c>
      <c r="B120">
        <v>1.7450000000000001</v>
      </c>
      <c r="C120">
        <v>1.5780000000000001</v>
      </c>
    </row>
    <row r="121" spans="1:3" x14ac:dyDescent="0.2">
      <c r="A121" s="7">
        <v>45411</v>
      </c>
      <c r="B121">
        <v>1.7430000000000001</v>
      </c>
      <c r="C121">
        <v>1.5780000000000001</v>
      </c>
    </row>
    <row r="122" spans="1:3" x14ac:dyDescent="0.2">
      <c r="A122" s="7">
        <v>45412</v>
      </c>
      <c r="B122">
        <v>1.746</v>
      </c>
      <c r="C122">
        <v>1.5780000000000001</v>
      </c>
    </row>
    <row r="123" spans="1:3" x14ac:dyDescent="0.2">
      <c r="A123" s="7">
        <v>45413</v>
      </c>
      <c r="B123">
        <v>1.7450000000000001</v>
      </c>
      <c r="C123">
        <v>1.5780000000000001</v>
      </c>
    </row>
    <row r="124" spans="1:3" x14ac:dyDescent="0.2">
      <c r="A124" s="7">
        <v>45414</v>
      </c>
      <c r="B124">
        <v>1.746</v>
      </c>
      <c r="C124">
        <v>1.5780000000000001</v>
      </c>
    </row>
    <row r="125" spans="1:3" x14ac:dyDescent="0.2">
      <c r="A125" s="7">
        <v>45415</v>
      </c>
      <c r="B125">
        <v>1.7450000000000001</v>
      </c>
      <c r="C125">
        <v>1.571</v>
      </c>
    </row>
    <row r="126" spans="1:3" x14ac:dyDescent="0.2">
      <c r="A126" s="7">
        <v>45416</v>
      </c>
      <c r="B126">
        <v>1.742</v>
      </c>
      <c r="C126">
        <v>1.57</v>
      </c>
    </row>
    <row r="127" spans="1:3" x14ac:dyDescent="0.2">
      <c r="A127" s="7">
        <v>45417</v>
      </c>
      <c r="B127">
        <v>1.7410000000000001</v>
      </c>
      <c r="C127">
        <v>1.5680000000000001</v>
      </c>
    </row>
    <row r="128" spans="1:3" x14ac:dyDescent="0.2">
      <c r="A128" s="7">
        <v>45418</v>
      </c>
      <c r="B128">
        <v>1.7370000000000001</v>
      </c>
      <c r="C128">
        <v>1.5629999999999999</v>
      </c>
    </row>
    <row r="129" spans="1:3" x14ac:dyDescent="0.2">
      <c r="A129" s="7">
        <v>45419</v>
      </c>
      <c r="B129">
        <v>1.7350000000000001</v>
      </c>
      <c r="C129">
        <v>1.5589999999999999</v>
      </c>
    </row>
    <row r="130" spans="1:3" x14ac:dyDescent="0.2">
      <c r="A130" s="7">
        <v>45420</v>
      </c>
      <c r="B130">
        <v>1.732</v>
      </c>
      <c r="C130">
        <v>1.552</v>
      </c>
    </row>
    <row r="131" spans="1:3" x14ac:dyDescent="0.2">
      <c r="A131" s="7">
        <v>45421</v>
      </c>
      <c r="B131">
        <v>1.728</v>
      </c>
      <c r="C131">
        <v>1.552</v>
      </c>
    </row>
    <row r="132" spans="1:3" x14ac:dyDescent="0.2">
      <c r="A132" s="7">
        <v>45422</v>
      </c>
      <c r="B132">
        <v>1.7270000000000001</v>
      </c>
      <c r="C132">
        <v>1.544</v>
      </c>
    </row>
    <row r="133" spans="1:3" x14ac:dyDescent="0.2">
      <c r="A133" s="7">
        <v>45423</v>
      </c>
      <c r="B133">
        <v>1.722</v>
      </c>
      <c r="C133">
        <v>1.544</v>
      </c>
    </row>
    <row r="134" spans="1:3" x14ac:dyDescent="0.2">
      <c r="A134" s="7">
        <v>45424</v>
      </c>
      <c r="B134">
        <v>1.72</v>
      </c>
      <c r="C134">
        <v>1.544</v>
      </c>
    </row>
    <row r="135" spans="1:3" x14ac:dyDescent="0.2">
      <c r="A135" s="7">
        <v>45425</v>
      </c>
      <c r="B135">
        <v>1.7190000000000001</v>
      </c>
      <c r="C135">
        <v>1.5429999999999999</v>
      </c>
    </row>
    <row r="136" spans="1:3" x14ac:dyDescent="0.2">
      <c r="A136" s="7">
        <v>45426</v>
      </c>
      <c r="B136">
        <v>1.7170000000000001</v>
      </c>
      <c r="C136">
        <v>1.5389999999999999</v>
      </c>
    </row>
    <row r="137" spans="1:3" x14ac:dyDescent="0.2">
      <c r="A137" s="7">
        <v>45427</v>
      </c>
      <c r="B137">
        <v>1.7150000000000001</v>
      </c>
      <c r="C137">
        <v>1.5369999999999999</v>
      </c>
    </row>
    <row r="138" spans="1:3" x14ac:dyDescent="0.2">
      <c r="A138" s="7">
        <v>45428</v>
      </c>
      <c r="B138">
        <v>1.7110000000000001</v>
      </c>
      <c r="C138">
        <v>1.5329999999999999</v>
      </c>
    </row>
    <row r="139" spans="1:3" x14ac:dyDescent="0.2">
      <c r="A139" s="7">
        <v>45429</v>
      </c>
      <c r="B139">
        <v>1.71</v>
      </c>
      <c r="C139">
        <v>1.532</v>
      </c>
    </row>
    <row r="140" spans="1:3" x14ac:dyDescent="0.2">
      <c r="A140" s="7">
        <v>45430</v>
      </c>
      <c r="B140">
        <v>1.7090000000000001</v>
      </c>
      <c r="C140">
        <v>1.5309999999999999</v>
      </c>
    </row>
    <row r="141" spans="1:3" x14ac:dyDescent="0.2">
      <c r="A141" s="7">
        <v>45431</v>
      </c>
      <c r="B141">
        <v>1.7090000000000001</v>
      </c>
      <c r="C141">
        <v>1.5309999999999999</v>
      </c>
    </row>
    <row r="142" spans="1:3" x14ac:dyDescent="0.2">
      <c r="A142" s="7">
        <v>45432</v>
      </c>
      <c r="B142">
        <v>1.7090000000000001</v>
      </c>
      <c r="C142">
        <v>1.5309999999999999</v>
      </c>
    </row>
    <row r="143" spans="1:3" x14ac:dyDescent="0.2">
      <c r="A143" s="7">
        <v>45433</v>
      </c>
      <c r="B143">
        <v>1.71</v>
      </c>
      <c r="C143">
        <v>1.5309999999999999</v>
      </c>
    </row>
    <row r="144" spans="1:3" x14ac:dyDescent="0.2">
      <c r="A144" s="7">
        <v>45434</v>
      </c>
      <c r="B144">
        <v>1.71</v>
      </c>
      <c r="C144">
        <v>1.5309999999999999</v>
      </c>
    </row>
    <row r="145" spans="1:3" x14ac:dyDescent="0.2">
      <c r="A145" s="7">
        <v>45435</v>
      </c>
      <c r="B145">
        <v>1.708</v>
      </c>
      <c r="C145">
        <v>1.53</v>
      </c>
    </row>
    <row r="146" spans="1:3" x14ac:dyDescent="0.2">
      <c r="A146" s="7">
        <v>45436</v>
      </c>
      <c r="B146">
        <v>1.704</v>
      </c>
      <c r="C146">
        <v>1.528</v>
      </c>
    </row>
    <row r="147" spans="1:3" x14ac:dyDescent="0.2">
      <c r="A147" s="7">
        <v>45437</v>
      </c>
      <c r="B147">
        <v>1.702</v>
      </c>
      <c r="C147">
        <v>1.528</v>
      </c>
    </row>
    <row r="148" spans="1:3" x14ac:dyDescent="0.2">
      <c r="A148" s="7">
        <v>45438</v>
      </c>
      <c r="B148">
        <v>1.702</v>
      </c>
      <c r="C148">
        <v>1.5269999999999999</v>
      </c>
    </row>
    <row r="149" spans="1:3" x14ac:dyDescent="0.2">
      <c r="A149" s="7">
        <v>45439</v>
      </c>
      <c r="B149">
        <v>1.698</v>
      </c>
      <c r="C149">
        <v>1.5229999999999999</v>
      </c>
    </row>
    <row r="150" spans="1:3" x14ac:dyDescent="0.2">
      <c r="A150" s="7">
        <v>45440</v>
      </c>
      <c r="B150">
        <v>1.694</v>
      </c>
      <c r="C150">
        <v>1.5209999999999999</v>
      </c>
    </row>
    <row r="151" spans="1:3" x14ac:dyDescent="0.2">
      <c r="A151" s="7">
        <v>45441</v>
      </c>
      <c r="B151">
        <v>1.696</v>
      </c>
      <c r="C151">
        <v>1.52</v>
      </c>
    </row>
    <row r="152" spans="1:3" x14ac:dyDescent="0.2">
      <c r="A152" s="7">
        <v>45442</v>
      </c>
      <c r="B152">
        <v>1.6970000000000001</v>
      </c>
      <c r="C152">
        <v>1.5209999999999999</v>
      </c>
    </row>
    <row r="153" spans="1:3" x14ac:dyDescent="0.2">
      <c r="A153" s="7">
        <v>45443</v>
      </c>
      <c r="B153">
        <v>1.6919999999999999</v>
      </c>
      <c r="C153">
        <v>1.5209999999999999</v>
      </c>
    </row>
    <row r="154" spans="1:3" x14ac:dyDescent="0.2">
      <c r="A154" s="7">
        <v>45444</v>
      </c>
      <c r="B154">
        <v>1.6950000000000001</v>
      </c>
      <c r="C154">
        <v>1.52</v>
      </c>
    </row>
    <row r="155" spans="1:3" x14ac:dyDescent="0.2">
      <c r="A155" s="7">
        <v>45445</v>
      </c>
      <c r="B155">
        <v>1.6950000000000001</v>
      </c>
      <c r="C155">
        <v>1.518</v>
      </c>
    </row>
    <row r="156" spans="1:3" x14ac:dyDescent="0.2">
      <c r="A156" s="7">
        <v>45446</v>
      </c>
      <c r="B156">
        <v>1.6930000000000001</v>
      </c>
      <c r="C156">
        <v>1.516</v>
      </c>
    </row>
    <row r="157" spans="1:3" x14ac:dyDescent="0.2">
      <c r="A157" s="7">
        <v>45447</v>
      </c>
      <c r="B157">
        <v>1.6930000000000001</v>
      </c>
      <c r="C157">
        <v>1.51</v>
      </c>
    </row>
    <row r="158" spans="1:3" x14ac:dyDescent="0.2">
      <c r="A158" s="7">
        <v>45448</v>
      </c>
      <c r="B158">
        <v>1.6859999999999999</v>
      </c>
      <c r="C158">
        <v>1.504</v>
      </c>
    </row>
    <row r="159" spans="1:3" x14ac:dyDescent="0.2">
      <c r="A159" s="7">
        <v>45449</v>
      </c>
      <c r="B159">
        <v>1.6819999999999999</v>
      </c>
      <c r="C159">
        <v>1.5</v>
      </c>
    </row>
    <row r="160" spans="1:3" x14ac:dyDescent="0.2">
      <c r="A160" s="7">
        <v>45450</v>
      </c>
      <c r="B160">
        <v>1.6779999999999999</v>
      </c>
      <c r="C160">
        <v>1.4990000000000001</v>
      </c>
    </row>
    <row r="161" spans="1:3" x14ac:dyDescent="0.2">
      <c r="A161" s="7">
        <v>45451</v>
      </c>
      <c r="B161">
        <v>1.6759999999999999</v>
      </c>
      <c r="C161">
        <v>1.4970000000000001</v>
      </c>
    </row>
    <row r="162" spans="1:3" x14ac:dyDescent="0.2">
      <c r="A162" s="7">
        <v>45452</v>
      </c>
      <c r="B162">
        <v>1.675</v>
      </c>
      <c r="C162">
        <v>1.496</v>
      </c>
    </row>
    <row r="163" spans="1:3" x14ac:dyDescent="0.2">
      <c r="A163" s="7">
        <v>45453</v>
      </c>
      <c r="B163">
        <v>1.6739999999999999</v>
      </c>
      <c r="C163">
        <v>1.496</v>
      </c>
    </row>
    <row r="164" spans="1:3" x14ac:dyDescent="0.2">
      <c r="A164" s="7">
        <v>45454</v>
      </c>
      <c r="B164">
        <v>1.675</v>
      </c>
      <c r="C164">
        <v>1.496</v>
      </c>
    </row>
    <row r="165" spans="1:3" x14ac:dyDescent="0.2">
      <c r="A165" s="7">
        <v>45455</v>
      </c>
      <c r="B165">
        <v>1.6739999999999999</v>
      </c>
      <c r="C165">
        <v>1.4950000000000001</v>
      </c>
    </row>
    <row r="166" spans="1:3" x14ac:dyDescent="0.2">
      <c r="A166" s="7">
        <v>45456</v>
      </c>
      <c r="B166">
        <v>1.673</v>
      </c>
      <c r="C166">
        <v>1.4970000000000001</v>
      </c>
    </row>
    <row r="167" spans="1:3" x14ac:dyDescent="0.2">
      <c r="A167" s="7">
        <v>45457</v>
      </c>
      <c r="B167">
        <v>1.673</v>
      </c>
      <c r="C167">
        <v>1.498</v>
      </c>
    </row>
    <row r="168" spans="1:3" x14ac:dyDescent="0.2">
      <c r="A168" s="7">
        <v>45458</v>
      </c>
      <c r="B168">
        <v>1.67</v>
      </c>
      <c r="C168">
        <v>1.502</v>
      </c>
    </row>
    <row r="169" spans="1:3" x14ac:dyDescent="0.2">
      <c r="A169" s="7">
        <v>45459</v>
      </c>
      <c r="B169">
        <v>1.6719999999999999</v>
      </c>
      <c r="C169">
        <v>1.5049999999999999</v>
      </c>
    </row>
    <row r="170" spans="1:3" x14ac:dyDescent="0.2">
      <c r="A170" s="7">
        <v>45460</v>
      </c>
      <c r="B170">
        <v>1.671</v>
      </c>
      <c r="C170">
        <v>1.506</v>
      </c>
    </row>
    <row r="171" spans="1:3" x14ac:dyDescent="0.2">
      <c r="A171" s="7">
        <v>45461</v>
      </c>
      <c r="B171">
        <v>1.6719999999999999</v>
      </c>
      <c r="C171">
        <v>1.5069999999999999</v>
      </c>
    </row>
    <row r="172" spans="1:3" x14ac:dyDescent="0.2">
      <c r="A172" s="7">
        <v>45462</v>
      </c>
      <c r="B172">
        <v>1.6719999999999999</v>
      </c>
      <c r="C172">
        <v>1.51</v>
      </c>
    </row>
    <row r="173" spans="1:3" x14ac:dyDescent="0.2">
      <c r="A173" s="7">
        <v>45463</v>
      </c>
      <c r="B173">
        <v>1.6719999999999999</v>
      </c>
      <c r="C173">
        <v>1.516</v>
      </c>
    </row>
    <row r="174" spans="1:3" x14ac:dyDescent="0.2">
      <c r="A174" s="7">
        <v>45464</v>
      </c>
      <c r="B174">
        <v>1.667</v>
      </c>
      <c r="C174">
        <v>1.5189999999999999</v>
      </c>
    </row>
    <row r="175" spans="1:3" x14ac:dyDescent="0.2">
      <c r="A175" s="7">
        <v>45465</v>
      </c>
      <c r="B175">
        <v>1.6719999999999999</v>
      </c>
      <c r="C175">
        <v>1.522</v>
      </c>
    </row>
    <row r="176" spans="1:3" x14ac:dyDescent="0.2">
      <c r="A176" s="7">
        <v>45466</v>
      </c>
      <c r="B176">
        <v>1.67</v>
      </c>
      <c r="C176">
        <v>1.5249999999999999</v>
      </c>
    </row>
    <row r="177" spans="1:3" x14ac:dyDescent="0.2">
      <c r="A177" s="7">
        <v>45467</v>
      </c>
      <c r="B177">
        <v>1.67</v>
      </c>
      <c r="C177">
        <v>1.528</v>
      </c>
    </row>
    <row r="178" spans="1:3" x14ac:dyDescent="0.2">
      <c r="A178" s="7">
        <v>45468</v>
      </c>
      <c r="B178">
        <v>1.67</v>
      </c>
      <c r="C178">
        <v>1.5289999999999999</v>
      </c>
    </row>
    <row r="179" spans="1:3" x14ac:dyDescent="0.2">
      <c r="A179" s="7">
        <v>45469</v>
      </c>
      <c r="B179">
        <v>1.6739999999999999</v>
      </c>
      <c r="C179">
        <v>1.5309999999999999</v>
      </c>
    </row>
    <row r="180" spans="1:3" x14ac:dyDescent="0.2">
      <c r="A180" s="7">
        <v>45470</v>
      </c>
      <c r="B180">
        <v>1.671</v>
      </c>
      <c r="C180">
        <v>1.534</v>
      </c>
    </row>
    <row r="181" spans="1:3" x14ac:dyDescent="0.2">
      <c r="A181" s="7">
        <v>45471</v>
      </c>
      <c r="B181">
        <v>1.677</v>
      </c>
      <c r="C181">
        <v>1.534</v>
      </c>
    </row>
    <row r="182" spans="1:3" x14ac:dyDescent="0.2">
      <c r="A182" s="7">
        <v>45472</v>
      </c>
      <c r="B182">
        <v>1.679</v>
      </c>
      <c r="C182">
        <v>1.5369999999999999</v>
      </c>
    </row>
    <row r="183" spans="1:3" x14ac:dyDescent="0.2">
      <c r="A183" s="7">
        <v>45473</v>
      </c>
      <c r="B183">
        <v>1.679</v>
      </c>
      <c r="C183">
        <v>1.5369999999999999</v>
      </c>
    </row>
    <row r="184" spans="1:3" x14ac:dyDescent="0.2">
      <c r="A184" s="7">
        <v>45474</v>
      </c>
      <c r="B184">
        <v>1.68</v>
      </c>
      <c r="C184">
        <v>1.5389999999999999</v>
      </c>
    </row>
    <row r="185" spans="1:3" x14ac:dyDescent="0.2">
      <c r="A185" s="7">
        <v>45475</v>
      </c>
      <c r="B185">
        <v>1.677</v>
      </c>
      <c r="C185">
        <v>1.5389999999999999</v>
      </c>
    </row>
    <row r="186" spans="1:3" x14ac:dyDescent="0.2">
      <c r="A186" s="7">
        <v>45476</v>
      </c>
      <c r="B186">
        <v>1.681</v>
      </c>
      <c r="C186">
        <v>1.542</v>
      </c>
    </row>
    <row r="187" spans="1:3" x14ac:dyDescent="0.2">
      <c r="A187" s="7">
        <v>45477</v>
      </c>
      <c r="B187">
        <v>1.6839999999999999</v>
      </c>
      <c r="C187">
        <v>1.546</v>
      </c>
    </row>
    <row r="188" spans="1:3" x14ac:dyDescent="0.2">
      <c r="A188" s="7">
        <v>45478</v>
      </c>
      <c r="B188">
        <v>1.6859999999999999</v>
      </c>
      <c r="C188">
        <v>1.5489999999999999</v>
      </c>
    </row>
    <row r="189" spans="1:3" x14ac:dyDescent="0.2">
      <c r="A189" s="7">
        <v>45479</v>
      </c>
      <c r="B189">
        <v>1.6839999999999999</v>
      </c>
      <c r="C189">
        <v>1.548</v>
      </c>
    </row>
    <row r="190" spans="1:3" x14ac:dyDescent="0.2">
      <c r="A190" s="7">
        <v>45480</v>
      </c>
      <c r="B190">
        <v>1.6850000000000001</v>
      </c>
      <c r="C190">
        <v>1.5489999999999999</v>
      </c>
    </row>
    <row r="191" spans="1:3" x14ac:dyDescent="0.2">
      <c r="A191" s="7">
        <v>45481</v>
      </c>
      <c r="B191">
        <v>1.6859999999999999</v>
      </c>
      <c r="C191">
        <v>1.55</v>
      </c>
    </row>
    <row r="192" spans="1:3" x14ac:dyDescent="0.2">
      <c r="A192" s="7">
        <v>45482</v>
      </c>
      <c r="B192">
        <v>1.6859999999999999</v>
      </c>
      <c r="C192">
        <v>1.5509999999999999</v>
      </c>
    </row>
    <row r="193" spans="1:3" x14ac:dyDescent="0.2">
      <c r="A193" s="7">
        <v>45483</v>
      </c>
      <c r="B193">
        <v>1.6850000000000001</v>
      </c>
      <c r="C193">
        <v>1.55</v>
      </c>
    </row>
    <row r="194" spans="1:3" x14ac:dyDescent="0.2">
      <c r="A194" s="7">
        <v>45484</v>
      </c>
      <c r="B194">
        <v>1.681</v>
      </c>
      <c r="C194">
        <v>1.546</v>
      </c>
    </row>
    <row r="195" spans="1:3" x14ac:dyDescent="0.2">
      <c r="A195" s="7">
        <v>45485</v>
      </c>
      <c r="B195">
        <v>1.679</v>
      </c>
      <c r="C195">
        <v>1.544</v>
      </c>
    </row>
    <row r="196" spans="1:3" x14ac:dyDescent="0.2">
      <c r="A196" s="7">
        <v>45486</v>
      </c>
      <c r="B196">
        <v>1.677</v>
      </c>
      <c r="C196">
        <v>1.542</v>
      </c>
    </row>
    <row r="197" spans="1:3" x14ac:dyDescent="0.2">
      <c r="A197" s="7">
        <v>45487</v>
      </c>
      <c r="B197">
        <v>1.677</v>
      </c>
      <c r="C197">
        <v>1.542</v>
      </c>
    </row>
    <row r="198" spans="1:3" x14ac:dyDescent="0.2">
      <c r="A198" s="7">
        <v>45488</v>
      </c>
      <c r="B198">
        <v>1.677</v>
      </c>
      <c r="C198">
        <v>1.5409999999999999</v>
      </c>
    </row>
    <row r="199" spans="1:3" x14ac:dyDescent="0.2">
      <c r="A199" s="7">
        <v>45489</v>
      </c>
      <c r="B199">
        <v>1.6719999999999999</v>
      </c>
      <c r="C199">
        <v>1.542</v>
      </c>
    </row>
    <row r="200" spans="1:3" x14ac:dyDescent="0.2">
      <c r="A200" s="7">
        <v>45490</v>
      </c>
      <c r="B200">
        <v>1.6719999999999999</v>
      </c>
      <c r="C200">
        <v>1.5389999999999999</v>
      </c>
    </row>
    <row r="201" spans="1:3" x14ac:dyDescent="0.2">
      <c r="A201" s="7">
        <v>45491</v>
      </c>
      <c r="B201">
        <v>1.671</v>
      </c>
      <c r="C201">
        <v>1.5349999999999999</v>
      </c>
    </row>
    <row r="202" spans="1:3" x14ac:dyDescent="0.2">
      <c r="A202" s="7">
        <v>45492</v>
      </c>
      <c r="B202">
        <v>1.671</v>
      </c>
      <c r="C202">
        <v>1.534</v>
      </c>
    </row>
    <row r="203" spans="1:3" x14ac:dyDescent="0.2">
      <c r="A203" s="7">
        <v>45493</v>
      </c>
      <c r="B203">
        <v>1.6719999999999999</v>
      </c>
      <c r="C203">
        <v>1.5329999999999999</v>
      </c>
    </row>
    <row r="204" spans="1:3" x14ac:dyDescent="0.2">
      <c r="A204" s="7">
        <v>45494</v>
      </c>
      <c r="B204">
        <v>1.671</v>
      </c>
      <c r="C204">
        <v>1.534</v>
      </c>
    </row>
    <row r="205" spans="1:3" x14ac:dyDescent="0.2">
      <c r="A205" s="7">
        <v>45495</v>
      </c>
      <c r="B205">
        <v>1.671</v>
      </c>
      <c r="C205">
        <v>1.5329999999999999</v>
      </c>
    </row>
    <row r="206" spans="1:3" x14ac:dyDescent="0.2">
      <c r="A206" s="7">
        <v>45496</v>
      </c>
      <c r="B206">
        <v>1.671</v>
      </c>
      <c r="C206">
        <v>1.5309999999999999</v>
      </c>
    </row>
    <row r="207" spans="1:3" x14ac:dyDescent="0.2">
      <c r="A207" s="7">
        <v>45497</v>
      </c>
      <c r="B207">
        <v>1.6679999999999999</v>
      </c>
      <c r="C207">
        <v>1.528</v>
      </c>
    </row>
    <row r="208" spans="1:3" x14ac:dyDescent="0.2">
      <c r="A208" s="7">
        <v>45498</v>
      </c>
      <c r="B208">
        <v>1.667</v>
      </c>
      <c r="C208">
        <v>1.5249999999999999</v>
      </c>
    </row>
    <row r="209" spans="1:3" x14ac:dyDescent="0.2">
      <c r="A209" s="7">
        <v>45499</v>
      </c>
      <c r="B209">
        <v>1.661</v>
      </c>
      <c r="C209">
        <v>1.526</v>
      </c>
    </row>
    <row r="210" spans="1:3" x14ac:dyDescent="0.2">
      <c r="A210" s="7">
        <v>45500</v>
      </c>
      <c r="B210">
        <v>1.665</v>
      </c>
      <c r="C210">
        <v>1.522</v>
      </c>
    </row>
    <row r="211" spans="1:3" x14ac:dyDescent="0.2">
      <c r="A211" s="7">
        <v>45501</v>
      </c>
      <c r="B211">
        <v>1.6619999999999999</v>
      </c>
      <c r="C211">
        <v>1.5209999999999999</v>
      </c>
    </row>
    <row r="212" spans="1:3" x14ac:dyDescent="0.2">
      <c r="A212" s="7">
        <v>45502</v>
      </c>
      <c r="B212">
        <v>1.66</v>
      </c>
      <c r="C212">
        <v>1.518</v>
      </c>
    </row>
    <row r="213" spans="1:3" x14ac:dyDescent="0.2">
      <c r="A213" s="7">
        <v>45503</v>
      </c>
      <c r="B213">
        <v>1.659</v>
      </c>
      <c r="C213">
        <v>1.514</v>
      </c>
    </row>
    <row r="214" spans="1:3" x14ac:dyDescent="0.2">
      <c r="A214" s="7">
        <v>45504</v>
      </c>
      <c r="B214">
        <v>1.6539999999999999</v>
      </c>
      <c r="C214">
        <v>1.508</v>
      </c>
    </row>
    <row r="215" spans="1:3" x14ac:dyDescent="0.2">
      <c r="A215" s="7">
        <v>45505</v>
      </c>
      <c r="B215">
        <v>1.647</v>
      </c>
      <c r="C215">
        <v>1.508</v>
      </c>
    </row>
    <row r="216" spans="1:3" x14ac:dyDescent="0.2">
      <c r="A216" s="7">
        <v>45506</v>
      </c>
      <c r="B216">
        <v>1.6519999999999999</v>
      </c>
      <c r="C216">
        <v>1.5109999999999999</v>
      </c>
    </row>
    <row r="217" spans="1:3" x14ac:dyDescent="0.2">
      <c r="A217" s="7">
        <v>45507</v>
      </c>
      <c r="B217">
        <v>1.651</v>
      </c>
      <c r="C217">
        <v>1.5069999999999999</v>
      </c>
    </row>
    <row r="218" spans="1:3" x14ac:dyDescent="0.2">
      <c r="A218" s="7">
        <v>45508</v>
      </c>
      <c r="B218">
        <v>1.651</v>
      </c>
      <c r="C218">
        <v>1.506</v>
      </c>
    </row>
    <row r="219" spans="1:3" x14ac:dyDescent="0.2">
      <c r="A219" s="7">
        <v>45509</v>
      </c>
      <c r="B219">
        <v>1.649</v>
      </c>
      <c r="C219">
        <v>1.5029999999999999</v>
      </c>
    </row>
    <row r="220" spans="1:3" x14ac:dyDescent="0.2">
      <c r="A220" s="7">
        <v>45510</v>
      </c>
      <c r="B220">
        <v>1.6459999999999999</v>
      </c>
      <c r="C220">
        <v>1.502</v>
      </c>
    </row>
    <row r="221" spans="1:3" x14ac:dyDescent="0.2">
      <c r="A221" s="7">
        <v>45511</v>
      </c>
      <c r="B221">
        <v>1.643</v>
      </c>
      <c r="C221">
        <v>1.496</v>
      </c>
    </row>
    <row r="222" spans="1:3" x14ac:dyDescent="0.2">
      <c r="A222" s="7">
        <v>45512</v>
      </c>
      <c r="B222">
        <v>1.639</v>
      </c>
      <c r="C222">
        <v>1.494</v>
      </c>
    </row>
    <row r="223" spans="1:3" x14ac:dyDescent="0.2">
      <c r="A223" s="7">
        <v>45513</v>
      </c>
      <c r="B223">
        <v>1.6319999999999999</v>
      </c>
      <c r="C223">
        <v>1.4930000000000001</v>
      </c>
    </row>
    <row r="224" spans="1:3" x14ac:dyDescent="0.2">
      <c r="A224" s="7">
        <v>45514</v>
      </c>
      <c r="B224">
        <v>1.635</v>
      </c>
      <c r="C224">
        <v>1.49</v>
      </c>
    </row>
    <row r="225" spans="1:3" x14ac:dyDescent="0.2">
      <c r="A225" s="7">
        <v>45515</v>
      </c>
      <c r="B225">
        <v>1.635</v>
      </c>
      <c r="C225">
        <v>1.49</v>
      </c>
    </row>
    <row r="226" spans="1:3" x14ac:dyDescent="0.2">
      <c r="A226" s="7">
        <v>45516</v>
      </c>
      <c r="B226">
        <v>1.633</v>
      </c>
      <c r="C226">
        <v>1.488</v>
      </c>
    </row>
    <row r="227" spans="1:3" x14ac:dyDescent="0.2">
      <c r="A227" s="7">
        <v>45517</v>
      </c>
      <c r="B227">
        <v>1.6319999999999999</v>
      </c>
      <c r="C227">
        <v>1.4870000000000001</v>
      </c>
    </row>
    <row r="228" spans="1:3" x14ac:dyDescent="0.2">
      <c r="A228" s="7">
        <v>45518</v>
      </c>
      <c r="B228">
        <v>1.631</v>
      </c>
      <c r="C228">
        <v>1.4890000000000001</v>
      </c>
    </row>
    <row r="229" spans="1:3" x14ac:dyDescent="0.2">
      <c r="A229" s="7">
        <v>45519</v>
      </c>
      <c r="B229">
        <v>1.629</v>
      </c>
      <c r="C229">
        <v>1.4850000000000001</v>
      </c>
    </row>
    <row r="230" spans="1:3" x14ac:dyDescent="0.2">
      <c r="A230" s="7">
        <v>45520</v>
      </c>
      <c r="B230">
        <v>1.6279999999999999</v>
      </c>
      <c r="C230">
        <v>1.4850000000000001</v>
      </c>
    </row>
    <row r="231" spans="1:3" x14ac:dyDescent="0.2">
      <c r="A231" s="7">
        <v>45521</v>
      </c>
      <c r="B231">
        <v>1.623</v>
      </c>
      <c r="C231">
        <v>1.4810000000000001</v>
      </c>
    </row>
    <row r="232" spans="1:3" x14ac:dyDescent="0.2">
      <c r="A232" s="7">
        <v>45522</v>
      </c>
      <c r="B232">
        <v>1.6220000000000001</v>
      </c>
      <c r="C232">
        <v>1.48</v>
      </c>
    </row>
    <row r="233" spans="1:3" x14ac:dyDescent="0.2">
      <c r="A233" s="7">
        <v>45523</v>
      </c>
      <c r="B233">
        <v>1.619</v>
      </c>
      <c r="C233">
        <v>1.478</v>
      </c>
    </row>
    <row r="234" spans="1:3" x14ac:dyDescent="0.2">
      <c r="A234" s="7">
        <v>45524</v>
      </c>
      <c r="B234">
        <v>1.615</v>
      </c>
      <c r="C234">
        <v>1.474</v>
      </c>
    </row>
    <row r="235" spans="1:3" x14ac:dyDescent="0.2">
      <c r="A235" s="7">
        <v>45525</v>
      </c>
      <c r="B235">
        <v>1.611</v>
      </c>
      <c r="C235">
        <v>1.472</v>
      </c>
    </row>
    <row r="236" spans="1:3" x14ac:dyDescent="0.2">
      <c r="A236" s="7">
        <v>45526</v>
      </c>
      <c r="B236">
        <v>1.605</v>
      </c>
      <c r="C236">
        <v>1.4650000000000001</v>
      </c>
    </row>
    <row r="237" spans="1:3" x14ac:dyDescent="0.2">
      <c r="A237" s="7">
        <v>45527</v>
      </c>
      <c r="B237">
        <v>1.601</v>
      </c>
      <c r="C237">
        <v>1.4650000000000001</v>
      </c>
    </row>
    <row r="238" spans="1:3" x14ac:dyDescent="0.2">
      <c r="A238" s="7">
        <v>45528</v>
      </c>
      <c r="B238">
        <v>1.5960000000000001</v>
      </c>
      <c r="C238">
        <v>1.456</v>
      </c>
    </row>
    <row r="239" spans="1:3" x14ac:dyDescent="0.2">
      <c r="A239" s="7">
        <v>45529</v>
      </c>
      <c r="B239">
        <v>1.595</v>
      </c>
      <c r="C239">
        <v>1.456</v>
      </c>
    </row>
    <row r="240" spans="1:3" x14ac:dyDescent="0.2">
      <c r="A240" s="7">
        <v>45530</v>
      </c>
      <c r="B240">
        <v>1.5940000000000001</v>
      </c>
      <c r="C240">
        <v>1.454</v>
      </c>
    </row>
    <row r="241" spans="1:3" x14ac:dyDescent="0.2">
      <c r="A241" s="7">
        <v>45531</v>
      </c>
      <c r="B241">
        <v>1.595</v>
      </c>
      <c r="C241">
        <v>1.4570000000000001</v>
      </c>
    </row>
    <row r="242" spans="1:3" x14ac:dyDescent="0.2">
      <c r="A242" s="7">
        <v>45532</v>
      </c>
      <c r="B242">
        <v>1.595</v>
      </c>
      <c r="C242">
        <v>1.4570000000000001</v>
      </c>
    </row>
    <row r="243" spans="1:3" x14ac:dyDescent="0.2">
      <c r="A243" s="7">
        <v>45533</v>
      </c>
      <c r="B243">
        <v>1.593</v>
      </c>
      <c r="C243">
        <v>1.4530000000000001</v>
      </c>
    </row>
    <row r="244" spans="1:3" x14ac:dyDescent="0.2">
      <c r="A244" s="7">
        <v>45534</v>
      </c>
      <c r="B244">
        <v>1.59</v>
      </c>
      <c r="C244">
        <v>1.4510000000000001</v>
      </c>
    </row>
    <row r="245" spans="1:3" x14ac:dyDescent="0.2">
      <c r="A245" s="7">
        <v>45535</v>
      </c>
      <c r="B245">
        <v>1.587</v>
      </c>
      <c r="C245">
        <v>1.448</v>
      </c>
    </row>
    <row r="246" spans="1:3" x14ac:dyDescent="0.2">
      <c r="A246" s="7">
        <v>45536</v>
      </c>
      <c r="B246">
        <v>1.587</v>
      </c>
      <c r="C246">
        <v>1.4490000000000001</v>
      </c>
    </row>
    <row r="247" spans="1:3" x14ac:dyDescent="0.2">
      <c r="A247" s="7">
        <v>45537</v>
      </c>
      <c r="B247">
        <v>1.5860000000000001</v>
      </c>
      <c r="C247">
        <v>1.4470000000000001</v>
      </c>
    </row>
    <row r="248" spans="1:3" x14ac:dyDescent="0.2">
      <c r="A248" s="7">
        <v>45538</v>
      </c>
      <c r="B248">
        <v>1.5840000000000001</v>
      </c>
      <c r="C248">
        <v>1.4450000000000001</v>
      </c>
    </row>
    <row r="249" spans="1:3" x14ac:dyDescent="0.2">
      <c r="A249" s="7">
        <v>45539</v>
      </c>
      <c r="B249">
        <v>1.581</v>
      </c>
      <c r="C249">
        <v>1.444</v>
      </c>
    </row>
    <row r="250" spans="1:3" x14ac:dyDescent="0.2">
      <c r="A250" s="7">
        <v>45540</v>
      </c>
      <c r="B250">
        <v>1.575</v>
      </c>
      <c r="C250">
        <v>1.4410000000000001</v>
      </c>
    </row>
    <row r="251" spans="1:3" x14ac:dyDescent="0.2">
      <c r="A251" s="7">
        <v>45541</v>
      </c>
      <c r="B251">
        <v>1.57</v>
      </c>
      <c r="C251">
        <v>1.4370000000000001</v>
      </c>
    </row>
    <row r="252" spans="1:3" x14ac:dyDescent="0.2">
      <c r="A252" s="7">
        <v>45542</v>
      </c>
      <c r="B252">
        <v>1.5640000000000001</v>
      </c>
      <c r="C252">
        <v>1.4339999999999999</v>
      </c>
    </row>
    <row r="253" spans="1:3" x14ac:dyDescent="0.2">
      <c r="A253" s="7">
        <v>45543</v>
      </c>
      <c r="B253">
        <v>1.5609999999999999</v>
      </c>
      <c r="C253">
        <v>1.4319999999999999</v>
      </c>
    </row>
    <row r="254" spans="1:3" x14ac:dyDescent="0.2">
      <c r="A254" s="7">
        <v>45544</v>
      </c>
      <c r="B254">
        <v>1.556</v>
      </c>
      <c r="C254">
        <v>1.4279999999999999</v>
      </c>
    </row>
    <row r="255" spans="1:3" x14ac:dyDescent="0.2">
      <c r="A255" s="7">
        <v>45545</v>
      </c>
      <c r="B255">
        <v>1.552</v>
      </c>
      <c r="C255">
        <v>1.425</v>
      </c>
    </row>
    <row r="256" spans="1:3" x14ac:dyDescent="0.2">
      <c r="A256" s="7">
        <v>45546</v>
      </c>
      <c r="B256">
        <v>1.548</v>
      </c>
      <c r="C256">
        <v>1.42</v>
      </c>
    </row>
    <row r="257" spans="1:3" x14ac:dyDescent="0.2">
      <c r="A257" s="7">
        <v>45547</v>
      </c>
      <c r="B257">
        <v>1.544</v>
      </c>
      <c r="C257">
        <v>1.4159999999999999</v>
      </c>
    </row>
    <row r="258" spans="1:3" x14ac:dyDescent="0.2">
      <c r="A258" s="7">
        <v>45548</v>
      </c>
      <c r="B258">
        <v>1.54</v>
      </c>
      <c r="C258">
        <v>1.4119999999999999</v>
      </c>
    </row>
    <row r="259" spans="1:3" x14ac:dyDescent="0.2">
      <c r="A259" s="7">
        <v>45549</v>
      </c>
      <c r="B259">
        <v>1.5389999999999999</v>
      </c>
      <c r="C259">
        <v>1.411</v>
      </c>
    </row>
    <row r="260" spans="1:3" x14ac:dyDescent="0.2">
      <c r="A260" s="7">
        <v>45550</v>
      </c>
      <c r="B260">
        <v>1.5369999999999999</v>
      </c>
      <c r="C260">
        <v>1.4119999999999999</v>
      </c>
    </row>
    <row r="261" spans="1:3" x14ac:dyDescent="0.2">
      <c r="A261" s="7">
        <v>45551</v>
      </c>
      <c r="B261">
        <v>1.5349999999999999</v>
      </c>
      <c r="C261">
        <v>1.41</v>
      </c>
    </row>
    <row r="262" spans="1:3" x14ac:dyDescent="0.2">
      <c r="A262" s="7">
        <v>45552</v>
      </c>
      <c r="B262">
        <v>1.534</v>
      </c>
      <c r="C262">
        <v>1.407</v>
      </c>
    </row>
    <row r="263" spans="1:3" x14ac:dyDescent="0.2">
      <c r="A263" s="7">
        <v>45553</v>
      </c>
      <c r="B263">
        <v>1.5329999999999999</v>
      </c>
      <c r="C263">
        <v>1.4019999999999999</v>
      </c>
    </row>
    <row r="264" spans="1:3" x14ac:dyDescent="0.2">
      <c r="A264" s="7">
        <v>45554</v>
      </c>
      <c r="B264">
        <v>1.5329999999999999</v>
      </c>
      <c r="C264">
        <v>1.4039999999999999</v>
      </c>
    </row>
    <row r="265" spans="1:3" x14ac:dyDescent="0.2">
      <c r="A265" s="7">
        <v>45555</v>
      </c>
      <c r="B265">
        <v>1.532</v>
      </c>
      <c r="C265">
        <v>1.4039999999999999</v>
      </c>
    </row>
    <row r="266" spans="1:3" x14ac:dyDescent="0.2">
      <c r="A266" s="7">
        <v>45556</v>
      </c>
      <c r="B266">
        <v>1.5309999999999999</v>
      </c>
      <c r="C266">
        <v>1.4019999999999999</v>
      </c>
    </row>
    <row r="267" spans="1:3" x14ac:dyDescent="0.2">
      <c r="A267" s="7">
        <v>45557</v>
      </c>
      <c r="B267">
        <v>1.53</v>
      </c>
      <c r="C267">
        <v>1.4039999999999999</v>
      </c>
    </row>
    <row r="268" spans="1:3" x14ac:dyDescent="0.2">
      <c r="A268" s="7">
        <v>45558</v>
      </c>
      <c r="B268">
        <v>1.5289999999999999</v>
      </c>
      <c r="C268">
        <v>1.4039999999999999</v>
      </c>
    </row>
    <row r="269" spans="1:3" x14ac:dyDescent="0.2">
      <c r="A269" s="7">
        <v>45559</v>
      </c>
      <c r="B269">
        <v>1.5329999999999999</v>
      </c>
      <c r="C269">
        <v>1.403</v>
      </c>
    </row>
    <row r="270" spans="1:3" x14ac:dyDescent="0.2">
      <c r="A270" s="7">
        <v>45560</v>
      </c>
      <c r="B270">
        <v>1.534</v>
      </c>
      <c r="C270">
        <v>1.403</v>
      </c>
    </row>
    <row r="271" spans="1:3" x14ac:dyDescent="0.2">
      <c r="A271" s="7">
        <v>45561</v>
      </c>
      <c r="B271">
        <v>1.5329999999999999</v>
      </c>
      <c r="C271">
        <v>1.4019999999999999</v>
      </c>
    </row>
    <row r="272" spans="1:3" x14ac:dyDescent="0.2">
      <c r="A272" s="7">
        <v>45562</v>
      </c>
      <c r="B272">
        <v>1.5329999999999999</v>
      </c>
      <c r="C272">
        <v>1.4</v>
      </c>
    </row>
    <row r="273" spans="1:3" x14ac:dyDescent="0.2">
      <c r="A273" s="7">
        <v>45563</v>
      </c>
      <c r="B273">
        <v>1.5309999999999999</v>
      </c>
      <c r="C273">
        <v>1.399</v>
      </c>
    </row>
    <row r="274" spans="1:3" x14ac:dyDescent="0.2">
      <c r="A274" s="7">
        <v>45564</v>
      </c>
      <c r="B274">
        <v>1.53</v>
      </c>
      <c r="C274">
        <v>1.395</v>
      </c>
    </row>
    <row r="275" spans="1:3" x14ac:dyDescent="0.2">
      <c r="A275" s="7">
        <v>45565</v>
      </c>
      <c r="B275">
        <v>1.53</v>
      </c>
      <c r="C275">
        <v>1.391</v>
      </c>
    </row>
    <row r="276" spans="1:3" x14ac:dyDescent="0.2">
      <c r="A276" s="7">
        <v>45566</v>
      </c>
      <c r="B276">
        <v>1.5289999999999999</v>
      </c>
      <c r="C276">
        <v>1.3939999999999999</v>
      </c>
    </row>
    <row r="277" spans="1:3" x14ac:dyDescent="0.2">
      <c r="A277" s="7">
        <v>45567</v>
      </c>
      <c r="B277">
        <v>1.5289999999999999</v>
      </c>
      <c r="C277">
        <v>1.3939999999999999</v>
      </c>
    </row>
    <row r="278" spans="1:3" x14ac:dyDescent="0.2">
      <c r="A278" s="7">
        <v>45568</v>
      </c>
      <c r="B278">
        <v>1.532</v>
      </c>
      <c r="C278">
        <v>1.395</v>
      </c>
    </row>
    <row r="279" spans="1:3" x14ac:dyDescent="0.2">
      <c r="A279" s="7">
        <v>45569</v>
      </c>
      <c r="B279">
        <v>1.53</v>
      </c>
      <c r="C279">
        <v>1.3979999999999999</v>
      </c>
    </row>
    <row r="280" spans="1:3" x14ac:dyDescent="0.2">
      <c r="A280" s="7">
        <v>45570</v>
      </c>
      <c r="B280">
        <v>1.53</v>
      </c>
      <c r="C280">
        <v>1.4</v>
      </c>
    </row>
    <row r="281" spans="1:3" x14ac:dyDescent="0.2">
      <c r="A281" s="7">
        <v>45571</v>
      </c>
      <c r="B281">
        <v>1.5329999999999999</v>
      </c>
      <c r="C281">
        <v>1.4039999999999999</v>
      </c>
    </row>
    <row r="282" spans="1:3" x14ac:dyDescent="0.2">
      <c r="A282" s="7">
        <v>45572</v>
      </c>
      <c r="B282">
        <v>1.534</v>
      </c>
      <c r="C282">
        <v>1.405</v>
      </c>
    </row>
    <row r="283" spans="1:3" x14ac:dyDescent="0.2">
      <c r="A283" s="7">
        <v>45573</v>
      </c>
      <c r="B283">
        <v>1.5369999999999999</v>
      </c>
      <c r="C283">
        <v>1.409</v>
      </c>
    </row>
    <row r="284" spans="1:3" x14ac:dyDescent="0.2">
      <c r="A284" s="7">
        <v>45574</v>
      </c>
      <c r="B284">
        <v>1.544</v>
      </c>
      <c r="C284">
        <v>1.4179999999999999</v>
      </c>
    </row>
    <row r="285" spans="1:3" x14ac:dyDescent="0.2">
      <c r="A285" s="7">
        <v>45575</v>
      </c>
      <c r="B285">
        <v>1.548</v>
      </c>
      <c r="C285">
        <v>1.423</v>
      </c>
    </row>
    <row r="286" spans="1:3" x14ac:dyDescent="0.2">
      <c r="A286" s="7">
        <v>45576</v>
      </c>
      <c r="B286">
        <v>1.5509999999999999</v>
      </c>
      <c r="C286">
        <v>1.4279999999999999</v>
      </c>
    </row>
    <row r="287" spans="1:3" x14ac:dyDescent="0.2">
      <c r="A287" s="7">
        <v>45577</v>
      </c>
      <c r="B287">
        <v>1.5489999999999999</v>
      </c>
      <c r="C287">
        <v>1.4279999999999999</v>
      </c>
    </row>
    <row r="288" spans="1:3" x14ac:dyDescent="0.2">
      <c r="A288" s="7">
        <v>45578</v>
      </c>
      <c r="B288">
        <v>1.5549999999999999</v>
      </c>
      <c r="C288">
        <v>1.43</v>
      </c>
    </row>
    <row r="289" spans="1:3" x14ac:dyDescent="0.2">
      <c r="A289" s="7">
        <v>45579</v>
      </c>
      <c r="B289">
        <v>1.556</v>
      </c>
      <c r="C289">
        <v>1.4319999999999999</v>
      </c>
    </row>
    <row r="290" spans="1:3" x14ac:dyDescent="0.2">
      <c r="A290" s="7">
        <v>45580</v>
      </c>
      <c r="B290">
        <v>1.56</v>
      </c>
      <c r="C290">
        <v>1.4359999999999999</v>
      </c>
    </row>
    <row r="291" spans="1:3" x14ac:dyDescent="0.2">
      <c r="A291" s="7">
        <v>45581</v>
      </c>
      <c r="B291">
        <v>1.5589999999999999</v>
      </c>
      <c r="C291">
        <v>1.4390000000000001</v>
      </c>
    </row>
    <row r="292" spans="1:3" x14ac:dyDescent="0.2">
      <c r="A292" s="7">
        <v>45582</v>
      </c>
      <c r="B292">
        <v>1.556</v>
      </c>
      <c r="C292">
        <v>1.4319999999999999</v>
      </c>
    </row>
    <row r="293" spans="1:3" x14ac:dyDescent="0.2">
      <c r="A293" s="7">
        <v>45583</v>
      </c>
      <c r="B293">
        <v>1.5589999999999999</v>
      </c>
      <c r="C293">
        <v>1.4339999999999999</v>
      </c>
    </row>
    <row r="294" spans="1:3" x14ac:dyDescent="0.2">
      <c r="A294" s="7">
        <v>45584</v>
      </c>
      <c r="B294">
        <v>1.5569999999999999</v>
      </c>
      <c r="C294">
        <v>1.4319999999999999</v>
      </c>
    </row>
    <row r="295" spans="1:3" x14ac:dyDescent="0.2">
      <c r="A295" s="7">
        <v>45585</v>
      </c>
      <c r="B295">
        <v>1.556</v>
      </c>
      <c r="C295">
        <v>1.4319999999999999</v>
      </c>
    </row>
    <row r="296" spans="1:3" x14ac:dyDescent="0.2">
      <c r="A296" s="7">
        <v>45586</v>
      </c>
      <c r="B296">
        <v>1.556</v>
      </c>
      <c r="C296">
        <v>1.431</v>
      </c>
    </row>
    <row r="297" spans="1:3" x14ac:dyDescent="0.2">
      <c r="A297" s="7">
        <v>45587</v>
      </c>
      <c r="B297">
        <v>1.556</v>
      </c>
      <c r="C297">
        <v>1.4319999999999999</v>
      </c>
    </row>
    <row r="298" spans="1:3" x14ac:dyDescent="0.2">
      <c r="A298" s="7">
        <v>45588</v>
      </c>
      <c r="B298">
        <v>1.5589999999999999</v>
      </c>
      <c r="C298">
        <v>1.4339999999999999</v>
      </c>
    </row>
    <row r="299" spans="1:3" x14ac:dyDescent="0.2">
      <c r="A299" s="7">
        <v>45589</v>
      </c>
      <c r="B299">
        <v>1.5580000000000001</v>
      </c>
      <c r="C299">
        <v>1.4350000000000001</v>
      </c>
    </row>
    <row r="300" spans="1:3" x14ac:dyDescent="0.2">
      <c r="A300" s="7">
        <v>45590</v>
      </c>
      <c r="B300">
        <v>1.5620000000000001</v>
      </c>
      <c r="C300">
        <v>1.4359999999999999</v>
      </c>
    </row>
    <row r="301" spans="1:3" x14ac:dyDescent="0.2">
      <c r="A301" s="7">
        <v>45591</v>
      </c>
      <c r="B301">
        <v>1.56</v>
      </c>
      <c r="C301">
        <v>1.4339999999999999</v>
      </c>
    </row>
    <row r="302" spans="1:3" x14ac:dyDescent="0.2">
      <c r="A302" s="7">
        <v>45592</v>
      </c>
      <c r="B302">
        <v>1.56</v>
      </c>
      <c r="C302">
        <v>1.4350000000000001</v>
      </c>
    </row>
    <row r="303" spans="1:3" x14ac:dyDescent="0.2">
      <c r="A303" s="7">
        <v>45593</v>
      </c>
      <c r="B303">
        <v>1.56</v>
      </c>
      <c r="C303">
        <v>1.4350000000000001</v>
      </c>
    </row>
    <row r="304" spans="1:3" x14ac:dyDescent="0.2">
      <c r="A304" s="7">
        <v>45594</v>
      </c>
      <c r="B304">
        <v>1.56</v>
      </c>
      <c r="C304">
        <v>1.4319999999999999</v>
      </c>
    </row>
    <row r="305" spans="1:3" x14ac:dyDescent="0.2">
      <c r="A305" s="7">
        <v>45595</v>
      </c>
      <c r="B305">
        <v>1.5549999999999999</v>
      </c>
      <c r="C305">
        <v>1.4330000000000001</v>
      </c>
    </row>
    <row r="306" spans="1:3" x14ac:dyDescent="0.2">
      <c r="A306" s="7">
        <v>45596</v>
      </c>
      <c r="B306">
        <v>1.5549999999999999</v>
      </c>
      <c r="C306">
        <v>1.431</v>
      </c>
    </row>
    <row r="307" spans="1:3" x14ac:dyDescent="0.2">
      <c r="A307" s="7">
        <v>45597</v>
      </c>
      <c r="B307">
        <v>1.552</v>
      </c>
      <c r="C307">
        <v>1.431</v>
      </c>
    </row>
    <row r="308" spans="1:3" x14ac:dyDescent="0.2">
      <c r="A308" s="7">
        <v>45598</v>
      </c>
      <c r="B308">
        <v>1.5549999999999999</v>
      </c>
      <c r="C308">
        <v>1.43</v>
      </c>
    </row>
    <row r="309" spans="1:3" x14ac:dyDescent="0.2">
      <c r="A309" s="7">
        <v>45599</v>
      </c>
      <c r="B309">
        <v>1.556</v>
      </c>
      <c r="C309">
        <v>1.4339999999999999</v>
      </c>
    </row>
    <row r="310" spans="1:3" x14ac:dyDescent="0.2">
      <c r="A310" s="7">
        <v>45600</v>
      </c>
      <c r="B310">
        <v>1.5549999999999999</v>
      </c>
      <c r="C310">
        <v>1.4339999999999999</v>
      </c>
    </row>
    <row r="311" spans="1:3" x14ac:dyDescent="0.2">
      <c r="A311" s="7">
        <v>45601</v>
      </c>
      <c r="B311">
        <v>1.5569999999999999</v>
      </c>
      <c r="C311">
        <v>1.4319999999999999</v>
      </c>
    </row>
    <row r="312" spans="1:3" x14ac:dyDescent="0.2">
      <c r="A312" s="7">
        <v>45602</v>
      </c>
      <c r="B312">
        <v>1.556</v>
      </c>
      <c r="C312">
        <v>1.4359999999999999</v>
      </c>
    </row>
    <row r="313" spans="1:3" x14ac:dyDescent="0.2">
      <c r="A313" s="7">
        <v>45603</v>
      </c>
      <c r="B313">
        <v>1.56</v>
      </c>
      <c r="C313">
        <v>1.4430000000000001</v>
      </c>
    </row>
    <row r="314" spans="1:3" x14ac:dyDescent="0.2">
      <c r="A314" s="7">
        <v>45604</v>
      </c>
      <c r="B314">
        <v>1.5589999999999999</v>
      </c>
      <c r="C314">
        <v>1.446</v>
      </c>
    </row>
    <row r="315" spans="1:3" x14ac:dyDescent="0.2">
      <c r="A315" s="7">
        <v>45605</v>
      </c>
      <c r="B315">
        <v>1.5609999999999999</v>
      </c>
      <c r="C315">
        <v>1.4470000000000001</v>
      </c>
    </row>
    <row r="316" spans="1:3" x14ac:dyDescent="0.2">
      <c r="A316" s="7">
        <v>45606</v>
      </c>
      <c r="B316">
        <v>1.5609999999999999</v>
      </c>
      <c r="C316">
        <v>1.448</v>
      </c>
    </row>
    <row r="317" spans="1:3" x14ac:dyDescent="0.2">
      <c r="A317" s="7">
        <v>45607</v>
      </c>
      <c r="B317">
        <v>1.56</v>
      </c>
      <c r="C317">
        <v>1.4490000000000001</v>
      </c>
    </row>
    <row r="318" spans="1:3" x14ac:dyDescent="0.2">
      <c r="A318" s="7">
        <v>45608</v>
      </c>
      <c r="B318">
        <v>1.5609999999999999</v>
      </c>
      <c r="C318">
        <v>1.4490000000000001</v>
      </c>
    </row>
    <row r="319" spans="1:3" x14ac:dyDescent="0.2">
      <c r="A319" s="7">
        <v>45609</v>
      </c>
      <c r="B319">
        <v>1.5589999999999999</v>
      </c>
      <c r="C319">
        <v>1.45</v>
      </c>
    </row>
    <row r="320" spans="1:3" x14ac:dyDescent="0.2">
      <c r="A320" s="7">
        <v>45610</v>
      </c>
      <c r="B320">
        <v>1.5589999999999999</v>
      </c>
      <c r="C320">
        <v>1.45</v>
      </c>
    </row>
    <row r="321" spans="1:3" x14ac:dyDescent="0.2">
      <c r="A321" s="7">
        <v>45611</v>
      </c>
      <c r="B321">
        <v>1.5580000000000001</v>
      </c>
      <c r="C321">
        <v>1.45</v>
      </c>
    </row>
    <row r="322" spans="1:3" x14ac:dyDescent="0.2">
      <c r="A322" s="7">
        <v>45612</v>
      </c>
      <c r="B322">
        <v>1.5549999999999999</v>
      </c>
      <c r="C322">
        <v>1.4510000000000001</v>
      </c>
    </row>
    <row r="323" spans="1:3" x14ac:dyDescent="0.2">
      <c r="A323" s="7">
        <v>45613</v>
      </c>
      <c r="B323">
        <v>1.556</v>
      </c>
      <c r="C323">
        <v>1.4510000000000001</v>
      </c>
    </row>
    <row r="324" spans="1:3" x14ac:dyDescent="0.2">
      <c r="A324" s="7">
        <v>45614</v>
      </c>
      <c r="B324">
        <v>1.556</v>
      </c>
      <c r="C324">
        <v>1.452</v>
      </c>
    </row>
    <row r="325" spans="1:3" x14ac:dyDescent="0.2">
      <c r="A325" s="7">
        <v>45615</v>
      </c>
      <c r="B325">
        <v>1.5569999999999999</v>
      </c>
      <c r="C325">
        <v>1.4550000000000001</v>
      </c>
    </row>
    <row r="326" spans="1:3" x14ac:dyDescent="0.2">
      <c r="A326" s="7">
        <v>45616</v>
      </c>
      <c r="B326">
        <v>1.5589999999999999</v>
      </c>
      <c r="C326">
        <v>1.45</v>
      </c>
    </row>
    <row r="327" spans="1:3" x14ac:dyDescent="0.2">
      <c r="A327" s="7">
        <v>45617</v>
      </c>
      <c r="B327">
        <v>1.5580000000000001</v>
      </c>
      <c r="C327">
        <v>1.4570000000000001</v>
      </c>
    </row>
    <row r="328" spans="1:3" x14ac:dyDescent="0.2">
      <c r="A328" s="7">
        <v>45618</v>
      </c>
      <c r="B328">
        <v>1.5620000000000001</v>
      </c>
      <c r="C328">
        <v>1.4610000000000001</v>
      </c>
    </row>
    <row r="329" spans="1:3" x14ac:dyDescent="0.2">
      <c r="A329" s="7">
        <v>45619</v>
      </c>
      <c r="B329">
        <v>1.5620000000000001</v>
      </c>
      <c r="C329">
        <v>1.466</v>
      </c>
    </row>
    <row r="330" spans="1:3" x14ac:dyDescent="0.2">
      <c r="A330" s="7">
        <v>45620</v>
      </c>
      <c r="B330">
        <v>1.5649999999999999</v>
      </c>
      <c r="C330">
        <v>1.4690000000000001</v>
      </c>
    </row>
    <row r="331" spans="1:3" x14ac:dyDescent="0.2">
      <c r="A331" s="7">
        <v>45621</v>
      </c>
      <c r="B331">
        <v>1.5660000000000001</v>
      </c>
      <c r="C331">
        <v>1.472</v>
      </c>
    </row>
    <row r="332" spans="1:3" x14ac:dyDescent="0.2">
      <c r="A332" s="7">
        <v>45622</v>
      </c>
      <c r="B332">
        <v>1.57</v>
      </c>
      <c r="C332">
        <v>1.4750000000000001</v>
      </c>
    </row>
    <row r="333" spans="1:3" x14ac:dyDescent="0.2">
      <c r="A333" s="7">
        <v>45623</v>
      </c>
      <c r="B333">
        <v>1.5720000000000001</v>
      </c>
      <c r="C333">
        <v>1.476</v>
      </c>
    </row>
    <row r="334" spans="1:3" x14ac:dyDescent="0.2">
      <c r="A334" s="7">
        <v>45624</v>
      </c>
      <c r="B334">
        <v>1.569</v>
      </c>
      <c r="C334">
        <v>1.476</v>
      </c>
    </row>
    <row r="335" spans="1:3" x14ac:dyDescent="0.2">
      <c r="A335" s="7">
        <v>45625</v>
      </c>
      <c r="B335">
        <v>1.5680000000000001</v>
      </c>
      <c r="C335">
        <v>1.474</v>
      </c>
    </row>
    <row r="336" spans="1:3" x14ac:dyDescent="0.2">
      <c r="A336" s="7">
        <v>45626</v>
      </c>
      <c r="B336">
        <v>1.5660000000000001</v>
      </c>
      <c r="C336">
        <v>1.468</v>
      </c>
    </row>
    <row r="337" spans="1:3" x14ac:dyDescent="0.2">
      <c r="A337" s="7">
        <v>45627</v>
      </c>
      <c r="B337">
        <v>1.5669999999999999</v>
      </c>
      <c r="C337">
        <v>1.4690000000000001</v>
      </c>
    </row>
    <row r="338" spans="1:3" x14ac:dyDescent="0.2">
      <c r="A338" s="7">
        <v>45628</v>
      </c>
      <c r="B338">
        <v>1.5660000000000001</v>
      </c>
      <c r="C338">
        <v>1.4670000000000001</v>
      </c>
    </row>
    <row r="339" spans="1:3" x14ac:dyDescent="0.2">
      <c r="A339" s="7">
        <v>45629</v>
      </c>
      <c r="B339">
        <v>1.5649999999999999</v>
      </c>
      <c r="C339">
        <v>1.464</v>
      </c>
    </row>
    <row r="340" spans="1:3" x14ac:dyDescent="0.2">
      <c r="A340" s="7">
        <v>45630</v>
      </c>
      <c r="B340">
        <v>1.5640000000000001</v>
      </c>
      <c r="C340">
        <v>1.462</v>
      </c>
    </row>
    <row r="341" spans="1:3" x14ac:dyDescent="0.2">
      <c r="A341" s="7">
        <v>45631</v>
      </c>
      <c r="B341">
        <v>1.5620000000000001</v>
      </c>
      <c r="C341">
        <v>1.46</v>
      </c>
    </row>
    <row r="342" spans="1:3" x14ac:dyDescent="0.2">
      <c r="A342" s="7">
        <v>45632</v>
      </c>
      <c r="B342">
        <v>1.5589999999999999</v>
      </c>
      <c r="C342">
        <v>1.464</v>
      </c>
    </row>
    <row r="343" spans="1:3" x14ac:dyDescent="0.2">
      <c r="A343" s="7">
        <v>45633</v>
      </c>
      <c r="B343">
        <v>1.5609999999999999</v>
      </c>
      <c r="C343">
        <v>1.466</v>
      </c>
    </row>
    <row r="344" spans="1:3" x14ac:dyDescent="0.2">
      <c r="A344" s="7">
        <v>45634</v>
      </c>
      <c r="B344">
        <v>1.5620000000000001</v>
      </c>
      <c r="C344">
        <v>1.4650000000000001</v>
      </c>
    </row>
    <row r="345" spans="1:3" x14ac:dyDescent="0.2">
      <c r="A345" s="7">
        <v>45635</v>
      </c>
      <c r="B345">
        <v>1.56</v>
      </c>
      <c r="C345">
        <v>1.4630000000000001</v>
      </c>
    </row>
    <row r="346" spans="1:3" x14ac:dyDescent="0.2">
      <c r="A346" s="7">
        <v>45636</v>
      </c>
      <c r="B346">
        <v>1.5580000000000001</v>
      </c>
      <c r="C346">
        <v>1.462</v>
      </c>
    </row>
    <row r="347" spans="1:3" x14ac:dyDescent="0.2">
      <c r="A347" s="7">
        <v>45637</v>
      </c>
      <c r="B347">
        <v>1.5549999999999999</v>
      </c>
      <c r="C347">
        <v>1.462</v>
      </c>
    </row>
    <row r="348" spans="1:3" x14ac:dyDescent="0.2">
      <c r="A348" s="7">
        <v>45638</v>
      </c>
      <c r="B348">
        <v>1.554</v>
      </c>
      <c r="C348">
        <v>1.4630000000000001</v>
      </c>
    </row>
    <row r="349" spans="1:3" x14ac:dyDescent="0.2">
      <c r="A349" s="7">
        <v>45639</v>
      </c>
      <c r="B349">
        <v>1.554</v>
      </c>
      <c r="C349">
        <v>1.466</v>
      </c>
    </row>
    <row r="350" spans="1:3" x14ac:dyDescent="0.2">
      <c r="A350" s="7">
        <v>45640</v>
      </c>
      <c r="B350">
        <v>1.556</v>
      </c>
      <c r="C350">
        <v>1.4664999999999999</v>
      </c>
    </row>
    <row r="351" spans="1:3" x14ac:dyDescent="0.2">
      <c r="A351" s="7">
        <v>45641</v>
      </c>
      <c r="B351">
        <v>1.5580000000000001</v>
      </c>
      <c r="C351">
        <v>1.4670000000000001</v>
      </c>
    </row>
    <row r="352" spans="1:3" x14ac:dyDescent="0.2">
      <c r="A352" s="7">
        <v>45642</v>
      </c>
      <c r="B352">
        <v>1.5589999999999999</v>
      </c>
      <c r="C352">
        <v>1.47</v>
      </c>
    </row>
    <row r="353" spans="1:3" x14ac:dyDescent="0.2">
      <c r="A353" s="7">
        <v>45643</v>
      </c>
      <c r="B353">
        <v>1.56</v>
      </c>
      <c r="C353">
        <v>1.4710000000000001</v>
      </c>
    </row>
    <row r="354" spans="1:3" x14ac:dyDescent="0.2">
      <c r="A354" s="7">
        <v>45644</v>
      </c>
      <c r="B354">
        <v>1.56</v>
      </c>
      <c r="C354">
        <v>1.4710000000000001</v>
      </c>
    </row>
    <row r="355" spans="1:3" x14ac:dyDescent="0.2">
      <c r="A355" s="7">
        <v>45645</v>
      </c>
      <c r="B355">
        <v>1.5580000000000001</v>
      </c>
      <c r="C355">
        <v>1.4730000000000001</v>
      </c>
    </row>
    <row r="356" spans="1:3" x14ac:dyDescent="0.2">
      <c r="A356" s="7">
        <v>45646</v>
      </c>
      <c r="B356">
        <v>1.5649999999999999</v>
      </c>
      <c r="C356">
        <v>1.476</v>
      </c>
    </row>
    <row r="357" spans="1:3" x14ac:dyDescent="0.2">
      <c r="A357" s="7">
        <v>45647</v>
      </c>
      <c r="B357">
        <v>1.5660000000000001</v>
      </c>
      <c r="C357">
        <v>1.474</v>
      </c>
    </row>
    <row r="358" spans="1:3" x14ac:dyDescent="0.2">
      <c r="A358" s="7">
        <v>45648</v>
      </c>
      <c r="B358">
        <v>1.5660000000000001</v>
      </c>
      <c r="C358">
        <v>1.4750000000000001</v>
      </c>
    </row>
    <row r="359" spans="1:3" x14ac:dyDescent="0.2">
      <c r="A359" s="7">
        <v>45649</v>
      </c>
      <c r="B359">
        <v>1.5669999999999999</v>
      </c>
      <c r="C359">
        <v>1.476</v>
      </c>
    </row>
    <row r="360" spans="1:3" x14ac:dyDescent="0.2">
      <c r="A360" s="7">
        <v>45650</v>
      </c>
      <c r="B360">
        <v>1.5649999999999999</v>
      </c>
      <c r="C360">
        <v>1.476</v>
      </c>
    </row>
    <row r="361" spans="1:3" x14ac:dyDescent="0.2">
      <c r="A361" s="7">
        <v>45651</v>
      </c>
      <c r="B361">
        <v>1.569</v>
      </c>
      <c r="C361">
        <v>1.478</v>
      </c>
    </row>
    <row r="362" spans="1:3" x14ac:dyDescent="0.2">
      <c r="A362" s="7">
        <v>45652</v>
      </c>
      <c r="B362">
        <v>1.571</v>
      </c>
      <c r="C362">
        <v>1.48</v>
      </c>
    </row>
    <row r="363" spans="1:3" x14ac:dyDescent="0.2">
      <c r="A363" s="7">
        <v>45653</v>
      </c>
      <c r="B363">
        <v>1.5669999999999999</v>
      </c>
      <c r="C363">
        <v>1.48</v>
      </c>
    </row>
    <row r="364" spans="1:3" x14ac:dyDescent="0.2">
      <c r="A364" s="7">
        <v>45654</v>
      </c>
      <c r="B364">
        <v>1.5649999999999999</v>
      </c>
      <c r="C364">
        <v>1.48</v>
      </c>
    </row>
    <row r="365" spans="1:3" x14ac:dyDescent="0.2">
      <c r="A365" s="7">
        <v>45655</v>
      </c>
      <c r="B365">
        <v>1.569</v>
      </c>
      <c r="C365">
        <v>1.4830000000000001</v>
      </c>
    </row>
    <row r="366" spans="1:3" x14ac:dyDescent="0.2">
      <c r="A366" s="7">
        <v>45656</v>
      </c>
      <c r="B366">
        <v>1.57</v>
      </c>
      <c r="C366">
        <v>1.484</v>
      </c>
    </row>
    <row r="367" spans="1:3" x14ac:dyDescent="0.2">
      <c r="A367" s="7">
        <v>45657</v>
      </c>
      <c r="B367">
        <v>1.5740000000000001</v>
      </c>
      <c r="C367">
        <v>1.4870000000000001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6B27-8C5E-C94E-AFBA-8B660AB60F56}">
  <dimension ref="A1:AH66"/>
  <sheetViews>
    <sheetView topLeftCell="T1" workbookViewId="0">
      <selection activeCell="S8" sqref="S8"/>
    </sheetView>
  </sheetViews>
  <sheetFormatPr baseColWidth="10" defaultRowHeight="16" x14ac:dyDescent="0.2"/>
  <cols>
    <col min="1" max="1" width="11.1640625" bestFit="1" customWidth="1"/>
    <col min="2" max="2" width="9.5" bestFit="1" customWidth="1"/>
    <col min="3" max="3" width="32.1640625" bestFit="1" customWidth="1"/>
    <col min="4" max="4" width="12.6640625" bestFit="1" customWidth="1"/>
    <col min="6" max="6" width="11" customWidth="1"/>
    <col min="11" max="11" width="11" customWidth="1"/>
    <col min="16" max="16" width="11" customWidth="1"/>
    <col min="21" max="21" width="11" customWidth="1"/>
    <col min="26" max="26" width="11" customWidth="1"/>
    <col min="31" max="31" width="11" customWidth="1"/>
  </cols>
  <sheetData>
    <row r="1" spans="1:34" x14ac:dyDescent="0.2">
      <c r="A1" t="s">
        <v>33</v>
      </c>
      <c r="B1" t="s">
        <v>34</v>
      </c>
      <c r="C1" t="s">
        <v>35</v>
      </c>
      <c r="D1" t="s">
        <v>36</v>
      </c>
      <c r="F1" s="22" t="s">
        <v>33</v>
      </c>
      <c r="G1" s="22" t="s">
        <v>34</v>
      </c>
      <c r="H1" s="22" t="s">
        <v>35</v>
      </c>
      <c r="I1" s="22" t="s">
        <v>36</v>
      </c>
      <c r="K1" s="22" t="s">
        <v>33</v>
      </c>
      <c r="L1" s="22" t="s">
        <v>34</v>
      </c>
      <c r="M1" s="22" t="s">
        <v>35</v>
      </c>
      <c r="N1" s="22" t="s">
        <v>36</v>
      </c>
      <c r="P1" s="22" t="s">
        <v>33</v>
      </c>
      <c r="Q1" s="22" t="s">
        <v>34</v>
      </c>
      <c r="R1" s="22" t="s">
        <v>35</v>
      </c>
      <c r="S1" s="22" t="s">
        <v>36</v>
      </c>
      <c r="U1" s="22" t="s">
        <v>33</v>
      </c>
      <c r="V1" s="22" t="s">
        <v>34</v>
      </c>
      <c r="W1" s="22" t="s">
        <v>35</v>
      </c>
      <c r="X1" s="22" t="s">
        <v>36</v>
      </c>
      <c r="Z1" s="22" t="s">
        <v>33</v>
      </c>
      <c r="AA1" s="22" t="s">
        <v>34</v>
      </c>
      <c r="AB1" s="22" t="s">
        <v>35</v>
      </c>
      <c r="AC1" s="22" t="s">
        <v>36</v>
      </c>
      <c r="AE1" s="22" t="s">
        <v>33</v>
      </c>
      <c r="AF1" s="22" t="s">
        <v>34</v>
      </c>
      <c r="AG1" s="22" t="s">
        <v>35</v>
      </c>
      <c r="AH1" s="22" t="s">
        <v>36</v>
      </c>
    </row>
    <row r="2" spans="1:34" x14ac:dyDescent="0.2">
      <c r="A2" s="15" t="s">
        <v>37</v>
      </c>
      <c r="B2" s="7">
        <v>45294</v>
      </c>
      <c r="C2" s="15" t="s">
        <v>38</v>
      </c>
      <c r="D2" s="13">
        <v>0.85169411764705882</v>
      </c>
      <c r="F2" s="17" t="s">
        <v>72</v>
      </c>
      <c r="G2" s="16">
        <v>45315</v>
      </c>
      <c r="H2" s="17" t="s">
        <v>73</v>
      </c>
      <c r="I2" s="20">
        <v>0.5</v>
      </c>
      <c r="K2" s="17" t="s">
        <v>84</v>
      </c>
      <c r="L2" s="16">
        <v>45331</v>
      </c>
      <c r="M2" s="17" t="s">
        <v>85</v>
      </c>
      <c r="N2" s="20">
        <v>0.1306392614527086</v>
      </c>
      <c r="P2" s="17" t="s">
        <v>92</v>
      </c>
      <c r="Q2" s="16">
        <v>45309</v>
      </c>
      <c r="R2" s="17" t="s">
        <v>93</v>
      </c>
      <c r="S2" s="20">
        <v>0.96604285714285709</v>
      </c>
      <c r="U2" s="17" t="s">
        <v>107</v>
      </c>
      <c r="V2" s="16">
        <v>45338</v>
      </c>
      <c r="W2" s="17" t="s">
        <v>108</v>
      </c>
      <c r="X2" s="20">
        <v>0.88235294117647056</v>
      </c>
      <c r="Z2" s="17" t="s">
        <v>125</v>
      </c>
      <c r="AA2" s="16">
        <v>45311</v>
      </c>
      <c r="AB2" s="17" t="s">
        <v>96</v>
      </c>
      <c r="AC2" s="20">
        <v>0.8487755102040816</v>
      </c>
      <c r="AE2" s="17" t="s">
        <v>127</v>
      </c>
      <c r="AF2" s="16">
        <v>45301</v>
      </c>
      <c r="AG2" s="17" t="s">
        <v>128</v>
      </c>
      <c r="AH2" s="20">
        <v>0.48</v>
      </c>
    </row>
    <row r="3" spans="1:34" x14ac:dyDescent="0.2">
      <c r="A3" s="15" t="s">
        <v>37</v>
      </c>
      <c r="B3" s="7">
        <v>45312</v>
      </c>
      <c r="C3" s="15" t="s">
        <v>39</v>
      </c>
      <c r="D3" s="13">
        <v>0.84757647058823526</v>
      </c>
      <c r="F3" s="19" t="s">
        <v>72</v>
      </c>
      <c r="G3" s="18">
        <v>45316</v>
      </c>
      <c r="H3" s="19" t="s">
        <v>73</v>
      </c>
      <c r="I3" s="21">
        <v>0.625</v>
      </c>
      <c r="K3" s="19" t="s">
        <v>84</v>
      </c>
      <c r="L3" s="18">
        <v>45338</v>
      </c>
      <c r="M3" s="19" t="s">
        <v>86</v>
      </c>
      <c r="N3" s="21">
        <v>0.1306392614527086</v>
      </c>
      <c r="P3" s="19" t="s">
        <v>92</v>
      </c>
      <c r="Q3" s="18">
        <v>45316</v>
      </c>
      <c r="R3" s="19" t="s">
        <v>42</v>
      </c>
      <c r="S3" s="21">
        <v>0.85955714285714291</v>
      </c>
      <c r="U3" s="19" t="s">
        <v>107</v>
      </c>
      <c r="V3" s="18">
        <v>45349</v>
      </c>
      <c r="W3" s="19" t="s">
        <v>109</v>
      </c>
      <c r="X3" s="21">
        <v>1</v>
      </c>
      <c r="Z3" s="19" t="s">
        <v>125</v>
      </c>
      <c r="AA3" s="18">
        <v>45327</v>
      </c>
      <c r="AB3" s="19" t="s">
        <v>42</v>
      </c>
      <c r="AC3" s="21">
        <v>0.85346938775510206</v>
      </c>
      <c r="AE3" s="19" t="s">
        <v>127</v>
      </c>
      <c r="AF3" s="18">
        <v>45345</v>
      </c>
      <c r="AG3" s="19" t="s">
        <v>129</v>
      </c>
      <c r="AH3" s="21">
        <v>0.48</v>
      </c>
    </row>
    <row r="4" spans="1:34" x14ac:dyDescent="0.2">
      <c r="A4" s="15" t="s">
        <v>37</v>
      </c>
      <c r="B4" s="7">
        <v>45326</v>
      </c>
      <c r="C4" s="15" t="s">
        <v>40</v>
      </c>
      <c r="D4" s="13">
        <v>0.90272941176470589</v>
      </c>
      <c r="F4" s="17" t="s">
        <v>72</v>
      </c>
      <c r="G4" s="16">
        <v>45317</v>
      </c>
      <c r="H4" s="17" t="s">
        <v>73</v>
      </c>
      <c r="I4" s="20">
        <v>0.75</v>
      </c>
      <c r="K4" s="17" t="s">
        <v>84</v>
      </c>
      <c r="L4" s="16">
        <v>45352</v>
      </c>
      <c r="M4" s="17" t="s">
        <v>87</v>
      </c>
      <c r="N4" s="20">
        <v>0.1306392614527086</v>
      </c>
      <c r="P4" s="17" t="s">
        <v>92</v>
      </c>
      <c r="Q4" s="16">
        <v>45319</v>
      </c>
      <c r="R4" s="17" t="s">
        <v>94</v>
      </c>
      <c r="S4" s="20">
        <v>0.84989999999999999</v>
      </c>
      <c r="U4" s="17" t="s">
        <v>107</v>
      </c>
      <c r="V4" s="16">
        <v>45352</v>
      </c>
      <c r="W4" s="17" t="s">
        <v>110</v>
      </c>
      <c r="X4" s="20">
        <v>0.47058823529411764</v>
      </c>
      <c r="Z4" s="17" t="s">
        <v>125</v>
      </c>
      <c r="AA4" s="16">
        <v>45340</v>
      </c>
      <c r="AB4" s="17" t="s">
        <v>93</v>
      </c>
      <c r="AC4" s="20">
        <v>0.97646258503401362</v>
      </c>
      <c r="AE4" s="17" t="s">
        <v>127</v>
      </c>
      <c r="AF4" s="16">
        <v>45346</v>
      </c>
      <c r="AG4" s="17" t="s">
        <v>129</v>
      </c>
      <c r="AH4" s="20">
        <v>0.48</v>
      </c>
    </row>
    <row r="5" spans="1:34" x14ac:dyDescent="0.2">
      <c r="A5" s="15" t="s">
        <v>37</v>
      </c>
      <c r="B5" s="7">
        <v>45332</v>
      </c>
      <c r="C5" s="15" t="s">
        <v>41</v>
      </c>
      <c r="D5" s="13">
        <v>0.90100000000000002</v>
      </c>
      <c r="F5" s="19" t="s">
        <v>72</v>
      </c>
      <c r="G5" s="18">
        <v>45318</v>
      </c>
      <c r="H5" s="19" t="s">
        <v>73</v>
      </c>
      <c r="I5" s="21">
        <v>0.75</v>
      </c>
      <c r="K5" s="19" t="s">
        <v>84</v>
      </c>
      <c r="L5" s="18">
        <v>45353</v>
      </c>
      <c r="M5" s="19" t="s">
        <v>88</v>
      </c>
      <c r="N5" s="21">
        <v>0.1306392614527086</v>
      </c>
      <c r="P5" s="19" t="s">
        <v>92</v>
      </c>
      <c r="Q5" s="18">
        <v>45322</v>
      </c>
      <c r="R5" s="19" t="s">
        <v>95</v>
      </c>
      <c r="S5" s="21">
        <v>0.67147142857142861</v>
      </c>
      <c r="U5" s="19" t="s">
        <v>107</v>
      </c>
      <c r="V5" s="18">
        <v>45363</v>
      </c>
      <c r="W5" s="19" t="s">
        <v>111</v>
      </c>
      <c r="X5" s="21">
        <v>1</v>
      </c>
      <c r="Z5" s="19" t="s">
        <v>125</v>
      </c>
      <c r="AA5" s="18">
        <v>45353</v>
      </c>
      <c r="AB5" s="19" t="s">
        <v>49</v>
      </c>
      <c r="AC5" s="21">
        <v>0.8348299319727891</v>
      </c>
      <c r="AE5" s="19" t="s">
        <v>127</v>
      </c>
      <c r="AF5" s="18">
        <v>45347</v>
      </c>
      <c r="AG5" s="19" t="s">
        <v>129</v>
      </c>
      <c r="AH5" s="21">
        <v>0.48</v>
      </c>
    </row>
    <row r="6" spans="1:34" x14ac:dyDescent="0.2">
      <c r="A6" s="15" t="s">
        <v>37</v>
      </c>
      <c r="B6" s="7">
        <v>45347</v>
      </c>
      <c r="C6" s="15" t="s">
        <v>42</v>
      </c>
      <c r="D6" s="13">
        <v>0.88198823529411763</v>
      </c>
      <c r="F6" s="17" t="s">
        <v>72</v>
      </c>
      <c r="G6" s="16">
        <v>45319</v>
      </c>
      <c r="H6" s="17" t="s">
        <v>73</v>
      </c>
      <c r="I6" s="20">
        <v>0.5</v>
      </c>
      <c r="K6" s="17" t="s">
        <v>84</v>
      </c>
      <c r="L6" s="16">
        <v>45367</v>
      </c>
      <c r="M6" s="17" t="s">
        <v>89</v>
      </c>
      <c r="N6" s="20">
        <v>8.709284096847239E-2</v>
      </c>
      <c r="P6" s="17" t="s">
        <v>92</v>
      </c>
      <c r="Q6" s="16">
        <v>45329</v>
      </c>
      <c r="R6" s="17" t="s">
        <v>45</v>
      </c>
      <c r="S6" s="20">
        <v>0.9289857142857143</v>
      </c>
      <c r="U6" s="17" t="s">
        <v>107</v>
      </c>
      <c r="V6" s="16">
        <v>45365</v>
      </c>
      <c r="W6" s="17" t="s">
        <v>111</v>
      </c>
      <c r="X6" s="20">
        <v>1</v>
      </c>
      <c r="Z6" s="17" t="s">
        <v>125</v>
      </c>
      <c r="AA6" s="16">
        <v>45368</v>
      </c>
      <c r="AB6" s="17" t="s">
        <v>56</v>
      </c>
      <c r="AC6" s="20">
        <v>0.902312925170068</v>
      </c>
      <c r="AE6" s="17" t="s">
        <v>127</v>
      </c>
      <c r="AF6" s="16">
        <v>45409</v>
      </c>
      <c r="AG6" s="17" t="s">
        <v>130</v>
      </c>
      <c r="AH6" s="20">
        <v>0.56000000000000005</v>
      </c>
    </row>
    <row r="7" spans="1:34" x14ac:dyDescent="0.2">
      <c r="A7" s="15" t="s">
        <v>37</v>
      </c>
      <c r="B7" s="7">
        <v>45357</v>
      </c>
      <c r="C7" s="15" t="s">
        <v>43</v>
      </c>
      <c r="D7" s="13">
        <v>0.89559999999999995</v>
      </c>
      <c r="F7" s="19" t="s">
        <v>72</v>
      </c>
      <c r="G7" s="18">
        <v>45328</v>
      </c>
      <c r="H7" s="19" t="s">
        <v>74</v>
      </c>
      <c r="I7" s="21">
        <v>0.2</v>
      </c>
      <c r="K7" s="19" t="s">
        <v>84</v>
      </c>
      <c r="L7" s="18">
        <v>45368</v>
      </c>
      <c r="M7" s="19" t="s">
        <v>90</v>
      </c>
      <c r="N7" s="21">
        <v>8.709284096847239E-2</v>
      </c>
      <c r="P7" s="19" t="s">
        <v>92</v>
      </c>
      <c r="Q7" s="18">
        <v>45339</v>
      </c>
      <c r="R7" s="19" t="s">
        <v>96</v>
      </c>
      <c r="S7" s="21">
        <v>0.87422857142857147</v>
      </c>
      <c r="U7" s="19" t="s">
        <v>107</v>
      </c>
      <c r="V7" s="18">
        <v>45394</v>
      </c>
      <c r="W7" s="19" t="s">
        <v>112</v>
      </c>
      <c r="X7" s="21">
        <v>1</v>
      </c>
      <c r="Z7" s="19" t="s">
        <v>125</v>
      </c>
      <c r="AA7" s="18">
        <v>45395</v>
      </c>
      <c r="AB7" s="19" t="s">
        <v>71</v>
      </c>
      <c r="AC7" s="21">
        <v>0.87537414965986393</v>
      </c>
      <c r="AE7" s="19" t="s">
        <v>127</v>
      </c>
      <c r="AF7" s="18">
        <v>45437</v>
      </c>
      <c r="AG7" s="19" t="s">
        <v>131</v>
      </c>
      <c r="AH7" s="21">
        <v>0.72</v>
      </c>
    </row>
    <row r="8" spans="1:34" x14ac:dyDescent="0.2">
      <c r="A8" s="15" t="s">
        <v>37</v>
      </c>
      <c r="B8" s="7">
        <v>45361</v>
      </c>
      <c r="C8" s="15" t="s">
        <v>44</v>
      </c>
      <c r="D8" s="13">
        <v>0.86639999999999995</v>
      </c>
      <c r="F8" s="17" t="s">
        <v>72</v>
      </c>
      <c r="G8" s="16">
        <v>45329</v>
      </c>
      <c r="H8" s="17" t="s">
        <v>74</v>
      </c>
      <c r="I8" s="20">
        <v>0.2</v>
      </c>
      <c r="K8" s="17" t="s">
        <v>84</v>
      </c>
      <c r="L8" s="16">
        <v>45375</v>
      </c>
      <c r="M8" s="17" t="s">
        <v>91</v>
      </c>
      <c r="N8" s="20">
        <v>0.6343407071938687</v>
      </c>
      <c r="P8" s="17" t="s">
        <v>92</v>
      </c>
      <c r="Q8" s="16">
        <v>45354</v>
      </c>
      <c r="R8" s="17" t="s">
        <v>56</v>
      </c>
      <c r="S8" s="20">
        <v>0.88429999999999997</v>
      </c>
      <c r="U8" s="17" t="s">
        <v>107</v>
      </c>
      <c r="V8" s="16">
        <v>45395</v>
      </c>
      <c r="W8" s="17" t="s">
        <v>113</v>
      </c>
      <c r="X8" s="20">
        <v>0.94117647058823528</v>
      </c>
      <c r="Z8" s="17" t="s">
        <v>125</v>
      </c>
      <c r="AA8" s="16">
        <v>45402</v>
      </c>
      <c r="AB8" s="17" t="s">
        <v>70</v>
      </c>
      <c r="AC8" s="20">
        <v>0.8582993197278912</v>
      </c>
      <c r="AE8" s="17" t="s">
        <v>127</v>
      </c>
      <c r="AF8" s="16">
        <v>45571</v>
      </c>
      <c r="AG8" s="17" t="s">
        <v>132</v>
      </c>
      <c r="AH8" s="20">
        <v>0.72</v>
      </c>
    </row>
    <row r="9" spans="1:34" x14ac:dyDescent="0.2">
      <c r="A9" s="15" t="s">
        <v>37</v>
      </c>
      <c r="B9" s="7">
        <v>45382</v>
      </c>
      <c r="C9" s="15" t="s">
        <v>45</v>
      </c>
      <c r="D9" s="13">
        <v>0.85871764705882347</v>
      </c>
      <c r="F9" s="19" t="s">
        <v>72</v>
      </c>
      <c r="G9" s="18">
        <v>45330</v>
      </c>
      <c r="H9" s="19" t="s">
        <v>74</v>
      </c>
      <c r="I9" s="21">
        <v>0.13750000000000001</v>
      </c>
      <c r="K9" s="19" t="s">
        <v>84</v>
      </c>
      <c r="L9" s="18">
        <v>45389</v>
      </c>
      <c r="M9" s="19" t="s">
        <v>91</v>
      </c>
      <c r="N9" s="21">
        <v>0.32550949311966554</v>
      </c>
      <c r="P9" s="19" t="s">
        <v>92</v>
      </c>
      <c r="Q9" s="18">
        <v>45364</v>
      </c>
      <c r="R9" s="19" t="s">
        <v>97</v>
      </c>
      <c r="S9" s="21">
        <v>0.98851428571428568</v>
      </c>
      <c r="U9" s="19" t="s">
        <v>107</v>
      </c>
      <c r="V9" s="18">
        <v>45439</v>
      </c>
      <c r="W9" s="19" t="s">
        <v>114</v>
      </c>
      <c r="X9" s="21">
        <v>1</v>
      </c>
      <c r="Z9" s="19" t="s">
        <v>125</v>
      </c>
      <c r="AA9" s="18">
        <v>45417</v>
      </c>
      <c r="AB9" s="19" t="s">
        <v>39</v>
      </c>
      <c r="AC9" s="21">
        <v>0.73904761904761906</v>
      </c>
      <c r="AE9" s="19" t="s">
        <v>127</v>
      </c>
      <c r="AF9" s="18">
        <v>45591</v>
      </c>
      <c r="AG9" s="19" t="s">
        <v>133</v>
      </c>
      <c r="AH9" s="21">
        <v>0.64</v>
      </c>
    </row>
    <row r="10" spans="1:34" x14ac:dyDescent="0.2">
      <c r="A10" s="15" t="s">
        <v>37</v>
      </c>
      <c r="B10" s="7">
        <v>45391</v>
      </c>
      <c r="C10" s="15" t="s">
        <v>46</v>
      </c>
      <c r="D10" s="13">
        <v>0.90211764705882358</v>
      </c>
      <c r="F10" s="17" t="s">
        <v>72</v>
      </c>
      <c r="G10" s="16">
        <v>45339</v>
      </c>
      <c r="H10" s="17" t="s">
        <v>75</v>
      </c>
      <c r="I10" s="20">
        <v>0.2</v>
      </c>
      <c r="K10" s="17" t="s">
        <v>84</v>
      </c>
      <c r="L10" s="16">
        <v>45396</v>
      </c>
      <c r="M10" s="17" t="s">
        <v>91</v>
      </c>
      <c r="N10" s="20">
        <v>0.30931022469952968</v>
      </c>
      <c r="P10" s="17" t="s">
        <v>92</v>
      </c>
      <c r="Q10" s="16">
        <v>45368</v>
      </c>
      <c r="R10" s="17" t="s">
        <v>47</v>
      </c>
      <c r="S10" s="20">
        <v>0.9750428571428571</v>
      </c>
      <c r="U10" s="17" t="s">
        <v>107</v>
      </c>
      <c r="V10" s="16">
        <v>45463</v>
      </c>
      <c r="W10" s="17" t="s">
        <v>115</v>
      </c>
      <c r="X10" s="20">
        <v>1</v>
      </c>
      <c r="Z10" s="17" t="s">
        <v>125</v>
      </c>
      <c r="AA10" s="16">
        <v>45427</v>
      </c>
      <c r="AB10" s="17" t="s">
        <v>126</v>
      </c>
      <c r="AC10" s="20">
        <v>0.86653061224489791</v>
      </c>
      <c r="AE10" s="17" t="s">
        <v>127</v>
      </c>
      <c r="AF10" s="16">
        <v>45606</v>
      </c>
      <c r="AG10" s="17" t="s">
        <v>134</v>
      </c>
      <c r="AH10" s="20">
        <v>0.88</v>
      </c>
    </row>
    <row r="11" spans="1:34" x14ac:dyDescent="0.2">
      <c r="A11" s="15" t="s">
        <v>37</v>
      </c>
      <c r="B11" s="7">
        <v>45403</v>
      </c>
      <c r="C11" s="15" t="s">
        <v>47</v>
      </c>
      <c r="D11" s="13">
        <v>0.99742352941176471</v>
      </c>
      <c r="F11" s="19" t="s">
        <v>72</v>
      </c>
      <c r="G11" s="18">
        <v>45340</v>
      </c>
      <c r="H11" s="19" t="s">
        <v>75</v>
      </c>
      <c r="I11" s="21">
        <v>0.2</v>
      </c>
      <c r="K11" s="19" t="s">
        <v>84</v>
      </c>
      <c r="L11" s="18">
        <v>45403</v>
      </c>
      <c r="M11" s="19" t="s">
        <v>91</v>
      </c>
      <c r="N11" s="21">
        <v>0.33844278000348371</v>
      </c>
      <c r="P11" s="19" t="s">
        <v>92</v>
      </c>
      <c r="Q11" s="18">
        <v>45392</v>
      </c>
      <c r="R11" s="19" t="s">
        <v>68</v>
      </c>
      <c r="S11" s="21">
        <v>0.98058571428571428</v>
      </c>
      <c r="U11" s="19" t="s">
        <v>107</v>
      </c>
      <c r="V11" s="18">
        <v>45490</v>
      </c>
      <c r="W11" s="19" t="s">
        <v>116</v>
      </c>
      <c r="X11" s="21">
        <v>1</v>
      </c>
      <c r="Z11" s="19" t="s">
        <v>125</v>
      </c>
      <c r="AA11" s="18">
        <v>45437</v>
      </c>
      <c r="AB11" s="19" t="s">
        <v>45</v>
      </c>
      <c r="AC11" s="21">
        <v>0.89047619047619042</v>
      </c>
      <c r="AE11" s="19" t="s">
        <v>127</v>
      </c>
      <c r="AF11" s="18">
        <v>45620</v>
      </c>
      <c r="AG11" s="19" t="s">
        <v>135</v>
      </c>
      <c r="AH11" s="21">
        <v>1</v>
      </c>
    </row>
    <row r="12" spans="1:34" x14ac:dyDescent="0.2">
      <c r="A12" s="15" t="s">
        <v>37</v>
      </c>
      <c r="B12" s="7">
        <v>45408</v>
      </c>
      <c r="C12" s="15" t="s">
        <v>48</v>
      </c>
      <c r="D12" s="13">
        <v>0.29411764705882354</v>
      </c>
      <c r="F12" s="17" t="s">
        <v>72</v>
      </c>
      <c r="G12" s="16">
        <v>45341</v>
      </c>
      <c r="H12" s="17" t="s">
        <v>75</v>
      </c>
      <c r="I12" s="20">
        <v>0.2</v>
      </c>
      <c r="K12" s="17" t="s">
        <v>84</v>
      </c>
      <c r="L12" s="16">
        <v>45410</v>
      </c>
      <c r="M12" s="17" t="s">
        <v>91</v>
      </c>
      <c r="N12" s="20">
        <v>0.58861696568542066</v>
      </c>
      <c r="P12" s="17" t="s">
        <v>92</v>
      </c>
      <c r="Q12" s="16">
        <v>45395</v>
      </c>
      <c r="R12" s="17" t="s">
        <v>41</v>
      </c>
      <c r="S12" s="20">
        <v>0.91734285714285713</v>
      </c>
      <c r="U12" s="17" t="s">
        <v>107</v>
      </c>
      <c r="V12" s="16">
        <v>45503</v>
      </c>
      <c r="W12" s="17" t="s">
        <v>117</v>
      </c>
      <c r="X12" s="20">
        <v>1</v>
      </c>
      <c r="Z12" s="17" t="s">
        <v>125</v>
      </c>
      <c r="AA12" s="16">
        <v>45531</v>
      </c>
      <c r="AB12" s="17" t="s">
        <v>47</v>
      </c>
      <c r="AC12" s="20">
        <v>0.95448979591836736</v>
      </c>
      <c r="AE12" s="17" t="s">
        <v>127</v>
      </c>
      <c r="AF12" s="16">
        <v>45627</v>
      </c>
      <c r="AG12" s="17" t="s">
        <v>136</v>
      </c>
      <c r="AH12" s="20">
        <v>0.84</v>
      </c>
    </row>
    <row r="13" spans="1:34" x14ac:dyDescent="0.2">
      <c r="A13" s="15" t="s">
        <v>37</v>
      </c>
      <c r="B13" s="7">
        <v>45416</v>
      </c>
      <c r="C13" s="15" t="s">
        <v>49</v>
      </c>
      <c r="D13" s="13">
        <v>0.8547529411764706</v>
      </c>
      <c r="F13" s="19" t="s">
        <v>72</v>
      </c>
      <c r="G13" s="18">
        <v>45342</v>
      </c>
      <c r="H13" s="19" t="s">
        <v>75</v>
      </c>
      <c r="I13" s="21">
        <v>0.2</v>
      </c>
      <c r="K13" s="19" t="s">
        <v>84</v>
      </c>
      <c r="L13" s="18">
        <v>45413</v>
      </c>
      <c r="M13" s="19" t="s">
        <v>91</v>
      </c>
      <c r="N13" s="21">
        <v>0.63695349242292287</v>
      </c>
      <c r="P13" s="19" t="s">
        <v>92</v>
      </c>
      <c r="Q13" s="18">
        <v>45409</v>
      </c>
      <c r="R13" s="19" t="s">
        <v>45</v>
      </c>
      <c r="S13" s="21">
        <v>0.92302857142857142</v>
      </c>
      <c r="U13" s="19" t="s">
        <v>107</v>
      </c>
      <c r="V13" s="18">
        <v>45504</v>
      </c>
      <c r="W13" s="19" t="s">
        <v>117</v>
      </c>
      <c r="X13" s="21">
        <v>1</v>
      </c>
      <c r="Z13" s="19" t="s">
        <v>125</v>
      </c>
      <c r="AA13" s="18">
        <v>45551</v>
      </c>
      <c r="AB13" s="19" t="s">
        <v>70</v>
      </c>
      <c r="AC13" s="21">
        <v>0.88931972789115643</v>
      </c>
      <c r="AE13" s="19" t="s">
        <v>127</v>
      </c>
      <c r="AF13" s="18">
        <v>45641</v>
      </c>
      <c r="AG13" s="19" t="s">
        <v>137</v>
      </c>
      <c r="AH13" s="21">
        <v>0.32</v>
      </c>
    </row>
    <row r="14" spans="1:34" x14ac:dyDescent="0.2">
      <c r="A14" s="15" t="s">
        <v>37</v>
      </c>
      <c r="B14" s="7">
        <v>45420</v>
      </c>
      <c r="C14" s="15" t="s">
        <v>50</v>
      </c>
      <c r="D14" s="13">
        <v>1.0009294117647058</v>
      </c>
      <c r="F14" s="17" t="s">
        <v>72</v>
      </c>
      <c r="G14" s="16">
        <v>45349</v>
      </c>
      <c r="H14" s="17" t="s">
        <v>76</v>
      </c>
      <c r="I14" s="20">
        <v>0.57499999999999996</v>
      </c>
      <c r="K14" s="17" t="s">
        <v>84</v>
      </c>
      <c r="L14" s="16">
        <v>45414</v>
      </c>
      <c r="M14" s="17" t="s">
        <v>91</v>
      </c>
      <c r="N14" s="20">
        <v>0.79816234105556527</v>
      </c>
      <c r="P14" s="17" t="s">
        <v>92</v>
      </c>
      <c r="Q14" s="16">
        <v>45424</v>
      </c>
      <c r="R14" s="17" t="s">
        <v>44</v>
      </c>
      <c r="S14" s="20">
        <v>0.9002</v>
      </c>
      <c r="U14" s="17" t="s">
        <v>107</v>
      </c>
      <c r="V14" s="16">
        <v>45614</v>
      </c>
      <c r="W14" s="17" t="s">
        <v>118</v>
      </c>
      <c r="X14" s="20">
        <v>0.88235294117647056</v>
      </c>
      <c r="Z14" s="17" t="s">
        <v>125</v>
      </c>
      <c r="AA14" s="16">
        <v>45557</v>
      </c>
      <c r="AB14" s="17" t="s">
        <v>40</v>
      </c>
      <c r="AC14" s="20">
        <v>0.92829931972789115</v>
      </c>
      <c r="AE14" s="26" t="s">
        <v>127</v>
      </c>
      <c r="AF14" s="27">
        <v>45647</v>
      </c>
      <c r="AG14" s="26" t="s">
        <v>138</v>
      </c>
      <c r="AH14" s="28">
        <v>0.8</v>
      </c>
    </row>
    <row r="15" spans="1:34" x14ac:dyDescent="0.2">
      <c r="A15" s="15" t="s">
        <v>37</v>
      </c>
      <c r="B15" s="7">
        <v>45422</v>
      </c>
      <c r="C15" s="15" t="s">
        <v>51</v>
      </c>
      <c r="D15" s="13">
        <v>0.29411764705882354</v>
      </c>
      <c r="F15" s="19" t="s">
        <v>72</v>
      </c>
      <c r="G15" s="18">
        <v>45350</v>
      </c>
      <c r="H15" s="19" t="s">
        <v>76</v>
      </c>
      <c r="I15" s="21">
        <v>0.57499999999999996</v>
      </c>
      <c r="K15" s="19" t="s">
        <v>84</v>
      </c>
      <c r="L15" s="18">
        <v>45417</v>
      </c>
      <c r="M15" s="19" t="s">
        <v>91</v>
      </c>
      <c r="N15" s="21">
        <v>0.33086570283922662</v>
      </c>
      <c r="P15" s="19" t="s">
        <v>92</v>
      </c>
      <c r="Q15" s="18">
        <v>45431</v>
      </c>
      <c r="R15" s="19" t="s">
        <v>70</v>
      </c>
      <c r="S15" s="21">
        <v>0.83430000000000004</v>
      </c>
      <c r="U15" s="19" t="s">
        <v>107</v>
      </c>
      <c r="V15" s="18">
        <v>45615</v>
      </c>
      <c r="W15" s="19" t="s">
        <v>119</v>
      </c>
      <c r="X15" s="21">
        <v>0.82352941176470584</v>
      </c>
      <c r="Z15" s="19" t="s">
        <v>125</v>
      </c>
      <c r="AA15" s="18">
        <v>45563</v>
      </c>
      <c r="AB15" s="19" t="s">
        <v>104</v>
      </c>
      <c r="AC15" s="21">
        <v>0.89700680272108846</v>
      </c>
    </row>
    <row r="16" spans="1:34" x14ac:dyDescent="0.2">
      <c r="A16" s="15" t="s">
        <v>37</v>
      </c>
      <c r="B16" s="7">
        <v>45423</v>
      </c>
      <c r="C16" s="15" t="s">
        <v>52</v>
      </c>
      <c r="D16" s="13">
        <v>0.29411764705882354</v>
      </c>
      <c r="F16" s="17" t="s">
        <v>72</v>
      </c>
      <c r="G16" s="16">
        <v>45351</v>
      </c>
      <c r="H16" s="17" t="s">
        <v>76</v>
      </c>
      <c r="I16" s="20">
        <v>0.57499999999999996</v>
      </c>
      <c r="K16" s="17" t="s">
        <v>84</v>
      </c>
      <c r="L16" s="16">
        <v>45422</v>
      </c>
      <c r="M16" s="17" t="s">
        <v>91</v>
      </c>
      <c r="N16" s="20">
        <v>1</v>
      </c>
      <c r="P16" s="17" t="s">
        <v>92</v>
      </c>
      <c r="Q16" s="16">
        <v>45455</v>
      </c>
      <c r="R16" s="17" t="s">
        <v>98</v>
      </c>
      <c r="S16" s="20">
        <v>0.7857142857142857</v>
      </c>
      <c r="U16" s="17" t="s">
        <v>107</v>
      </c>
      <c r="V16" s="16">
        <v>45628</v>
      </c>
      <c r="W16" s="17" t="s">
        <v>120</v>
      </c>
      <c r="X16" s="20">
        <v>0.88235294117647056</v>
      </c>
      <c r="Z16" s="17" t="s">
        <v>125</v>
      </c>
      <c r="AA16" s="16">
        <v>45591</v>
      </c>
      <c r="AB16" s="17" t="s">
        <v>54</v>
      </c>
      <c r="AC16" s="20">
        <v>0.8850340136054422</v>
      </c>
    </row>
    <row r="17" spans="1:29" x14ac:dyDescent="0.2">
      <c r="A17" s="15" t="s">
        <v>37</v>
      </c>
      <c r="B17" s="7">
        <v>45424</v>
      </c>
      <c r="C17" s="15" t="s">
        <v>53</v>
      </c>
      <c r="D17" s="13">
        <v>0.29411764705882354</v>
      </c>
      <c r="F17" s="19" t="s">
        <v>72</v>
      </c>
      <c r="G17" s="18">
        <v>45352</v>
      </c>
      <c r="H17" s="19" t="s">
        <v>76</v>
      </c>
      <c r="I17" s="21">
        <v>0.57499999999999996</v>
      </c>
      <c r="K17" s="19" t="s">
        <v>84</v>
      </c>
      <c r="L17" s="18">
        <v>45423</v>
      </c>
      <c r="M17" s="19" t="s">
        <v>91</v>
      </c>
      <c r="N17" s="21">
        <v>0.80547813969691695</v>
      </c>
      <c r="P17" s="19" t="s">
        <v>92</v>
      </c>
      <c r="Q17" s="18">
        <v>45457</v>
      </c>
      <c r="R17" s="19" t="s">
        <v>98</v>
      </c>
      <c r="S17" s="21">
        <v>0.7857142857142857</v>
      </c>
      <c r="U17" s="19" t="s">
        <v>107</v>
      </c>
      <c r="V17" s="18">
        <v>45629</v>
      </c>
      <c r="W17" s="19" t="s">
        <v>121</v>
      </c>
      <c r="X17" s="21">
        <v>0.88235294117647056</v>
      </c>
      <c r="Z17" s="19" t="s">
        <v>125</v>
      </c>
      <c r="AA17" s="18">
        <v>45604</v>
      </c>
      <c r="AB17" s="19" t="s">
        <v>96</v>
      </c>
      <c r="AC17" s="21">
        <v>0.8828571428571429</v>
      </c>
    </row>
    <row r="18" spans="1:29" x14ac:dyDescent="0.2">
      <c r="A18" s="15" t="s">
        <v>37</v>
      </c>
      <c r="B18" s="7">
        <v>45426</v>
      </c>
      <c r="C18" s="15" t="s">
        <v>54</v>
      </c>
      <c r="D18" s="13">
        <v>0.81122352941176468</v>
      </c>
      <c r="F18" s="17" t="s">
        <v>72</v>
      </c>
      <c r="G18" s="16">
        <v>45357</v>
      </c>
      <c r="H18" s="17" t="s">
        <v>77</v>
      </c>
      <c r="I18" s="20">
        <v>0.375</v>
      </c>
      <c r="K18" s="17" t="s">
        <v>84</v>
      </c>
      <c r="L18" s="16">
        <v>45424</v>
      </c>
      <c r="M18" s="17" t="s">
        <v>91</v>
      </c>
      <c r="N18" s="20">
        <v>0.65802995993729319</v>
      </c>
      <c r="P18" s="17" t="s">
        <v>92</v>
      </c>
      <c r="Q18" s="16">
        <v>45460</v>
      </c>
      <c r="R18" s="17" t="s">
        <v>98</v>
      </c>
      <c r="S18" s="20">
        <v>0.7857142857142857</v>
      </c>
      <c r="U18" s="17" t="s">
        <v>107</v>
      </c>
      <c r="V18" s="16">
        <v>45635</v>
      </c>
      <c r="W18" s="17" t="s">
        <v>122</v>
      </c>
      <c r="X18" s="20">
        <v>1</v>
      </c>
      <c r="Z18" s="17" t="s">
        <v>125</v>
      </c>
      <c r="AA18" s="16">
        <v>45627</v>
      </c>
      <c r="AB18" s="17" t="s">
        <v>45</v>
      </c>
      <c r="AC18" s="20">
        <v>0.92782312925170063</v>
      </c>
    </row>
    <row r="19" spans="1:29" x14ac:dyDescent="0.2">
      <c r="A19" s="15" t="s">
        <v>37</v>
      </c>
      <c r="B19" s="7">
        <v>45430</v>
      </c>
      <c r="C19" s="15" t="s">
        <v>55</v>
      </c>
      <c r="D19" s="13">
        <v>0.6470588235294118</v>
      </c>
      <c r="F19" s="19" t="s">
        <v>72</v>
      </c>
      <c r="G19" s="18">
        <v>45358</v>
      </c>
      <c r="H19" s="19" t="s">
        <v>77</v>
      </c>
      <c r="I19" s="21">
        <v>0.375</v>
      </c>
      <c r="K19" s="19" t="s">
        <v>84</v>
      </c>
      <c r="L19" s="18">
        <v>45426</v>
      </c>
      <c r="M19" s="19" t="s">
        <v>91</v>
      </c>
      <c r="N19" s="21">
        <v>0.78866922139000173</v>
      </c>
      <c r="P19" s="19" t="s">
        <v>92</v>
      </c>
      <c r="Q19" s="18">
        <v>45464</v>
      </c>
      <c r="R19" s="19" t="s">
        <v>99</v>
      </c>
      <c r="S19" s="21">
        <v>0.7857142857142857</v>
      </c>
      <c r="U19" s="19" t="s">
        <v>107</v>
      </c>
      <c r="V19" s="18">
        <v>45636</v>
      </c>
      <c r="W19" s="19" t="s">
        <v>122</v>
      </c>
      <c r="X19" s="21">
        <v>1</v>
      </c>
      <c r="Z19" s="23" t="s">
        <v>125</v>
      </c>
      <c r="AA19" s="24">
        <v>45640</v>
      </c>
      <c r="AB19" s="23" t="s">
        <v>93</v>
      </c>
      <c r="AC19" s="25">
        <v>0.96380952380952378</v>
      </c>
    </row>
    <row r="20" spans="1:29" x14ac:dyDescent="0.2">
      <c r="A20" s="15" t="s">
        <v>37</v>
      </c>
      <c r="B20" s="7">
        <v>45437</v>
      </c>
      <c r="C20" s="15" t="s">
        <v>56</v>
      </c>
      <c r="D20" s="13">
        <v>0.86604705882352939</v>
      </c>
      <c r="F20" s="17" t="s">
        <v>72</v>
      </c>
      <c r="G20" s="16">
        <v>45359</v>
      </c>
      <c r="H20" s="17" t="s">
        <v>77</v>
      </c>
      <c r="I20" s="20">
        <v>0.375</v>
      </c>
      <c r="K20" s="17" t="s">
        <v>84</v>
      </c>
      <c r="L20" s="16">
        <v>45427</v>
      </c>
      <c r="M20" s="17" t="s">
        <v>91</v>
      </c>
      <c r="N20" s="20">
        <v>0.97330604424316325</v>
      </c>
      <c r="P20" s="17" t="s">
        <v>92</v>
      </c>
      <c r="Q20" s="16">
        <v>45465</v>
      </c>
      <c r="R20" s="17" t="s">
        <v>100</v>
      </c>
      <c r="S20" s="20">
        <v>0.7857142857142857</v>
      </c>
      <c r="U20" s="17" t="s">
        <v>107</v>
      </c>
      <c r="V20" s="16">
        <v>45639</v>
      </c>
      <c r="W20" s="17" t="s">
        <v>123</v>
      </c>
      <c r="X20" s="20">
        <v>0.94117647058823528</v>
      </c>
    </row>
    <row r="21" spans="1:29" x14ac:dyDescent="0.2">
      <c r="A21" s="15" t="s">
        <v>37</v>
      </c>
      <c r="B21" s="7">
        <v>45441</v>
      </c>
      <c r="C21" s="15" t="s">
        <v>57</v>
      </c>
      <c r="D21" s="13">
        <v>1.0035294117647058</v>
      </c>
      <c r="F21" s="19" t="s">
        <v>72</v>
      </c>
      <c r="G21" s="18">
        <v>45360</v>
      </c>
      <c r="H21" s="19" t="s">
        <v>77</v>
      </c>
      <c r="I21" s="21">
        <v>0.1875</v>
      </c>
      <c r="K21" s="19" t="s">
        <v>84</v>
      </c>
      <c r="L21" s="18">
        <v>45428</v>
      </c>
      <c r="M21" s="19" t="s">
        <v>91</v>
      </c>
      <c r="N21" s="21">
        <v>1</v>
      </c>
      <c r="P21" s="19" t="s">
        <v>92</v>
      </c>
      <c r="Q21" s="18">
        <v>45485</v>
      </c>
      <c r="R21" s="19" t="s">
        <v>101</v>
      </c>
      <c r="S21" s="21">
        <v>0.7857142857142857</v>
      </c>
      <c r="U21" s="19" t="s">
        <v>107</v>
      </c>
      <c r="V21" s="18">
        <v>45643</v>
      </c>
      <c r="W21" s="19" t="s">
        <v>120</v>
      </c>
      <c r="X21" s="21">
        <v>0.88235294117647056</v>
      </c>
    </row>
    <row r="22" spans="1:29" x14ac:dyDescent="0.2">
      <c r="A22" s="15" t="s">
        <v>37</v>
      </c>
      <c r="B22" s="7">
        <v>45442</v>
      </c>
      <c r="C22" s="15" t="s">
        <v>57</v>
      </c>
      <c r="D22" s="13">
        <v>1.0035294117647058</v>
      </c>
      <c r="F22" s="17" t="s">
        <v>72</v>
      </c>
      <c r="G22" s="16">
        <v>45361</v>
      </c>
      <c r="H22" s="17" t="s">
        <v>77</v>
      </c>
      <c r="I22" s="20">
        <v>0.125</v>
      </c>
      <c r="K22" s="17" t="s">
        <v>84</v>
      </c>
      <c r="L22" s="16">
        <v>45429</v>
      </c>
      <c r="M22" s="17" t="s">
        <v>91</v>
      </c>
      <c r="N22" s="20">
        <v>1</v>
      </c>
      <c r="P22" s="17" t="s">
        <v>92</v>
      </c>
      <c r="Q22" s="16">
        <v>45487</v>
      </c>
      <c r="R22" s="17" t="s">
        <v>101</v>
      </c>
      <c r="S22" s="20">
        <v>0.7857142857142857</v>
      </c>
      <c r="U22" s="26" t="s">
        <v>107</v>
      </c>
      <c r="V22" s="27">
        <v>45652</v>
      </c>
      <c r="W22" s="26" t="s">
        <v>124</v>
      </c>
      <c r="X22" s="28">
        <v>1</v>
      </c>
    </row>
    <row r="23" spans="1:29" x14ac:dyDescent="0.2">
      <c r="A23" s="15" t="s">
        <v>37</v>
      </c>
      <c r="B23" s="7">
        <v>45451</v>
      </c>
      <c r="C23" s="15" t="s">
        <v>58</v>
      </c>
      <c r="D23" s="13">
        <v>0.6470588235294118</v>
      </c>
      <c r="F23" s="19" t="s">
        <v>72</v>
      </c>
      <c r="G23" s="18">
        <v>45362</v>
      </c>
      <c r="H23" s="19" t="s">
        <v>77</v>
      </c>
      <c r="I23" s="21">
        <v>6.25E-2</v>
      </c>
      <c r="K23" s="19" t="s">
        <v>84</v>
      </c>
      <c r="L23" s="18">
        <v>45430</v>
      </c>
      <c r="M23" s="19" t="s">
        <v>91</v>
      </c>
      <c r="N23" s="21">
        <v>1</v>
      </c>
      <c r="P23" s="19" t="s">
        <v>92</v>
      </c>
      <c r="Q23" s="18">
        <v>45500</v>
      </c>
      <c r="R23" s="19" t="s">
        <v>102</v>
      </c>
      <c r="S23" s="21">
        <v>0.7857142857142857</v>
      </c>
    </row>
    <row r="24" spans="1:29" x14ac:dyDescent="0.2">
      <c r="A24" s="15" t="s">
        <v>37</v>
      </c>
      <c r="B24" s="7">
        <v>45472</v>
      </c>
      <c r="C24" s="15" t="s">
        <v>59</v>
      </c>
      <c r="D24" s="13">
        <v>0.76470588235294112</v>
      </c>
      <c r="F24" s="17" t="s">
        <v>72</v>
      </c>
      <c r="G24" s="16">
        <v>45357</v>
      </c>
      <c r="H24" s="17" t="s">
        <v>78</v>
      </c>
      <c r="I24" s="20">
        <v>0.125</v>
      </c>
      <c r="K24" s="17" t="s">
        <v>84</v>
      </c>
      <c r="L24" s="16">
        <v>45431</v>
      </c>
      <c r="M24" s="17" t="s">
        <v>91</v>
      </c>
      <c r="N24" s="20">
        <v>0.90354467862741683</v>
      </c>
      <c r="P24" s="17" t="s">
        <v>92</v>
      </c>
      <c r="Q24" s="16">
        <v>45529</v>
      </c>
      <c r="R24" s="17" t="s">
        <v>41</v>
      </c>
      <c r="S24" s="20">
        <v>0.86305714285714286</v>
      </c>
    </row>
    <row r="25" spans="1:29" x14ac:dyDescent="0.2">
      <c r="A25" s="15" t="s">
        <v>37</v>
      </c>
      <c r="B25" s="7">
        <v>45479</v>
      </c>
      <c r="C25" s="15" t="s">
        <v>60</v>
      </c>
      <c r="D25" s="13">
        <v>0.58823529411764708</v>
      </c>
      <c r="F25" s="19" t="s">
        <v>72</v>
      </c>
      <c r="G25" s="18">
        <v>45358</v>
      </c>
      <c r="H25" s="19" t="s">
        <v>78</v>
      </c>
      <c r="I25" s="21">
        <v>0.1875</v>
      </c>
      <c r="K25" s="19" t="s">
        <v>84</v>
      </c>
      <c r="L25" s="18">
        <v>45433</v>
      </c>
      <c r="M25" s="19" t="s">
        <v>91</v>
      </c>
      <c r="N25" s="21">
        <v>0.78170179411252394</v>
      </c>
      <c r="P25" s="19" t="s">
        <v>92</v>
      </c>
      <c r="Q25" s="18">
        <v>45532</v>
      </c>
      <c r="R25" s="19" t="s">
        <v>66</v>
      </c>
      <c r="S25" s="21">
        <v>0.80955714285714286</v>
      </c>
    </row>
    <row r="26" spans="1:29" x14ac:dyDescent="0.2">
      <c r="A26" s="15" t="s">
        <v>37</v>
      </c>
      <c r="B26" s="7">
        <v>45480</v>
      </c>
      <c r="C26" s="15" t="s">
        <v>60</v>
      </c>
      <c r="D26" s="13">
        <v>0.58823529411764708</v>
      </c>
      <c r="F26" s="17" t="s">
        <v>72</v>
      </c>
      <c r="G26" s="16">
        <v>45359</v>
      </c>
      <c r="H26" s="17" t="s">
        <v>78</v>
      </c>
      <c r="I26" s="20">
        <v>0.25</v>
      </c>
      <c r="K26" s="17" t="s">
        <v>84</v>
      </c>
      <c r="L26" s="16">
        <v>45434</v>
      </c>
      <c r="M26" s="17" t="s">
        <v>91</v>
      </c>
      <c r="N26" s="20">
        <v>0.67331475352726011</v>
      </c>
      <c r="P26" s="17" t="s">
        <v>92</v>
      </c>
      <c r="Q26" s="16">
        <v>45550</v>
      </c>
      <c r="R26" s="17" t="s">
        <v>94</v>
      </c>
      <c r="S26" s="20">
        <v>0.88217142857142861</v>
      </c>
    </row>
    <row r="27" spans="1:29" x14ac:dyDescent="0.2">
      <c r="A27" s="15" t="s">
        <v>37</v>
      </c>
      <c r="B27" s="7">
        <v>45486</v>
      </c>
      <c r="C27" s="15" t="s">
        <v>61</v>
      </c>
      <c r="D27" s="13">
        <v>0.92114117647058824</v>
      </c>
      <c r="F27" s="19" t="s">
        <v>72</v>
      </c>
      <c r="G27" s="18">
        <v>45360</v>
      </c>
      <c r="H27" s="19" t="s">
        <v>78</v>
      </c>
      <c r="I27" s="21">
        <v>0.3125</v>
      </c>
      <c r="K27" s="19" t="s">
        <v>84</v>
      </c>
      <c r="L27" s="18">
        <v>45435</v>
      </c>
      <c r="M27" s="19" t="s">
        <v>91</v>
      </c>
      <c r="N27" s="21">
        <v>1</v>
      </c>
      <c r="P27" s="19" t="s">
        <v>92</v>
      </c>
      <c r="Q27" s="18">
        <v>45554</v>
      </c>
      <c r="R27" s="19" t="s">
        <v>43</v>
      </c>
      <c r="S27" s="21">
        <v>0.82651428571428576</v>
      </c>
    </row>
    <row r="28" spans="1:29" x14ac:dyDescent="0.2">
      <c r="A28" s="15" t="s">
        <v>37</v>
      </c>
      <c r="B28" s="7">
        <v>45493</v>
      </c>
      <c r="C28" s="15" t="s">
        <v>62</v>
      </c>
      <c r="D28" s="13">
        <v>0.82352941176470584</v>
      </c>
      <c r="F28" s="17" t="s">
        <v>72</v>
      </c>
      <c r="G28" s="16">
        <v>45361</v>
      </c>
      <c r="H28" s="17" t="s">
        <v>78</v>
      </c>
      <c r="I28" s="20">
        <v>0.3125</v>
      </c>
      <c r="K28" s="17" t="s">
        <v>84</v>
      </c>
      <c r="L28" s="16">
        <v>45436</v>
      </c>
      <c r="M28" s="17" t="s">
        <v>91</v>
      </c>
      <c r="N28" s="20">
        <v>1</v>
      </c>
      <c r="P28" s="17" t="s">
        <v>92</v>
      </c>
      <c r="Q28" s="16">
        <v>45564</v>
      </c>
      <c r="R28" s="17" t="s">
        <v>93</v>
      </c>
      <c r="S28" s="20">
        <v>1.0016</v>
      </c>
    </row>
    <row r="29" spans="1:29" x14ac:dyDescent="0.2">
      <c r="A29" s="15" t="s">
        <v>37</v>
      </c>
      <c r="B29" s="7">
        <v>45494</v>
      </c>
      <c r="C29" s="15" t="s">
        <v>62</v>
      </c>
      <c r="D29" s="13">
        <v>0.70588235294117652</v>
      </c>
      <c r="F29" s="19" t="s">
        <v>72</v>
      </c>
      <c r="G29" s="18">
        <v>45365</v>
      </c>
      <c r="H29" s="19" t="s">
        <v>79</v>
      </c>
      <c r="I29" s="21">
        <v>0.1125</v>
      </c>
      <c r="K29" s="19" t="s">
        <v>84</v>
      </c>
      <c r="L29" s="18">
        <v>45437</v>
      </c>
      <c r="M29" s="19" t="s">
        <v>91</v>
      </c>
      <c r="N29" s="21">
        <v>1</v>
      </c>
      <c r="P29" s="19" t="s">
        <v>92</v>
      </c>
      <c r="Q29" s="18">
        <v>45577</v>
      </c>
      <c r="R29" s="19" t="s">
        <v>103</v>
      </c>
      <c r="S29" s="21">
        <v>0.2857142857142857</v>
      </c>
    </row>
    <row r="30" spans="1:29" x14ac:dyDescent="0.2">
      <c r="A30" s="15" t="s">
        <v>37</v>
      </c>
      <c r="B30" s="7">
        <v>45495</v>
      </c>
      <c r="C30" s="15" t="s">
        <v>62</v>
      </c>
      <c r="D30" s="13">
        <v>0.70588235294117652</v>
      </c>
      <c r="F30" s="17" t="s">
        <v>72</v>
      </c>
      <c r="G30" s="16">
        <v>45366</v>
      </c>
      <c r="H30" s="17" t="s">
        <v>79</v>
      </c>
      <c r="I30" s="20">
        <v>0.1125</v>
      </c>
      <c r="K30" s="17" t="s">
        <v>84</v>
      </c>
      <c r="L30" s="16">
        <v>45438</v>
      </c>
      <c r="M30" s="17" t="s">
        <v>91</v>
      </c>
      <c r="N30" s="20">
        <v>1</v>
      </c>
      <c r="P30" s="17" t="s">
        <v>92</v>
      </c>
      <c r="Q30" s="16">
        <v>45585</v>
      </c>
      <c r="R30" s="17" t="s">
        <v>104</v>
      </c>
      <c r="S30" s="20">
        <v>0.85888571428571425</v>
      </c>
    </row>
    <row r="31" spans="1:29" x14ac:dyDescent="0.2">
      <c r="A31" s="15" t="s">
        <v>37</v>
      </c>
      <c r="B31" s="7">
        <v>45496</v>
      </c>
      <c r="C31" s="15" t="s">
        <v>62</v>
      </c>
      <c r="D31" s="13">
        <v>0.70588235294117652</v>
      </c>
      <c r="F31" s="19" t="s">
        <v>72</v>
      </c>
      <c r="G31" s="18">
        <v>45367</v>
      </c>
      <c r="H31" s="19" t="s">
        <v>79</v>
      </c>
      <c r="I31" s="21">
        <v>0.1125</v>
      </c>
      <c r="K31" s="19" t="s">
        <v>84</v>
      </c>
      <c r="L31" s="18">
        <v>45440</v>
      </c>
      <c r="M31" s="19" t="s">
        <v>91</v>
      </c>
      <c r="N31" s="21">
        <v>0.8076554607211287</v>
      </c>
      <c r="P31" s="19" t="s">
        <v>92</v>
      </c>
      <c r="Q31" s="18">
        <v>45588</v>
      </c>
      <c r="R31" s="19" t="s">
        <v>105</v>
      </c>
      <c r="S31" s="21">
        <v>0.8742428571428571</v>
      </c>
    </row>
    <row r="32" spans="1:29" x14ac:dyDescent="0.2">
      <c r="A32" s="15" t="s">
        <v>37</v>
      </c>
      <c r="B32" s="7">
        <v>45529</v>
      </c>
      <c r="C32" s="15" t="s">
        <v>63</v>
      </c>
      <c r="D32" s="13">
        <v>0.82562352941176476</v>
      </c>
      <c r="F32" s="17" t="s">
        <v>72</v>
      </c>
      <c r="G32" s="16">
        <v>45573</v>
      </c>
      <c r="H32" s="17" t="s">
        <v>80</v>
      </c>
      <c r="I32" s="20">
        <v>0.48749999999999999</v>
      </c>
      <c r="K32" s="17" t="s">
        <v>84</v>
      </c>
      <c r="L32" s="16">
        <v>45441</v>
      </c>
      <c r="M32" s="17" t="s">
        <v>91</v>
      </c>
      <c r="N32" s="20">
        <v>1</v>
      </c>
      <c r="P32" s="17" t="s">
        <v>92</v>
      </c>
      <c r="Q32" s="16">
        <v>45599</v>
      </c>
      <c r="R32" s="17" t="s">
        <v>96</v>
      </c>
      <c r="S32" s="20">
        <v>0.80871428571428572</v>
      </c>
    </row>
    <row r="33" spans="1:19" x14ac:dyDescent="0.2">
      <c r="A33" s="15" t="s">
        <v>37</v>
      </c>
      <c r="B33" s="7">
        <v>45536</v>
      </c>
      <c r="C33" s="15" t="s">
        <v>56</v>
      </c>
      <c r="D33" s="13">
        <v>0.85967058823529408</v>
      </c>
      <c r="F33" s="19" t="s">
        <v>72</v>
      </c>
      <c r="G33" s="18">
        <v>45574</v>
      </c>
      <c r="H33" s="19" t="s">
        <v>80</v>
      </c>
      <c r="I33" s="21">
        <v>0.48749999999999999</v>
      </c>
      <c r="K33" s="19" t="s">
        <v>84</v>
      </c>
      <c r="L33" s="18">
        <v>45442</v>
      </c>
      <c r="M33" s="19" t="s">
        <v>91</v>
      </c>
      <c r="N33" s="21">
        <v>0.91517157289670792</v>
      </c>
      <c r="P33" s="19" t="s">
        <v>92</v>
      </c>
      <c r="Q33" s="18">
        <v>45619</v>
      </c>
      <c r="R33" s="19" t="s">
        <v>54</v>
      </c>
      <c r="S33" s="21">
        <v>0.84157142857142853</v>
      </c>
    </row>
    <row r="34" spans="1:19" x14ac:dyDescent="0.2">
      <c r="A34" s="15" t="s">
        <v>37</v>
      </c>
      <c r="B34" s="7">
        <v>45542</v>
      </c>
      <c r="C34" s="15" t="s">
        <v>64</v>
      </c>
      <c r="D34" s="13">
        <v>0.70588235294117652</v>
      </c>
      <c r="F34" s="17" t="s">
        <v>72</v>
      </c>
      <c r="G34" s="16">
        <v>45575</v>
      </c>
      <c r="H34" s="17" t="s">
        <v>80</v>
      </c>
      <c r="I34" s="20">
        <v>0.48749999999999999</v>
      </c>
      <c r="K34" s="17" t="s">
        <v>84</v>
      </c>
      <c r="L34" s="16">
        <v>45443</v>
      </c>
      <c r="M34" s="17" t="s">
        <v>91</v>
      </c>
      <c r="N34" s="20">
        <v>1</v>
      </c>
      <c r="P34" s="17" t="s">
        <v>92</v>
      </c>
      <c r="Q34" s="16">
        <v>45634</v>
      </c>
      <c r="R34" s="17" t="s">
        <v>42</v>
      </c>
      <c r="S34" s="20">
        <v>0.8580714285714286</v>
      </c>
    </row>
    <row r="35" spans="1:19" x14ac:dyDescent="0.2">
      <c r="A35" s="15" t="s">
        <v>37</v>
      </c>
      <c r="B35" s="7">
        <v>45543</v>
      </c>
      <c r="C35" s="15" t="s">
        <v>64</v>
      </c>
      <c r="D35" s="13">
        <v>0.70588235294117652</v>
      </c>
      <c r="F35" s="19" t="s">
        <v>72</v>
      </c>
      <c r="G35" s="18">
        <v>45580</v>
      </c>
      <c r="H35" s="19" t="s">
        <v>81</v>
      </c>
      <c r="I35" s="21">
        <v>2.5000000000000001E-2</v>
      </c>
      <c r="K35" s="19" t="s">
        <v>84</v>
      </c>
      <c r="L35" s="18">
        <v>45443</v>
      </c>
      <c r="M35" s="19" t="s">
        <v>91</v>
      </c>
      <c r="N35" s="21">
        <v>0.34828427103292109</v>
      </c>
      <c r="P35" s="19" t="s">
        <v>92</v>
      </c>
      <c r="Q35" s="18">
        <v>45637</v>
      </c>
      <c r="R35" s="19" t="s">
        <v>106</v>
      </c>
      <c r="S35" s="21">
        <v>0.84477142857142862</v>
      </c>
    </row>
    <row r="36" spans="1:19" x14ac:dyDescent="0.2">
      <c r="A36" s="15" t="s">
        <v>37</v>
      </c>
      <c r="B36" s="7">
        <v>45552</v>
      </c>
      <c r="C36" s="15" t="s">
        <v>65</v>
      </c>
      <c r="D36" s="13">
        <v>0.83868235294117643</v>
      </c>
      <c r="F36" s="17" t="s">
        <v>72</v>
      </c>
      <c r="G36" s="16">
        <v>45581</v>
      </c>
      <c r="H36" s="17" t="s">
        <v>81</v>
      </c>
      <c r="I36" s="20">
        <v>2.5000000000000001E-2</v>
      </c>
      <c r="K36" s="17" t="s">
        <v>84</v>
      </c>
      <c r="L36" s="16">
        <v>45444</v>
      </c>
      <c r="M36" s="17" t="s">
        <v>91</v>
      </c>
      <c r="N36" s="20">
        <v>0.96311618184985193</v>
      </c>
      <c r="P36" s="26" t="s">
        <v>92</v>
      </c>
      <c r="Q36" s="27">
        <v>45641</v>
      </c>
      <c r="R36" s="26" t="s">
        <v>71</v>
      </c>
      <c r="S36" s="28">
        <v>0.85955714285714291</v>
      </c>
    </row>
    <row r="37" spans="1:19" x14ac:dyDescent="0.2">
      <c r="A37" s="15" t="s">
        <v>37</v>
      </c>
      <c r="B37" s="7">
        <v>45556</v>
      </c>
      <c r="C37" s="15" t="s">
        <v>66</v>
      </c>
      <c r="D37" s="13">
        <v>0.20334117647058825</v>
      </c>
      <c r="F37" s="19" t="s">
        <v>72</v>
      </c>
      <c r="G37" s="18">
        <v>45582</v>
      </c>
      <c r="H37" s="19" t="s">
        <v>81</v>
      </c>
      <c r="I37" s="21">
        <v>3.7499999999999999E-2</v>
      </c>
      <c r="K37" s="19" t="s">
        <v>84</v>
      </c>
      <c r="L37" s="18">
        <v>45445</v>
      </c>
      <c r="M37" s="19" t="s">
        <v>91</v>
      </c>
      <c r="N37" s="21">
        <v>0.68607385472914129</v>
      </c>
    </row>
    <row r="38" spans="1:19" x14ac:dyDescent="0.2">
      <c r="A38" s="15" t="s">
        <v>37</v>
      </c>
      <c r="B38" s="7">
        <v>45559</v>
      </c>
      <c r="C38" s="15" t="s">
        <v>54</v>
      </c>
      <c r="D38" s="13">
        <v>0.79388235294117648</v>
      </c>
      <c r="F38" s="17" t="s">
        <v>72</v>
      </c>
      <c r="G38" s="16">
        <v>45615</v>
      </c>
      <c r="H38" s="17" t="s">
        <v>82</v>
      </c>
      <c r="I38" s="20">
        <v>2.5000000000000001E-2</v>
      </c>
      <c r="K38" s="17" t="s">
        <v>84</v>
      </c>
      <c r="L38" s="16">
        <v>45447</v>
      </c>
      <c r="M38" s="17" t="s">
        <v>91</v>
      </c>
      <c r="N38" s="20">
        <v>0.7469082041456192</v>
      </c>
    </row>
    <row r="39" spans="1:19" x14ac:dyDescent="0.2">
      <c r="A39" s="15" t="s">
        <v>37</v>
      </c>
      <c r="B39" s="7">
        <v>45570</v>
      </c>
      <c r="C39" s="15" t="s">
        <v>67</v>
      </c>
      <c r="D39" s="13">
        <v>0.86872941176470586</v>
      </c>
      <c r="F39" s="19" t="s">
        <v>72</v>
      </c>
      <c r="G39" s="18">
        <v>45616</v>
      </c>
      <c r="H39" s="19" t="s">
        <v>82</v>
      </c>
      <c r="I39" s="21">
        <v>3.7499999999999999E-2</v>
      </c>
      <c r="K39" s="19" t="s">
        <v>84</v>
      </c>
      <c r="L39" s="18">
        <v>45448</v>
      </c>
      <c r="M39" s="19" t="s">
        <v>91</v>
      </c>
      <c r="N39" s="21">
        <v>1</v>
      </c>
    </row>
    <row r="40" spans="1:19" x14ac:dyDescent="0.2">
      <c r="A40" s="15" t="s">
        <v>37</v>
      </c>
      <c r="B40" s="7">
        <v>45587</v>
      </c>
      <c r="C40" s="15" t="s">
        <v>68</v>
      </c>
      <c r="D40" s="13">
        <v>0.8781411764705882</v>
      </c>
      <c r="F40" s="17" t="s">
        <v>72</v>
      </c>
      <c r="G40" s="16">
        <v>45617</v>
      </c>
      <c r="H40" s="17" t="s">
        <v>82</v>
      </c>
      <c r="I40" s="20">
        <v>3.7499999999999999E-2</v>
      </c>
      <c r="K40" s="17" t="s">
        <v>84</v>
      </c>
      <c r="L40" s="16">
        <v>45449</v>
      </c>
      <c r="M40" s="17" t="s">
        <v>91</v>
      </c>
      <c r="N40" s="20">
        <v>0.92179062881031182</v>
      </c>
    </row>
    <row r="41" spans="1:19" x14ac:dyDescent="0.2">
      <c r="A41" s="15" t="s">
        <v>37</v>
      </c>
      <c r="B41" s="7">
        <v>45591</v>
      </c>
      <c r="C41" s="15" t="s">
        <v>47</v>
      </c>
      <c r="D41" s="13">
        <v>0.91990588235294113</v>
      </c>
      <c r="F41" s="19" t="s">
        <v>72</v>
      </c>
      <c r="G41" s="18">
        <v>45639</v>
      </c>
      <c r="H41" s="19" t="s">
        <v>83</v>
      </c>
      <c r="I41" s="21">
        <v>0.28749999999999998</v>
      </c>
      <c r="K41" s="19" t="s">
        <v>84</v>
      </c>
      <c r="L41" s="18">
        <v>45450</v>
      </c>
      <c r="M41" s="19" t="s">
        <v>91</v>
      </c>
      <c r="N41" s="21">
        <v>1</v>
      </c>
    </row>
    <row r="42" spans="1:19" x14ac:dyDescent="0.2">
      <c r="A42" s="15" t="s">
        <v>37</v>
      </c>
      <c r="B42" s="7">
        <v>45601</v>
      </c>
      <c r="C42" s="15" t="s">
        <v>69</v>
      </c>
      <c r="D42" s="13">
        <v>0.88895294117647061</v>
      </c>
      <c r="F42" s="17" t="s">
        <v>72</v>
      </c>
      <c r="G42" s="16">
        <v>45640</v>
      </c>
      <c r="H42" s="17" t="s">
        <v>83</v>
      </c>
      <c r="I42" s="20">
        <v>0.28749999999999998</v>
      </c>
      <c r="K42" s="17" t="s">
        <v>84</v>
      </c>
      <c r="L42" s="16">
        <v>45451</v>
      </c>
      <c r="M42" s="17" t="s">
        <v>91</v>
      </c>
      <c r="N42" s="20">
        <v>1</v>
      </c>
    </row>
    <row r="43" spans="1:19" x14ac:dyDescent="0.2">
      <c r="A43" s="15" t="s">
        <v>37</v>
      </c>
      <c r="B43" s="7">
        <v>45605</v>
      </c>
      <c r="C43" s="15" t="s">
        <v>70</v>
      </c>
      <c r="D43" s="13">
        <v>0.85249411764705885</v>
      </c>
      <c r="F43" s="23" t="s">
        <v>72</v>
      </c>
      <c r="G43" s="24">
        <v>45641</v>
      </c>
      <c r="H43" s="23" t="s">
        <v>83</v>
      </c>
      <c r="I43" s="25">
        <v>0.3</v>
      </c>
      <c r="K43" s="19" t="s">
        <v>84</v>
      </c>
      <c r="L43" s="18">
        <v>45452</v>
      </c>
      <c r="M43" s="19" t="s">
        <v>91</v>
      </c>
      <c r="N43" s="21">
        <v>0.95079254485281306</v>
      </c>
    </row>
    <row r="44" spans="1:19" x14ac:dyDescent="0.2">
      <c r="A44" s="15" t="s">
        <v>37</v>
      </c>
      <c r="B44" s="7">
        <v>45627</v>
      </c>
      <c r="C44" s="15" t="s">
        <v>71</v>
      </c>
      <c r="D44" s="13">
        <v>0.87460000000000004</v>
      </c>
      <c r="K44" s="17" t="s">
        <v>84</v>
      </c>
      <c r="L44" s="16">
        <v>45459</v>
      </c>
      <c r="M44" s="17" t="s">
        <v>91</v>
      </c>
      <c r="N44" s="20">
        <v>1</v>
      </c>
    </row>
    <row r="45" spans="1:19" x14ac:dyDescent="0.2">
      <c r="A45" s="15" t="s">
        <v>37</v>
      </c>
      <c r="B45" s="7">
        <v>45648</v>
      </c>
      <c r="C45" s="15" t="s">
        <v>42</v>
      </c>
      <c r="D45" s="13">
        <v>0.88502352941176465</v>
      </c>
      <c r="K45" s="19" t="s">
        <v>84</v>
      </c>
      <c r="L45" s="18">
        <v>45466</v>
      </c>
      <c r="M45" s="19" t="s">
        <v>91</v>
      </c>
      <c r="N45" s="21">
        <v>0.32420310050513845</v>
      </c>
    </row>
    <row r="46" spans="1:19" x14ac:dyDescent="0.2">
      <c r="K46" s="17" t="s">
        <v>84</v>
      </c>
      <c r="L46" s="16">
        <v>45470</v>
      </c>
      <c r="M46" s="17" t="s">
        <v>91</v>
      </c>
      <c r="N46" s="20">
        <v>0.35590489461766245</v>
      </c>
    </row>
    <row r="47" spans="1:19" x14ac:dyDescent="0.2">
      <c r="K47" s="19" t="s">
        <v>84</v>
      </c>
      <c r="L47" s="18">
        <v>45477</v>
      </c>
      <c r="M47" s="19" t="s">
        <v>91</v>
      </c>
      <c r="N47" s="21">
        <v>0.39461766242814839</v>
      </c>
    </row>
    <row r="48" spans="1:19" x14ac:dyDescent="0.2">
      <c r="K48" s="17" t="s">
        <v>84</v>
      </c>
      <c r="L48" s="16">
        <v>45484</v>
      </c>
      <c r="M48" s="17" t="s">
        <v>91</v>
      </c>
      <c r="N48" s="20">
        <v>0.38795506009406028</v>
      </c>
    </row>
    <row r="49" spans="11:14" x14ac:dyDescent="0.2">
      <c r="K49" s="19" t="s">
        <v>84</v>
      </c>
      <c r="L49" s="18">
        <v>45491</v>
      </c>
      <c r="M49" s="19" t="s">
        <v>91</v>
      </c>
      <c r="N49" s="21">
        <v>0.39705626197526561</v>
      </c>
    </row>
    <row r="50" spans="11:14" x14ac:dyDescent="0.2">
      <c r="K50" s="17" t="s">
        <v>84</v>
      </c>
      <c r="L50" s="16">
        <v>45498</v>
      </c>
      <c r="M50" s="17" t="s">
        <v>91</v>
      </c>
      <c r="N50" s="20">
        <v>0.41930848284271033</v>
      </c>
    </row>
    <row r="51" spans="11:14" x14ac:dyDescent="0.2">
      <c r="K51" s="19" t="s">
        <v>84</v>
      </c>
      <c r="L51" s="18">
        <v>45508</v>
      </c>
      <c r="M51" s="19" t="s">
        <v>91</v>
      </c>
      <c r="N51" s="21">
        <v>0.27246995296986587</v>
      </c>
    </row>
    <row r="52" spans="11:14" x14ac:dyDescent="0.2">
      <c r="K52" s="17" t="s">
        <v>84</v>
      </c>
      <c r="L52" s="16">
        <v>45515</v>
      </c>
      <c r="M52" s="17" t="s">
        <v>91</v>
      </c>
      <c r="N52" s="20">
        <v>0.25792544852813098</v>
      </c>
    </row>
    <row r="53" spans="11:14" x14ac:dyDescent="0.2">
      <c r="K53" s="19" t="s">
        <v>84</v>
      </c>
      <c r="L53" s="18">
        <v>45519</v>
      </c>
      <c r="M53" s="19" t="s">
        <v>91</v>
      </c>
      <c r="N53" s="21">
        <v>0.27826162689426931</v>
      </c>
    </row>
    <row r="54" spans="11:14" x14ac:dyDescent="0.2">
      <c r="K54" s="17" t="s">
        <v>84</v>
      </c>
      <c r="L54" s="16">
        <v>45522</v>
      </c>
      <c r="M54" s="17" t="s">
        <v>91</v>
      </c>
      <c r="N54" s="20">
        <v>0.24908552516983104</v>
      </c>
    </row>
    <row r="55" spans="11:14" x14ac:dyDescent="0.2">
      <c r="K55" s="19" t="s">
        <v>84</v>
      </c>
      <c r="L55" s="18">
        <v>45529</v>
      </c>
      <c r="M55" s="19" t="s">
        <v>91</v>
      </c>
      <c r="N55" s="21">
        <v>0.24372931545026999</v>
      </c>
    </row>
    <row r="56" spans="11:14" x14ac:dyDescent="0.2">
      <c r="K56" s="17" t="s">
        <v>84</v>
      </c>
      <c r="L56" s="16">
        <v>45536</v>
      </c>
      <c r="M56" s="17" t="s">
        <v>91</v>
      </c>
      <c r="N56" s="20">
        <v>0.2837049294547988</v>
      </c>
    </row>
    <row r="57" spans="11:14" x14ac:dyDescent="0.2">
      <c r="K57" s="19" t="s">
        <v>84</v>
      </c>
      <c r="L57" s="18">
        <v>45543</v>
      </c>
      <c r="M57" s="19" t="s">
        <v>91</v>
      </c>
      <c r="N57" s="21">
        <v>0.31518899146490159</v>
      </c>
    </row>
    <row r="58" spans="11:14" x14ac:dyDescent="0.2">
      <c r="K58" s="17" t="s">
        <v>84</v>
      </c>
      <c r="L58" s="16">
        <v>45550</v>
      </c>
      <c r="M58" s="17" t="s">
        <v>91</v>
      </c>
      <c r="N58" s="20">
        <v>0.33330430238634384</v>
      </c>
    </row>
    <row r="59" spans="11:14" x14ac:dyDescent="0.2">
      <c r="K59" s="19" t="s">
        <v>84</v>
      </c>
      <c r="L59" s="18">
        <v>45557</v>
      </c>
      <c r="M59" s="19" t="s">
        <v>91</v>
      </c>
      <c r="N59" s="21">
        <v>0.35520815188991467</v>
      </c>
    </row>
    <row r="60" spans="11:14" x14ac:dyDescent="0.2">
      <c r="K60" s="17" t="s">
        <v>84</v>
      </c>
      <c r="L60" s="16">
        <v>45563</v>
      </c>
      <c r="M60" s="17" t="s">
        <v>91</v>
      </c>
      <c r="N60" s="20">
        <v>0.91329907681588574</v>
      </c>
    </row>
    <row r="61" spans="11:14" x14ac:dyDescent="0.2">
      <c r="K61" s="19" t="s">
        <v>84</v>
      </c>
      <c r="L61" s="18">
        <v>45564</v>
      </c>
      <c r="M61" s="19" t="s">
        <v>91</v>
      </c>
      <c r="N61" s="21">
        <v>0.59083783313011673</v>
      </c>
    </row>
    <row r="62" spans="11:14" x14ac:dyDescent="0.2">
      <c r="K62" s="17" t="s">
        <v>84</v>
      </c>
      <c r="L62" s="16">
        <v>45568</v>
      </c>
      <c r="M62" s="17" t="s">
        <v>91</v>
      </c>
      <c r="N62" s="20">
        <v>0.70867444696045989</v>
      </c>
    </row>
    <row r="63" spans="11:14" x14ac:dyDescent="0.2">
      <c r="K63" s="19" t="s">
        <v>84</v>
      </c>
      <c r="L63" s="18">
        <v>45569</v>
      </c>
      <c r="M63" s="19" t="s">
        <v>91</v>
      </c>
      <c r="N63" s="21">
        <v>0.91460546943041277</v>
      </c>
    </row>
    <row r="64" spans="11:14" x14ac:dyDescent="0.2">
      <c r="K64" s="17" t="s">
        <v>84</v>
      </c>
      <c r="L64" s="16">
        <v>45570</v>
      </c>
      <c r="M64" s="17" t="s">
        <v>91</v>
      </c>
      <c r="N64" s="20">
        <v>0.93241595540846545</v>
      </c>
    </row>
    <row r="65" spans="11:14" x14ac:dyDescent="0.2">
      <c r="K65" s="19" t="s">
        <v>84</v>
      </c>
      <c r="L65" s="18">
        <v>45571</v>
      </c>
      <c r="M65" s="19" t="s">
        <v>91</v>
      </c>
      <c r="N65" s="21">
        <v>1</v>
      </c>
    </row>
    <row r="66" spans="11:14" x14ac:dyDescent="0.2">
      <c r="K66" s="26" t="s">
        <v>84</v>
      </c>
      <c r="L66" s="27">
        <v>45577</v>
      </c>
      <c r="M66" s="26" t="s">
        <v>91</v>
      </c>
      <c r="N66" s="28">
        <v>0.96882076293328689</v>
      </c>
    </row>
  </sheetData>
  <pageMargins left="0.7" right="0.7" top="0.75" bottom="0.75" header="0.3" footer="0.3"/>
  <pageSetup paperSize="9"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2 1 5 2 9 e - 1 8 c b - 4 2 9 7 - 8 3 1 7 - 4 6 1 a f 4 b f 4 9 9 9 "   x m l n s = " h t t p : / / s c h e m a s . m i c r o s o f t . c o m / D a t a M a s h u p " > A A A A A H U G A A B Q S w M E F A A A C A g A t I P K W g d L 3 w 2 m A A A A 9 g A A A B I A A A B D b 2 5 m a W c v U G F j a 2 F n Z S 5 4 b W y F j 0 s O g j A Y h K 9 C u q c P M G r I T 1 k Y d 5 K Y k B i 3 T a 3 Q C M X Q Y r m b C 4 / k F c Q o 6 s 7 l z H y T z N y v N 8 i G p g 4 u q r O 6 N S l i m K J A G d k e t C l T 1 L t j u E Q Z h 6 2 Q J 1 G q Y I S N T Q a r U 1 Q 5 d 0 4 I 8 d 5 j H + O 2 K 0 l E K S P 7 f F P I S j U i 1 M Y 6 Y a R C n 9 b h f w t x 2 L 3 G 8 A i z W Y z Z Y o 4 p k M m E X J s v E I 1 7 n + m P C a u + d n 2 n u L L h u g A y S S D v D / w B U E s D B B Q A A A g I A L S D y l o g 8 j / U w Q M A A L A O A A A T A A A A R m 9 y b X V s Y X M v U 2 V j d G l v b j E u b d V X U W / b N h B + D 9 D / Q K g Y Y A O O F Q d p X 4 Y 9 K I r c O E 3 s w H I z F E E g 0 N I l I U K R B k k Z T o P + m P 2 A A R v 2 t s f m j + 0 o x Y k t 0 y 5 Q D 2 v 3 Y s v 8 j s e P d 9 + d z h p S w 6 Q g c f X d + f n V z q s d f U s V Z C S k a l w o K g z o Z H 9 v / 4 D 8 Q j i Y H U I G i t 2 A w J / R L A X e / l W q u 7 G U d 4 0 u 4 9 A O J W 4 Q R j c 8 / 4 M G p f 2 U K i 5 1 B v i h m N S 5 L K Z g / C O Z F r m 1 8 w 8 L z Q R o T Q J B + b 1 h q f Y P v v z t j 7 r v / E 6 7 0 z 6 i R m o f z 3 + z 9 7 a z t 7 t A y n J q z 7 i e e c 0 W E Q X n L W J U A c 0 W U n z t 9 e k U b m j K H v 8 S p O M h 2 Y r 1 w 2 X P Q I 4 / v f r 1 v B Z 5 z 0 R m o R E d c / C u P l / i 4 f S q 8 j d i E 0 k y I K n k R S 4 o S W k + Z j S T 1 n V p 3 x 6 h M 3 0 t V R 6 W J q P 7 C e h G n U i L P D x 4 X U h v K T 4 a N C E Z N f A Z l 7 1 z B S m T y T u q J W f i G R d F P g a 1 a J E x 0 M B r O B p 4 o L 3 m D h O b + S 6 l W O Y T E B m T P 0 Z u 5 2 y 2 z e z c z 0 J K 4 1 s A U 0 t p J F I 6 h k 8 Y F E 0 m S u Z y y v D x J a H n d s 3 A M d A M L + t I 5 e W T R c B 5 n F J O l c a 9 l u l V c 0 v R r K G 2 Q T 3 9 D 8 l R L 0 j O o h i h n j B v D 9 r W 2 R x b t 2 7 3 x N H Z K n Y a H A 6 G w e F p 5 I C i c N S 7 G D j 8 U a R J s 1 U g e P x T J q K A q V z F h n A P e n X 5 X L E c l E z O 6 L 1 j U x d L w N A k D B z M Y y q S n m a Z c u w L d C G w h M Q q c s z 0 h A o 3 / Z H E 4 C c a e 4 V 0 M A 1 4 X m R Q F m w N w X r R h p n C f W J P 5 D Q t O M 3 w H l K k M H G b n W D Y s E X F 9 v R V 9 I K B E u t h u 8 z o j U y C i d R G c n e 0 T q S G V e T w N A j f J 9 1 h 7 y j 4 6 N Q O 6 i b o B 8 v Q v A 1 V + r c B K L i h G i s A l S / w r g v 1 1 c c c Q n Y i m W h s K J U y 3 a X k 0 X e 9 a S + B r p Z u v d s e 0 D 6 F a z M o D K g 5 t f r b D W a Y / 4 w t F m d U L p X P V X k 2 1 l z J f b a r p d d 6 + J r G X 7 f a E M 6 q B T o C u u G C S 1 G z W 2 l n O Z D V 2 q b w V R b b B K 3 s o C 8 n Y Z U B t m 1 F D Z I m Z 4 + / z V h O S e P L H 2 G z t F s E I W P r o M f f x d K + M p A T Z q g t L t C k k e f l + g W + s 1 J b 7 U / e s I 6 w g E j j L v d v S 4 N j f I V Z e A i c G j Z 9 P v W n Z p W 0 / w / b l 5 G g n r P F U e A J / O 5 z w N 6 b 3 Z B j U J I t h 4 B n Y X 3 f o W 6 T T O r j 3 X r V b L S s i c g 5 N K 5 q q m 7 2 N Y n V X 5 f r B f c v z K V l 8 v Z / A D E e 7 E Z T G 4 d t / 2 x U F / o P 1 T i M w l 5 / N J g n w 8 D M V I N T F B 4 H K y q N L i K X c R D 3 4 h E i j h k w H H Q T C z u U l M r r B D 0 o 1 z 8 Y i x l p v l k j / w B Q S w M E F A A A C A g A t I P K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0 g 8 p a B 0 v f D a Y A A A D 2 A A A A E g A A A A A A A A A A A A A A p I E A A A A A Q 2 9 u Z m l n L 1 B h Y 2 t h Z 2 U u e G 1 s U E s B A h Q D F A A A C A g A t I P K W i D y P 9 T B A w A A s A 4 A A B M A A A A A A A A A A A A A A K S B 1 g A A A E Z v c m 1 1 b G F z L 1 N l Y 3 R p b 2 4 x L m 1 Q S w E C F A M U A A A I C A C 0 g 8 p a D 8 r p q 6 Q A A A D p A A A A E w A A A A A A A A A A A A A A p I H I B A A A W 0 N v b n R l b n R f V H l w Z X N d L n h t b F B L B Q Y A A A A A A w A D A M I A A A C d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Q A A A A A A A A N 1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m J 1 c m F u d G V z X z I w M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U 2 N T J h O C 1 k Z j g 1 L T Q x N D U t Y T N m O S 0 4 N 2 Q 3 O D d h M D k x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Y n V y Y W 5 0 Z X N f M j A y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i d X J h b n R l c 1 8 y M D I 0 L 0 F 1 d G 9 S Z W 1 v d m V k Q 2 9 s d W 1 u c z E u e 0 Z l Y 2 h h L D B 9 J n F 1 b 3 Q 7 L C Z x d W 9 0 O 1 N l Y 3 R p b 2 4 x L 0 N h c m J 1 c m F u d G V z X z I w M j Q v Q X V 0 b 1 J l b W 9 2 Z W R D b 2 x 1 b W 5 z M S 5 7 U H J l Y 2 l v X 0 d h c 2 9 s a W 5 h L D F 9 J n F 1 b 3 Q 7 L C Z x d W 9 0 O 1 N l Y 3 R p b 2 4 x L 0 N h c m J 1 c m F u d G V z X z I w M j Q v Q X V 0 b 1 J l b W 9 2 Z W R D b 2 x 1 b W 5 z M S 5 7 U H J l Y 2 l v X 2 R p Z X N l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J i d X J h b n R l c 1 8 y M D I 0 L 0 F 1 d G 9 S Z W 1 v d m V k Q 2 9 s d W 1 u c z E u e 0 Z l Y 2 h h L D B 9 J n F 1 b 3 Q 7 L C Z x d W 9 0 O 1 N l Y 3 R p b 2 4 x L 0 N h c m J 1 c m F u d G V z X z I w M j Q v Q X V 0 b 1 J l b W 9 2 Z W R D b 2 x 1 b W 5 z M S 5 7 U H J l Y 2 l v X 0 d h c 2 9 s a W 5 h L D F 9 J n F 1 b 3 Q 7 L C Z x d W 9 0 O 1 N l Y 3 R p b 2 4 x L 0 N h c m J 1 c m F u d G V z X z I w M j Q v Q X V 0 b 1 J l b W 9 2 Z W R D b 2 x 1 b W 5 z M S 5 7 U H J l Y 2 l v X 2 R p Z X N l b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m c X V v d D s s J n F 1 b 3 Q 7 U H J l Y 2 l v X 0 d h c 2 9 s a W 5 h J n F 1 b 3 Q 7 L C Z x d W 9 0 O 1 B y Z W N p b 1 9 k a W V z Z W w m c X V v d D t d I i A v P j x F b n R y e S B U e X B l P S J G a W x s Q 2 9 s d W 1 u V H l w Z X M i I F Z h b H V l P S J z Q 1 F V R i I g L z 4 8 R W 5 0 c n k g V H l w Z T 0 i R m l s b E x h c 3 R V c G R h d G V k I i B W Y W x 1 Z T 0 i Z D I w M j U t M D Y t M T B U M T Q 6 M j A 6 N D Y u N T E 1 O D I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m J 1 c m F u d G V z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Y n V y Y W 5 0 Z X N f M j A y N C 9 O Y X Z l Z 2 F j a S V D M y V C M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Y n V y Y W 5 0 Z X N f M j A y N C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W 5 k a W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I 5 N D N k M S 1 j M 2 Q 5 L T Q w M j M t O D Y z Y i 0 x N z F l N D g 0 O G R l Y j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b X B l b m R p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V u Z G l v L 0 F 1 d G 9 S Z W 1 v d m V k Q 2 9 s d W 1 u c z E u e 0 Z l Y 2 h h L D B 9 J n F 1 b 3 Q 7 L C Z x d W 9 0 O 1 N l Y 3 R p b 2 4 x L 0 N v b X B l b m R p b y 9 B d X R v U m V t b 3 Z l Z E N v b H V t b n M x L n t O V V 9 E S U F f T U V T L D F 9 J n F 1 b 3 Q 7 L C Z x d W 9 0 O 1 N l Y 3 R p b 2 4 x L 0 N v b X B l b m R p b y 9 B d X R v U m V t b 3 Z l Z E N v b H V t b n M x L n t O V V 9 N R V M s M n 0 m c X V v d D s s J n F 1 b 3 Q 7 U 2 V j d G l v b j E v Q 2 9 t c G V u Z G l v L 0 F 1 d G 9 S Z W 1 v d m V k Q 2 9 s d W 1 u c z E u e 0 5 V X 0 R J Q V 9 T R U 0 s M 3 0 m c X V v d D s s J n F 1 b 3 Q 7 U 2 V j d G l v b j E v Q 2 9 t c G V u Z G l v L 0 F 1 d G 9 S Z W 1 v d m V k Q 2 9 s d W 1 u c z E u e 0 x B Q k 9 S Q U J M R S w 0 f S Z x d W 9 0 O y w m c X V v d D t T Z W N 0 a W 9 u M S 9 D b 2 1 w Z W 5 k a W 8 v Q X V 0 b 1 J l b W 9 2 Z W R D b 2 x 1 b W 5 z M S 5 7 T E V D V E l W T y w 1 f S Z x d W 9 0 O y w m c X V v d D t T Z W N 0 a W 9 u M S 9 D b 2 1 w Z W 5 k a W 8 v Q X V 0 b 1 J l b W 9 2 Z W R D b 2 x 1 b W 5 z M S 5 7 T m F 2 a W R h Z C w 2 f S Z x d W 9 0 O y w m c X V v d D t T Z W N 0 a W 9 u M S 9 D b 2 1 w Z W 5 k a W 8 v Q X V 0 b 1 J l b W 9 2 Z W R D b 2 x 1 b W 5 z M S 5 7 Q V x 1 M D B G M W 9 f b n V l d m 8 s N 3 0 m c X V v d D s s J n F 1 b 3 Q 7 U 2 V j d G l v b j E v Q 2 9 t c G V u Z G l v L 0 F 1 d G 9 S Z W 1 v d m V k Q 2 9 s d W 1 u c z E u e 1 J l e W V z L D h 9 J n F 1 b 3 Q 7 L C Z x d W 9 0 O 1 N l Y 3 R p b 2 4 x L 0 N v b X B l b m R p b y 9 B d X R v U m V t b 3 Z l Z E N v b H V t b n M x L n t Q c m l t Z X J v X 0 1 h e W 8 s O X 0 m c X V v d D s s J n F 1 b 3 Q 7 U 2 V j d G l v b j E v Q 2 9 t c G V u Z G l v L 0 F 1 d G 9 S Z W 1 v d m V k Q 2 9 s d W 1 u c z E u e 0 Z p Z X N 0 Y V 9 D Q U 0 s M T B 9 J n F 1 b 3 Q 7 L C Z x d W 9 0 O 1 N l Y 3 R p b 2 4 x L 0 N v b X B l b m R p b y 9 B d X R v U m V t b 3 Z l Z E N v b H V t b n M x L n t T Y W 5 f S X N p Z H J v L D E x f S Z x d W 9 0 O y w m c X V v d D t T Z W N 0 a W 9 u M S 9 D b 2 1 w Z W 5 k a W 8 v Q X V 0 b 1 J l b W 9 2 Z W R D b 2 x 1 b W 5 z M S 5 7 Q X N 1 b m N p b 2 4 s M T J 9 J n F 1 b 3 Q 7 L C Z x d W 9 0 O 1 N l Y 3 R p b 2 4 x L 0 N v b X B l b m R p b y 9 B d X R v U m V t b 3 Z l Z E N v b H V t b n M x L n t I a X N w Y W 5 p Z G F k L D E z f S Z x d W 9 0 O y w m c X V v d D t T Z W N 0 a W 9 u M S 9 D b 2 1 w Z W 5 k a W 8 v Q X V 0 b 1 J l b W 9 2 Z W R D b 2 x 1 b W 5 z M S 5 7 V G 9 k b 3 N f c 2 F u d G 9 z L D E 0 f S Z x d W 9 0 O y w m c X V v d D t T Z W N 0 a W 9 u M S 9 D b 2 1 w Z W 5 k a W 8 v Q X V 0 b 1 J l b W 9 2 Z W R D b 2 x 1 b W 5 z M S 5 7 Q W x t d W R l b m E s M T V 9 J n F 1 b 3 Q 7 L C Z x d W 9 0 O 1 N l Y 3 R p b 2 4 x L 0 N v b X B l b m R p b y 9 B d X R v U m V t b 3 Z l Z E N v b H V t b n M x L n t D b 2 5 z d G l 0 d W N p b 2 4 s M T Z 9 J n F 1 b 3 Q 7 L C Z x d W 9 0 O 1 N l Y 3 R p b 2 4 x L 0 N v b X B l b m R p b y 9 B d X R v U m V t b 3 Z l Z E N v b H V t b n M x L n t J b m 1 h Y 3 V s Y W R h X 0 N v b m N l c G N p b 2 4 s M T d 9 J n F 1 b 3 Q 7 L C Z x d W 9 0 O 1 N l Y 3 R p b 2 4 x L 0 N v b X B l b m R p b y 9 B d X R v U m V t b 3 Z l Z E N v b H V t b n M x L n t K d W V 2 Z X N f U 2 F u d G 8 s M T h 9 J n F 1 b 3 Q 7 L C Z x d W 9 0 O 1 N l Y 3 R p b 2 4 x L 0 N v b X B l b m R p b y 9 B d X R v U m V t b 3 Z l Z E N v b H V t b n M x L n t W a W V y b m V z X 1 N h b n R v L D E 5 f S Z x d W 9 0 O y w m c X V v d D t T Z W N 0 a W 9 u M S 9 D b 2 1 w Z W 5 k a W 8 v Q X V 0 b 1 J l b W 9 2 Z W R D b 2 x 1 b W 5 z M S 5 7 U 2 F u d G l h Z 2 9 f Q X B v c 3 R v b C w y M H 0 m c X V v d D s s J n F 1 b 3 Q 7 U 2 V j d G l v b j E v Q 2 9 t c G V u Z G l v L 0 F 1 d G 9 S Z W 1 v d m V k Q 2 9 s d W 1 u c z E u e 1 N h b l 9 K b 3 N l L D I x f S Z x d W 9 0 O y w m c X V v d D t T Z W N 0 a W 9 u M S 9 D b 2 1 w Z W 5 k a W 8 v Q X V 0 b 1 J l b W 9 2 Z W R D b 2 x 1 b W 5 z M S 5 7 Q k x B Q 0 t f R l J J R E F Z L D I y f S Z x d W 9 0 O y w m c X V v d D t T Z W N 0 a W 9 u M S 9 D b 2 1 w Z W 5 k a W 8 v Q X V 0 b 1 J l b W 9 2 Z W R D b 2 x 1 b W 5 z M S 5 7 T l V f U 0 V N Q U 5 B L D I z f S Z x d W 9 0 O y w m c X V v d D t T Z W N 0 a W 9 u M S 9 D b 2 1 w Z W 5 k a W 8 v Q X V 0 b 1 J l b W 9 2 Z W R D b 2 x 1 b W 5 z M S 5 7 U H J l Y 2 l v X 0 d h c 2 9 s a W 5 h L D I 0 f S Z x d W 9 0 O y w m c X V v d D t T Z W N 0 a W 9 u M S 9 D b 2 1 w Z W 5 k a W 8 v Q X V 0 b 1 J l b W 9 2 Z W R D b 2 x 1 b W 5 z M S 5 7 U H J l Y 2 l v X 2 R p Z X N l b C w y N X 0 m c X V v d D s s J n F 1 b 3 Q 7 U 2 V j d G l v b j E v Q 2 9 t c G V u Z G l v L 0 F 1 d G 9 S Z W 1 v d m V k Q 2 9 s d W 1 u c z E u e 1 R l b X B l c m F 0 d X J h I E 1 c d T A w R T F 4 a W 1 h I C h c d T A w Q j B D K S w y N n 0 m c X V v d D s s J n F 1 b 3 Q 7 U 2 V j d G l v b j E v Q 2 9 t c G V u Z G l v L 0 F 1 d G 9 S Z W 1 v d m V k Q 2 9 s d W 1 u c z E u e 1 R l b X B l c m F 0 d X J h I E 1 l Z G l h I C h c d T A w Q j B D K S w y N 3 0 m c X V v d D s s J n F 1 b 3 Q 7 U 2 V j d G l v b j E v Q 2 9 t c G V u Z G l v L 0 F 1 d G 9 S Z W 1 v d m V k Q 2 9 s d W 1 u c z E u e 1 R l b X B l c m F 0 d X J h I E 1 c d T A w R U R u a W 1 h I C h c d T A w Q j B D K S w y O H 0 m c X V v d D s s J n F 1 b 3 Q 7 U 2 V j d G l v b j E v Q 2 9 t c G V u Z G l v L 0 F 1 d G 9 S Z W 1 v d m V k Q 2 9 s d W 1 u c z E u e 1 B y Z W N p c G l 0 Y W N p b 2 5 l c y A o b W 0 p L D I 5 f S Z x d W 9 0 O y w m c X V v d D t T Z W N 0 a W 9 u M S 9 D b 2 1 w Z W 5 k a W 8 v Q X V 0 b 1 J l b W 9 2 Z W R D b 2 x 1 b W 5 z M S 5 7 V m V s b 2 N p Z G F k I E 1 l Z G l h I F Z p Z W 5 0 b y A o a 2 0 v a C k s M z B 9 J n F 1 b 3 Q 7 L C Z x d W 9 0 O 1 N l Y 3 R p b 2 4 x L 0 N v b X B l b m R p b y 9 B d X R v U m V t b 3 Z l Z E N v b H V t b n M x L n t I d W 1 l Z G F k I F J l b G F 0 a X Z h I E 1 l Z G l h I C g l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N v b X B l b m R p b y 9 B d X R v U m V t b 3 Z l Z E N v b H V t b n M x L n t G Z W N o Y S w w f S Z x d W 9 0 O y w m c X V v d D t T Z W N 0 a W 9 u M S 9 D b 2 1 w Z W 5 k a W 8 v Q X V 0 b 1 J l b W 9 2 Z W R D b 2 x 1 b W 5 z M S 5 7 T l V f R E l B X 0 1 F U y w x f S Z x d W 9 0 O y w m c X V v d D t T Z W N 0 a W 9 u M S 9 D b 2 1 w Z W 5 k a W 8 v Q X V 0 b 1 J l b W 9 2 Z W R D b 2 x 1 b W 5 z M S 5 7 T l V f T U V T L D J 9 J n F 1 b 3 Q 7 L C Z x d W 9 0 O 1 N l Y 3 R p b 2 4 x L 0 N v b X B l b m R p b y 9 B d X R v U m V t b 3 Z l Z E N v b H V t b n M x L n t O V V 9 E S U F f U 0 V N L D N 9 J n F 1 b 3 Q 7 L C Z x d W 9 0 O 1 N l Y 3 R p b 2 4 x L 0 N v b X B l b m R p b y 9 B d X R v U m V t b 3 Z l Z E N v b H V t b n M x L n t M Q U J P U k F C T E U s N H 0 m c X V v d D s s J n F 1 b 3 Q 7 U 2 V j d G l v b j E v Q 2 9 t c G V u Z G l v L 0 F 1 d G 9 S Z W 1 v d m V k Q 2 9 s d W 1 u c z E u e 0 x F Q 1 R J V k 8 s N X 0 m c X V v d D s s J n F 1 b 3 Q 7 U 2 V j d G l v b j E v Q 2 9 t c G V u Z G l v L 0 F 1 d G 9 S Z W 1 v d m V k Q 2 9 s d W 1 u c z E u e 0 5 h d m l k Y W Q s N n 0 m c X V v d D s s J n F 1 b 3 Q 7 U 2 V j d G l v b j E v Q 2 9 t c G V u Z G l v L 0 F 1 d G 9 S Z W 1 v d m V k Q 2 9 s d W 1 u c z E u e 0 F c d T A w R j F v X 2 5 1 Z X Z v L D d 9 J n F 1 b 3 Q 7 L C Z x d W 9 0 O 1 N l Y 3 R p b 2 4 x L 0 N v b X B l b m R p b y 9 B d X R v U m V t b 3 Z l Z E N v b H V t b n M x L n t S Z X l l c y w 4 f S Z x d W 9 0 O y w m c X V v d D t T Z W N 0 a W 9 u M S 9 D b 2 1 w Z W 5 k a W 8 v Q X V 0 b 1 J l b W 9 2 Z W R D b 2 x 1 b W 5 z M S 5 7 U H J p b W V y b 1 9 N Y X l v L D l 9 J n F 1 b 3 Q 7 L C Z x d W 9 0 O 1 N l Y 3 R p b 2 4 x L 0 N v b X B l b m R p b y 9 B d X R v U m V t b 3 Z l Z E N v b H V t b n M x L n t G a W V z d G F f Q 0 F N L D E w f S Z x d W 9 0 O y w m c X V v d D t T Z W N 0 a W 9 u M S 9 D b 2 1 w Z W 5 k a W 8 v Q X V 0 b 1 J l b W 9 2 Z W R D b 2 x 1 b W 5 z M S 5 7 U 2 F u X 0 l z a W R y b y w x M X 0 m c X V v d D s s J n F 1 b 3 Q 7 U 2 V j d G l v b j E v Q 2 9 t c G V u Z G l v L 0 F 1 d G 9 S Z W 1 v d m V k Q 2 9 s d W 1 u c z E u e 0 F z d W 5 j a W 9 u L D E y f S Z x d W 9 0 O y w m c X V v d D t T Z W N 0 a W 9 u M S 9 D b 2 1 w Z W 5 k a W 8 v Q X V 0 b 1 J l b W 9 2 Z W R D b 2 x 1 b W 5 z M S 5 7 S G l z c G F u a W R h Z C w x M 3 0 m c X V v d D s s J n F 1 b 3 Q 7 U 2 V j d G l v b j E v Q 2 9 t c G V u Z G l v L 0 F 1 d G 9 S Z W 1 v d m V k Q 2 9 s d W 1 u c z E u e 1 R v Z G 9 z X 3 N h b n R v c y w x N H 0 m c X V v d D s s J n F 1 b 3 Q 7 U 2 V j d G l v b j E v Q 2 9 t c G V u Z G l v L 0 F 1 d G 9 S Z W 1 v d m V k Q 2 9 s d W 1 u c z E u e 0 F s b X V k Z W 5 h L D E 1 f S Z x d W 9 0 O y w m c X V v d D t T Z W N 0 a W 9 u M S 9 D b 2 1 w Z W 5 k a W 8 v Q X V 0 b 1 J l b W 9 2 Z W R D b 2 x 1 b W 5 z M S 5 7 Q 2 9 u c 3 R p d H V j a W 9 u L D E 2 f S Z x d W 9 0 O y w m c X V v d D t T Z W N 0 a W 9 u M S 9 D b 2 1 w Z W 5 k a W 8 v Q X V 0 b 1 J l b W 9 2 Z W R D b 2 x 1 b W 5 z M S 5 7 S W 5 t Y W N 1 b G F k Y V 9 D b 2 5 j Z X B j a W 9 u L D E 3 f S Z x d W 9 0 O y w m c X V v d D t T Z W N 0 a W 9 u M S 9 D b 2 1 w Z W 5 k a W 8 v Q X V 0 b 1 J l b W 9 2 Z W R D b 2 x 1 b W 5 z M S 5 7 S n V l d m V z X 1 N h b n R v L D E 4 f S Z x d W 9 0 O y w m c X V v d D t T Z W N 0 a W 9 u M S 9 D b 2 1 w Z W 5 k a W 8 v Q X V 0 b 1 J l b W 9 2 Z W R D b 2 x 1 b W 5 z M S 5 7 V m l l c m 5 l c 1 9 T Y W 5 0 b y w x O X 0 m c X V v d D s s J n F 1 b 3 Q 7 U 2 V j d G l v b j E v Q 2 9 t c G V u Z G l v L 0 F 1 d G 9 S Z W 1 v d m V k Q 2 9 s d W 1 u c z E u e 1 N h b n R p Y W d v X 0 F w b 3 N 0 b 2 w s M j B 9 J n F 1 b 3 Q 7 L C Z x d W 9 0 O 1 N l Y 3 R p b 2 4 x L 0 N v b X B l b m R p b y 9 B d X R v U m V t b 3 Z l Z E N v b H V t b n M x L n t T Y W 5 f S m 9 z Z S w y M X 0 m c X V v d D s s J n F 1 b 3 Q 7 U 2 V j d G l v b j E v Q 2 9 t c G V u Z G l v L 0 F 1 d G 9 S Z W 1 v d m V k Q 2 9 s d W 1 u c z E u e 0 J M Q U N L X 0 Z S S U R B W S w y M n 0 m c X V v d D s s J n F 1 b 3 Q 7 U 2 V j d G l v b j E v Q 2 9 t c G V u Z G l v L 0 F 1 d G 9 S Z W 1 v d m V k Q 2 9 s d W 1 u c z E u e 0 5 V X 1 N F T U F O Q S w y M 3 0 m c X V v d D s s J n F 1 b 3 Q 7 U 2 V j d G l v b j E v Q 2 9 t c G V u Z G l v L 0 F 1 d G 9 S Z W 1 v d m V k Q 2 9 s d W 1 u c z E u e 1 B y Z W N p b 1 9 H Y X N v b G l u Y S w y N H 0 m c X V v d D s s J n F 1 b 3 Q 7 U 2 V j d G l v b j E v Q 2 9 t c G V u Z G l v L 0 F 1 d G 9 S Z W 1 v d m V k Q 2 9 s d W 1 u c z E u e 1 B y Z W N p b 1 9 k a W V z Z W w s M j V 9 J n F 1 b 3 Q 7 L C Z x d W 9 0 O 1 N l Y 3 R p b 2 4 x L 0 N v b X B l b m R p b y 9 B d X R v U m V t b 3 Z l Z E N v b H V t b n M x L n t U Z W 1 w Z X J h d H V y Y S B N X H U w M E U x e G l t Y S A o X H U w M E I w Q y k s M j Z 9 J n F 1 b 3 Q 7 L C Z x d W 9 0 O 1 N l Y 3 R p b 2 4 x L 0 N v b X B l b m R p b y 9 B d X R v U m V t b 3 Z l Z E N v b H V t b n M x L n t U Z W 1 w Z X J h d H V y Y S B N Z W R p Y S A o X H U w M E I w Q y k s M j d 9 J n F 1 b 3 Q 7 L C Z x d W 9 0 O 1 N l Y 3 R p b 2 4 x L 0 N v b X B l b m R p b y 9 B d X R v U m V t b 3 Z l Z E N v b H V t b n M x L n t U Z W 1 w Z X J h d H V y Y S B N X H U w M E V E b m l t Y S A o X H U w M E I w Q y k s M j h 9 J n F 1 b 3 Q 7 L C Z x d W 9 0 O 1 N l Y 3 R p b 2 4 x L 0 N v b X B l b m R p b y 9 B d X R v U m V t b 3 Z l Z E N v b H V t b n M x L n t Q c m V j a X B p d G F j a W 9 u Z X M g K G 1 t K S w y O X 0 m c X V v d D s s J n F 1 b 3 Q 7 U 2 V j d G l v b j E v Q 2 9 t c G V u Z G l v L 0 F 1 d G 9 S Z W 1 v d m V k Q 2 9 s d W 1 u c z E u e 1 Z l b G 9 j a W R h Z C B N Z W R p Y S B W a W V u d G 8 g K G t t L 2 g p L D M w f S Z x d W 9 0 O y w m c X V v d D t T Z W N 0 a W 9 u M S 9 D b 2 1 w Z W 5 k a W 8 v Q X V 0 b 1 J l b W 9 2 Z W R D b 2 x 1 b W 5 z M S 5 7 S H V t Z W R h Z C B S Z W x h d G l 2 Y S B N Z W R p Y S A o J S k s M z F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Z l Y 2 h h J n F 1 b 3 Q 7 L C Z x d W 9 0 O 0 5 V X 0 R J Q V 9 N R V M m c X V v d D s s J n F 1 b 3 Q 7 T l V f T U V T J n F 1 b 3 Q 7 L C Z x d W 9 0 O 0 5 V X 0 R J Q V 9 T R U 0 m c X V v d D s s J n F 1 b 3 Q 7 T E F C T 1 J B Q k x F J n F 1 b 3 Q 7 L C Z x d W 9 0 O 0 x F Q 1 R J V k 8 m c X V v d D s s J n F 1 b 3 Q 7 T m F 2 a W R h Z C Z x d W 9 0 O y w m c X V v d D t B X H U w M E Y x b 1 9 u d W V 2 b y Z x d W 9 0 O y w m c X V v d D t S Z X l l c y Z x d W 9 0 O y w m c X V v d D t Q c m l t Z X J v X 0 1 h e W 8 m c X V v d D s s J n F 1 b 3 Q 7 R m l l c 3 R h X 0 N B T S Z x d W 9 0 O y w m c X V v d D t T Y W 5 f S X N p Z H J v J n F 1 b 3 Q 7 L C Z x d W 9 0 O 0 F z d W 5 j a W 9 u J n F 1 b 3 Q 7 L C Z x d W 9 0 O 0 h p c 3 B h b m l k Y W Q m c X V v d D s s J n F 1 b 3 Q 7 V G 9 k b 3 N f c 2 F u d G 9 z J n F 1 b 3 Q 7 L C Z x d W 9 0 O 0 F s b X V k Z W 5 h J n F 1 b 3 Q 7 L C Z x d W 9 0 O 0 N v b n N 0 a X R 1 Y 2 l v b i Z x d W 9 0 O y w m c X V v d D t J b m 1 h Y 3 V s Y W R h X 0 N v b m N l c G N p b 2 4 m c X V v d D s s J n F 1 b 3 Q 7 S n V l d m V z X 1 N h b n R v J n F 1 b 3 Q 7 L C Z x d W 9 0 O 1 Z p Z X J u Z X N f U 2 F u d G 8 m c X V v d D s s J n F 1 b 3 Q 7 U 2 F u d G l h Z 2 9 f Q X B v c 3 R v b C Z x d W 9 0 O y w m c X V v d D t T Y W 5 f S m 9 z Z S Z x d W 9 0 O y w m c X V v d D t C T E F D S 1 9 G U k l E Q V k m c X V v d D s s J n F 1 b 3 Q 7 T l V f U 0 V N Q U 5 B J n F 1 b 3 Q 7 L C Z x d W 9 0 O 1 B y Z W N p b 1 9 H Y X N v b G l u Y S Z x d W 9 0 O y w m c X V v d D t Q c m V j a W 9 f Z G l l c 2 V s J n F 1 b 3 Q 7 L C Z x d W 9 0 O 1 R l b X B l c m F 0 d X J h I E 1 c d T A w R T F 4 a W 1 h I C h c d T A w Q j B D K S Z x d W 9 0 O y w m c X V v d D t U Z W 1 w Z X J h d H V y Y S B N Z W R p Y S A o X H U w M E I w Q y k m c X V v d D s s J n F 1 b 3 Q 7 V G V t c G V y Y X R 1 c m E g T V x 1 M D B F R G 5 p b W E g K F x 1 M D B C M E M p J n F 1 b 3 Q 7 L C Z x d W 9 0 O 1 B y Z W N p c G l 0 Y W N p b 2 5 l c y A o b W 0 p J n F 1 b 3 Q 7 L C Z x d W 9 0 O 1 Z l b G 9 j a W R h Z C B N Z W R p Y S B W a W V u d G 8 g K G t t L 2 g p J n F 1 b 3 Q 7 L C Z x d W 9 0 O 0 h 1 b W V k Y W Q g U m V s Y X R p d m E g T W V k a W E g K C U p J n F 1 b 3 Q 7 X S I g L z 4 8 R W 5 0 c n k g V H l w Z T 0 i R m l s b E N v b H V t b l R 5 c G V z I i B W Y W x 1 Z T 0 i c 0 N R T U R B d 0 1 E Q X d N R E F 3 T U R B d 0 1 E Q X d N R E F 3 T U R B d 0 1 E Q l F V R k J R V U Z B d 1 U 9 I i A v P j x F b n R y e S B U e X B l P S J G a W x s T G F z d F V w Z G F 0 Z W Q i I F Z h b H V l P S J k M j A y N S 0 w N i 0 x M F Q x N D o y M D o 0 N S 4 0 N z I x N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l b m R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W 5 k a W 8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b m R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W 5 k a W 8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u Z G l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D I 0 Z D A 1 O S 1 k M z F k L T Q 0 N j g t O T A 5 Z S 0 y O G Q z M z I x M 2 F l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x N D o y M D o 0 N S 4 1 M T U 4 N z A w W i I g L z 4 8 R W 5 0 c n k g V H l w Z T 0 i R m l s b E N v b H V t b l R 5 c G V z I i B W Y W x 1 Z T 0 i c 0 N R V U Z C U V V E Q l E 9 P S I g L z 4 8 R W 5 0 c n k g V H l w Z T 0 i R m l s b E N v b H V t b k 5 h b W V z I i B W Y W x 1 Z T 0 i c 1 s m c X V v d D t G Z W N o Y S Z x d W 9 0 O y w m c X V v d D t U Z W 1 w Z X J h d H V y Y S B N X H U w M E U x e G l t Y S A o X H U w M E I w Q y k m c X V v d D s s J n F 1 b 3 Q 7 V G V t c G V y Y X R 1 c m E g T W V k a W E g K F x 1 M D B C M E M p J n F 1 b 3 Q 7 L C Z x d W 9 0 O 1 R l b X B l c m F 0 d X J h I E 1 c d T A w R U R u a W 1 h I C h c d T A w Q j B D K S Z x d W 9 0 O y w m c X V v d D t Q c m V j a X B p d G F j a W 9 u Z X M g K G 1 t K S Z x d W 9 0 O y w m c X V v d D t W Z W x v Y 2 l k Y W Q g T W V k a W E g V m l l b n R v I C h r b S 9 o K S Z x d W 9 0 O y w m c X V v d D t I d W 1 l Z G F k I F J l b G F 0 a X Z h I E 1 l Z G l h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G Z W N o Y S w w f S Z x d W 9 0 O y w m c X V v d D t T Z W N 0 a W 9 u M S 9 U Y W J s Y T E v Q X V 0 b 1 J l b W 9 2 Z W R D b 2 x 1 b W 5 z M S 5 7 V G V t c G V y Y X R 1 c m E g T V x 1 M D B F M X h p b W E g K F x 1 M D B C M E M p L D F 9 J n F 1 b 3 Q 7 L C Z x d W 9 0 O 1 N l Y 3 R p b 2 4 x L 1 R h Y m x h M S 9 B d X R v U m V t b 3 Z l Z E N v b H V t b n M x L n t U Z W 1 w Z X J h d H V y Y S B N Z W R p Y S A o X H U w M E I w Q y k s M n 0 m c X V v d D s s J n F 1 b 3 Q 7 U 2 V j d G l v b j E v V G F i b G E x L 0 F 1 d G 9 S Z W 1 v d m V k Q 2 9 s d W 1 u c z E u e 1 R l b X B l c m F 0 d X J h I E 1 c d T A w R U R u a W 1 h I C h c d T A w Q j B D K S w z f S Z x d W 9 0 O y w m c X V v d D t T Z W N 0 a W 9 u M S 9 U Y W J s Y T E v Q X V 0 b 1 J l b W 9 2 Z W R D b 2 x 1 b W 5 z M S 5 7 U H J l Y 2 l w a X R h Y 2 l v b m V z I C h t b S k s N H 0 m c X V v d D s s J n F 1 b 3 Q 7 U 2 V j d G l v b j E v V G F i b G E x L 0 F 1 d G 9 S Z W 1 v d m V k Q 2 9 s d W 1 u c z E u e 1 Z l b G 9 j a W R h Z C B N Z W R p Y S B W a W V u d G 8 g K G t t L 2 g p L D V 9 J n F 1 b 3 Q 7 L C Z x d W 9 0 O 1 N l Y 3 R p b 2 4 x L 1 R h Y m x h M S 9 B d X R v U m V t b 3 Z l Z E N v b H V t b n M x L n t I d W 1 l Z G F k I F J l b G F 0 a X Z h I E 1 l Z G l h I C g l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Q X V 0 b 1 J l b W 9 2 Z W R D b 2 x 1 b W 5 z M S 5 7 R m V j a G E s M H 0 m c X V v d D s s J n F 1 b 3 Q 7 U 2 V j d G l v b j E v V G F i b G E x L 0 F 1 d G 9 S Z W 1 v d m V k Q 2 9 s d W 1 u c z E u e 1 R l b X B l c m F 0 d X J h I E 1 c d T A w R T F 4 a W 1 h I C h c d T A w Q j B D K S w x f S Z x d W 9 0 O y w m c X V v d D t T Z W N 0 a W 9 u M S 9 U Y W J s Y T E v Q X V 0 b 1 J l b W 9 2 Z W R D b 2 x 1 b W 5 z M S 5 7 V G V t c G V y Y X R 1 c m E g T W V k a W E g K F x 1 M D B C M E M p L D J 9 J n F 1 b 3 Q 7 L C Z x d W 9 0 O 1 N l Y 3 R p b 2 4 x L 1 R h Y m x h M S 9 B d X R v U m V t b 3 Z l Z E N v b H V t b n M x L n t U Z W 1 w Z X J h d H V y Y S B N X H U w M E V E b m l t Y S A o X H U w M E I w Q y k s M 3 0 m c X V v d D s s J n F 1 b 3 Q 7 U 2 V j d G l v b j E v V G F i b G E x L 0 F 1 d G 9 S Z W 1 v d m V k Q 2 9 s d W 1 u c z E u e 1 B y Z W N p c G l 0 Y W N p b 2 5 l c y A o b W 0 p L D R 9 J n F 1 b 3 Q 7 L C Z x d W 9 0 O 1 N l Y 3 R p b 2 4 x L 1 R h Y m x h M S 9 B d X R v U m V t b 3 Z l Z E N v b H V t b n M x L n t W Z W x v Y 2 l k Y W Q g T W V k a W E g V m l l b n R v I C h r b S 9 o K S w 1 f S Z x d W 9 0 O y w m c X V v d D t T Z W N 0 a W 9 u M S 9 U Y W J s Y T E v Q X V 0 b 1 J l b W 9 2 Z W R D b 2 x 1 b W 5 z M S 5 7 S H V t Z W R h Z C B S Z W x h d G l 2 Y S B N Z W R p Y S A o J S k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O Y X Z l Z 2 F j a S V D M y V C M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b m R p b y 9 D Y X J i d X J h b n R l c 1 8 y M D I 0 J T I w Z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u Z G l v L 0 N v b n N 1 b H R h c y U y M G N v b W J p b m F k Y X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u Z G l v L 1 R h Y m x h M S U y M G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N D Q 3 M z V l L W Y y N j E t N G V i O C 1 i M W J i L T U 4 N z N h N 2 E z Z T Q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l 9 C Z X J u Y W J l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T Q 6 M j M 6 M z I u N z A 2 M j A y M F o i I C 8 + P E V u d H J 5 I F R 5 c G U 9 I k Z p b G x D b 2 x 1 b W 5 U e X B l c y I g V m F s d W U 9 I n N C Z 2 t H Q X d V R k J R P T 0 i I C 8 + P E V u d H J 5 I F R 5 c G U 9 I k Z p b G x D b 2 x 1 b W 5 O Y W 1 l c y I g V m F s d W U 9 I n N b J n F 1 b 3 Q 7 U k V D S U 5 U T y Z x d W 9 0 O y w m c X V v d D t G R U N I Q S Z x d W 9 0 O y w m c X V v d D t F V k V O V E 8 m c X V v d D s s J n F 1 b 3 Q 7 Q V N J U 1 R F T l R F J n F 1 b 3 Q 7 L C Z x d W 9 0 O 0 N P R l 9 B U 0 l T J n F 1 b 3 Q 7 L C Z x d W 9 0 O 2 N v Z l 9 l e H R y Y S Z x d W 9 0 O y w m c X V v d D t j b 2 Z f d G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1 J F Q 0 l O V E 8 s M H 0 m c X V v d D s s J n F 1 b 3 Q 7 U 2 V j d G l v b j E v V G F i b G E y L 0 F 1 d G 9 S Z W 1 v d m V k Q 2 9 s d W 1 u c z E u e 0 Z F Q 0 h B L D F 9 J n F 1 b 3 Q 7 L C Z x d W 9 0 O 1 N l Y 3 R p b 2 4 x L 1 R h Y m x h M i 9 B d X R v U m V t b 3 Z l Z E N v b H V t b n M x L n t F V k V O V E 8 s M n 0 m c X V v d D s s J n F 1 b 3 Q 7 U 2 V j d G l v b j E v V G F i b G E y L 0 F 1 d G 9 S Z W 1 v d m V k Q 2 9 s d W 1 u c z E u e 0 F T S V N U R U 5 U R S w z f S Z x d W 9 0 O y w m c X V v d D t T Z W N 0 a W 9 u M S 9 U Y W J s Y T I v Q X V 0 b 1 J l b W 9 2 Z W R D b 2 x 1 b W 5 z M S 5 7 Q 0 9 G X 0 F T S V M s N H 0 m c X V v d D s s J n F 1 b 3 Q 7 U 2 V j d G l v b j E v V G F i b G E y L 0 F 1 d G 9 S Z W 1 v d m V k Q 2 9 s d W 1 u c z E u e 2 N v Z l 9 l e H R y Y S w 1 f S Z x d W 9 0 O y w m c X V v d D t T Z W N 0 a W 9 u M S 9 U Y W J s Y T I v Q X V 0 b 1 J l b W 9 2 Z W R D b 2 x 1 b W 5 z M S 5 7 Y 2 9 m X 3 R v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I v Q X V 0 b 1 J l b W 9 2 Z W R D b 2 x 1 b W 5 z M S 5 7 U k V D S U 5 U T y w w f S Z x d W 9 0 O y w m c X V v d D t T Z W N 0 a W 9 u M S 9 U Y W J s Y T I v Q X V 0 b 1 J l b W 9 2 Z W R D b 2 x 1 b W 5 z M S 5 7 R k V D S E E s M X 0 m c X V v d D s s J n F 1 b 3 Q 7 U 2 V j d G l v b j E v V G F i b G E y L 0 F 1 d G 9 S Z W 1 v d m V k Q 2 9 s d W 1 u c z E u e 0 V W R U 5 U T y w y f S Z x d W 9 0 O y w m c X V v d D t T Z W N 0 a W 9 u M S 9 U Y W J s Y T I v Q X V 0 b 1 J l b W 9 2 Z W R D b 2 x 1 b W 5 z M S 5 7 Q V N J U 1 R F T l R F L D N 9 J n F 1 b 3 Q 7 L C Z x d W 9 0 O 1 N l Y 3 R p b 2 4 x L 1 R h Y m x h M i 9 B d X R v U m V t b 3 Z l Z E N v b H V t b n M x L n t D T 0 Z f Q V N J U y w 0 f S Z x d W 9 0 O y w m c X V v d D t T Z W N 0 a W 9 u M S 9 U Y W J s Y T I v Q X V 0 b 1 J l b W 9 2 Z W R D b 2 x 1 b W 5 z M S 5 7 Y 2 9 m X 2 V 4 d H J h L D V 9 J n F 1 b 3 Q 7 L C Z x d W 9 0 O 1 N l Y 3 R p b 2 4 x L 1 R h Y m x h M i 9 B d X R v U m V t b 3 Z l Z E N v b H V t b n M x L n t j b 2 Z f d G 9 0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O Y X Z l Z 2 F j a S V D M y V C M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S l Z + 5 S A p Z P i m W 4 s P m 6 l k l p u V S T F D D K r b Y e a P i 0 q u / S T M n o e i j l s E U m V Q 0 A n 9 n V W K p 9 L q S R w 9 K N B i M Q q t p + G T C q / 2 z 4 + 8 V D A P z / G O C q P K u Y S t J B H H U Q J v 7 w I I K F f p D y y 4 N k Z V n < / D a t a M a s h u p > 
</file>

<file path=customXml/itemProps1.xml><?xml version="1.0" encoding="utf-8"?>
<ds:datastoreItem xmlns:ds="http://schemas.openxmlformats.org/officeDocument/2006/customXml" ds:itemID="{69C36789-BAB0-584F-8926-28B5D75E5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Compendio</vt:lpstr>
      <vt:lpstr>Calendario</vt:lpstr>
      <vt:lpstr>Clima</vt:lpstr>
      <vt:lpstr>Carburantes_2024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2025-06-10T13:53:30Z</dcterms:created>
  <dcterms:modified xsi:type="dcterms:W3CDTF">2025-06-10T22:28:28Z</dcterms:modified>
</cp:coreProperties>
</file>