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 userName="ROBERT ANTONIO GIRALDO RUIZ" algorithmName="SHA-512" hashValue="Ps1g2GBUOoK/qB/dBQRnOucNJrNIcZmySJha27MDoua/gMbD6WBTmKT2doy32bR5oU0QASufiXqIV+zjiZ9BoA==" saltValue="UuUP6obOvhNuR85EvoNEsg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iraldo\Desktop\Para Publicar\siau\165. LA ENTIDAD CUENTA - ATENCION AL CIUDADANO\"/>
    </mc:Choice>
  </mc:AlternateContent>
  <xr:revisionPtr revIDLastSave="0" documentId="8_{EB1E1E49-45B8-48AE-9C34-113CCC6BB4B7}" xr6:coauthVersionLast="45" xr6:coauthVersionMax="45" xr10:uidLastSave="{00000000-0000-0000-0000-000000000000}"/>
  <bookViews>
    <workbookView xWindow="-20610" yWindow="-120" windowWidth="20730" windowHeight="11160" tabRatio="880" xr2:uid="{00000000-000D-0000-FFFF-FFFF00000000}"/>
  </bookViews>
  <sheets>
    <sheet name="PIN SIAU 2019" sheetId="17" r:id="rId1"/>
    <sheet name="PQRS 2019" sheetId="66" r:id="rId2"/>
    <sheet name="SATISFACCIÓN POR AREA" sheetId="52" r:id="rId3"/>
    <sheet name="RECONOCIMIENTOS" sheetId="70" r:id="rId4"/>
    <sheet name="SUGERENCIAS" sheetId="19" r:id="rId5"/>
    <sheet name="INDICADOR SATISFACCION GLOBAL" sheetId="69" r:id="rId6"/>
  </sheets>
  <externalReferences>
    <externalReference r:id="rId7"/>
    <externalReference r:id="rId8"/>
  </externalReferences>
  <definedNames>
    <definedName name="_xlnm._FilterDatabase" localSheetId="3" hidden="1">RECONOCIMIENTOS!$A$4:$D$11</definedName>
    <definedName name="_xlnm.Print_Area" localSheetId="5">'INDICADOR SATISFACCION GLOBAL'!$A$1:$G$28</definedName>
    <definedName name="meses">[1]Hoja20!$A$10:$A$21</definedName>
    <definedName name="Unidades">'[2]ANGIO-IND-01'!$C$9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9" l="1"/>
  <c r="B9" i="69" l="1"/>
  <c r="B10" i="69"/>
  <c r="B11" i="69"/>
  <c r="B12" i="69"/>
  <c r="B13" i="69"/>
  <c r="B14" i="69"/>
  <c r="B15" i="69"/>
  <c r="B16" i="69"/>
  <c r="D244" i="52"/>
  <c r="D245" i="52"/>
  <c r="D246" i="52"/>
  <c r="D251" i="52"/>
  <c r="D247" i="52"/>
  <c r="D249" i="52"/>
  <c r="D250" i="52"/>
  <c r="D243" i="52"/>
  <c r="D220" i="52" l="1"/>
  <c r="D221" i="52"/>
  <c r="D222" i="52"/>
  <c r="D223" i="52"/>
  <c r="D228" i="52"/>
  <c r="D224" i="52"/>
  <c r="D226" i="52"/>
  <c r="D227" i="52"/>
  <c r="D225" i="52"/>
  <c r="D158" i="52" l="1"/>
  <c r="D157" i="52"/>
  <c r="D156" i="52"/>
  <c r="D154" i="52"/>
  <c r="D153" i="52"/>
  <c r="D152" i="52"/>
  <c r="D151" i="52"/>
  <c r="D150" i="52"/>
  <c r="D155" i="52"/>
  <c r="D135" i="52" l="1"/>
  <c r="D134" i="52"/>
  <c r="D133" i="52"/>
  <c r="D131" i="52"/>
  <c r="D130" i="52"/>
  <c r="D129" i="52"/>
  <c r="D128" i="52"/>
  <c r="D127" i="52"/>
  <c r="D112" i="52" l="1"/>
  <c r="D111" i="52"/>
  <c r="D110" i="52"/>
  <c r="F108" i="52"/>
  <c r="D108" i="52"/>
  <c r="D107" i="52"/>
  <c r="D106" i="52"/>
  <c r="F105" i="52"/>
  <c r="D105" i="52"/>
  <c r="D104" i="52"/>
  <c r="D109" i="52"/>
  <c r="F82" i="52" l="1"/>
  <c r="F83" i="52"/>
  <c r="F84" i="52"/>
  <c r="F85" i="52"/>
  <c r="F86" i="52"/>
  <c r="F88" i="52"/>
  <c r="F89" i="52"/>
  <c r="C89" i="52"/>
  <c r="C82" i="52"/>
  <c r="C83" i="52"/>
  <c r="C84" i="52"/>
  <c r="C85" i="52"/>
  <c r="C87" i="52"/>
  <c r="C88" i="52"/>
  <c r="C81" i="52"/>
  <c r="D65" i="52"/>
  <c r="D64" i="52"/>
  <c r="D63" i="52"/>
  <c r="D61" i="52"/>
  <c r="D60" i="52"/>
  <c r="D59" i="52"/>
  <c r="D58" i="52"/>
  <c r="D57" i="52"/>
  <c r="D62" i="52"/>
  <c r="G36" i="52" l="1"/>
  <c r="G37" i="52"/>
  <c r="G38" i="52"/>
  <c r="G39" i="52"/>
  <c r="G40" i="52"/>
  <c r="G41" i="52"/>
  <c r="G42" i="52"/>
  <c r="G43" i="52"/>
  <c r="D36" i="52"/>
  <c r="D82" i="52" s="1"/>
  <c r="D37" i="52"/>
  <c r="D38" i="52"/>
  <c r="D43" i="52"/>
  <c r="D89" i="52" s="1"/>
  <c r="D39" i="52"/>
  <c r="D41" i="52"/>
  <c r="D42" i="52"/>
  <c r="D35" i="52"/>
  <c r="D81" i="52" s="1"/>
  <c r="D40" i="52"/>
  <c r="D20" i="52" l="1"/>
  <c r="D88" i="52" s="1"/>
  <c r="F19" i="52"/>
  <c r="F87" i="52" s="1"/>
  <c r="D19" i="52"/>
  <c r="D87" i="52" s="1"/>
  <c r="D18" i="52"/>
  <c r="D86" i="52" s="1"/>
  <c r="D17" i="52"/>
  <c r="D85" i="52" s="1"/>
  <c r="D16" i="52"/>
  <c r="D84" i="52" s="1"/>
  <c r="D15" i="52"/>
  <c r="D83" i="52" s="1"/>
  <c r="F13" i="52"/>
  <c r="F81" i="52" s="1"/>
  <c r="C18" i="52"/>
  <c r="C86" i="52" s="1"/>
  <c r="V20" i="66" l="1"/>
  <c r="U20" i="66"/>
  <c r="N17" i="17" l="1"/>
  <c r="N16" i="17"/>
  <c r="K17" i="17"/>
  <c r="K16" i="17"/>
  <c r="H17" i="17" l="1"/>
  <c r="H16" i="17"/>
  <c r="F90" i="52" l="1"/>
  <c r="E88" i="52"/>
  <c r="T19" i="66"/>
  <c r="X19" i="66"/>
  <c r="AC19" i="66"/>
  <c r="AG19" i="66"/>
  <c r="E153" i="66"/>
  <c r="E151" i="66"/>
  <c r="E149" i="66"/>
  <c r="E147" i="66"/>
  <c r="E145" i="66"/>
  <c r="E143" i="66"/>
  <c r="AH19" i="66" l="1"/>
  <c r="Y19" i="66"/>
  <c r="R20" i="66"/>
  <c r="S20" i="66"/>
  <c r="W20" i="66"/>
  <c r="Z20" i="66"/>
  <c r="AA20" i="66"/>
  <c r="AB20" i="66"/>
  <c r="AD20" i="66"/>
  <c r="AE20" i="66"/>
  <c r="Q20" i="66"/>
  <c r="AG18" i="66"/>
  <c r="AG17" i="66"/>
  <c r="AG16" i="66"/>
  <c r="AG15" i="66"/>
  <c r="AG14" i="66"/>
  <c r="AG13" i="66"/>
  <c r="AG12" i="66"/>
  <c r="AG11" i="66"/>
  <c r="AG10" i="66"/>
  <c r="AG9" i="66"/>
  <c r="AG8" i="66"/>
  <c r="AG7" i="66"/>
  <c r="AG6" i="66"/>
  <c r="AG5" i="66"/>
  <c r="AG4" i="66"/>
  <c r="AC18" i="66"/>
  <c r="AC17" i="66"/>
  <c r="AC16" i="66"/>
  <c r="AC15" i="66"/>
  <c r="AC14" i="66"/>
  <c r="AC13" i="66"/>
  <c r="AC12" i="66"/>
  <c r="AC11" i="66"/>
  <c r="AC10" i="66"/>
  <c r="AC9" i="66"/>
  <c r="AC8" i="66"/>
  <c r="AC7" i="66"/>
  <c r="AC6" i="66"/>
  <c r="AC5" i="66"/>
  <c r="AC4" i="66"/>
  <c r="X18" i="66"/>
  <c r="X17" i="66"/>
  <c r="X16" i="66"/>
  <c r="X15" i="66"/>
  <c r="X14" i="66"/>
  <c r="X13" i="66"/>
  <c r="X12" i="66"/>
  <c r="X11" i="66"/>
  <c r="X10" i="66"/>
  <c r="X9" i="66"/>
  <c r="X8" i="66"/>
  <c r="X7" i="66"/>
  <c r="X6" i="66"/>
  <c r="X5" i="66"/>
  <c r="X4" i="66"/>
  <c r="T5" i="66"/>
  <c r="T6" i="66"/>
  <c r="T7" i="66"/>
  <c r="T8" i="66"/>
  <c r="T9" i="66"/>
  <c r="Y9" i="66" s="1"/>
  <c r="T10" i="66"/>
  <c r="Y10" i="66" s="1"/>
  <c r="T11" i="66"/>
  <c r="T12" i="66"/>
  <c r="T13" i="66"/>
  <c r="T14" i="66"/>
  <c r="T15" i="66"/>
  <c r="T16" i="66"/>
  <c r="T17" i="66"/>
  <c r="Y17" i="66" s="1"/>
  <c r="T18" i="66"/>
  <c r="T4" i="66"/>
  <c r="J36" i="66"/>
  <c r="I13" i="66"/>
  <c r="J7" i="66" s="1"/>
  <c r="Y14" i="66" l="1"/>
  <c r="Y13" i="66"/>
  <c r="AH7" i="66"/>
  <c r="AH11" i="66"/>
  <c r="AH15" i="66"/>
  <c r="AG20" i="66"/>
  <c r="Y18" i="66"/>
  <c r="Y8" i="66"/>
  <c r="AI19" i="66"/>
  <c r="AH6" i="66"/>
  <c r="AH10" i="66"/>
  <c r="AI10" i="66" s="1"/>
  <c r="AH14" i="66"/>
  <c r="AI14" i="66" s="1"/>
  <c r="AH18" i="66"/>
  <c r="Y16" i="66"/>
  <c r="Y12" i="66"/>
  <c r="Y6" i="66"/>
  <c r="Y5" i="66"/>
  <c r="T20" i="66"/>
  <c r="Y15" i="66"/>
  <c r="Y11" i="66"/>
  <c r="AI11" i="66" s="1"/>
  <c r="Y7" i="66"/>
  <c r="AH4" i="66"/>
  <c r="AH8" i="66"/>
  <c r="AH12" i="66"/>
  <c r="AH16" i="66"/>
  <c r="X20" i="66"/>
  <c r="AH5" i="66"/>
  <c r="AH9" i="66"/>
  <c r="AI9" i="66" s="1"/>
  <c r="AH13" i="66"/>
  <c r="AI13" i="66" s="1"/>
  <c r="Y4" i="66"/>
  <c r="AC20" i="66"/>
  <c r="AH17" i="66"/>
  <c r="J12" i="66"/>
  <c r="J10" i="66"/>
  <c r="J8" i="66"/>
  <c r="J6" i="66"/>
  <c r="J11" i="66"/>
  <c r="J9" i="66"/>
  <c r="E135" i="66"/>
  <c r="E133" i="66"/>
  <c r="E131" i="66"/>
  <c r="E129" i="66"/>
  <c r="E127" i="66"/>
  <c r="E125" i="66"/>
  <c r="I131" i="66"/>
  <c r="AI15" i="66" l="1"/>
  <c r="AI7" i="66"/>
  <c r="AI18" i="66"/>
  <c r="AI8" i="66"/>
  <c r="AI16" i="66"/>
  <c r="AI12" i="66"/>
  <c r="AI6" i="66"/>
  <c r="AI5" i="66"/>
  <c r="Y20" i="66"/>
  <c r="AI4" i="66"/>
  <c r="AH20" i="66"/>
  <c r="AI17" i="66"/>
  <c r="J127" i="66"/>
  <c r="J125" i="66"/>
  <c r="J129" i="66"/>
  <c r="J13" i="66"/>
  <c r="M8" i="66"/>
  <c r="L8" i="66"/>
  <c r="N8" i="66" s="1"/>
  <c r="M36" i="17"/>
  <c r="R36" i="17"/>
  <c r="Q36" i="17"/>
  <c r="P36" i="17"/>
  <c r="O36" i="17"/>
  <c r="N36" i="17"/>
  <c r="L36" i="17"/>
  <c r="K36" i="17"/>
  <c r="J36" i="17"/>
  <c r="I36" i="17"/>
  <c r="H36" i="17"/>
  <c r="J30" i="66"/>
  <c r="J32" i="66"/>
  <c r="J34" i="66"/>
  <c r="J28" i="66"/>
  <c r="AI20" i="66" l="1"/>
  <c r="J131" i="66"/>
  <c r="F34" i="17"/>
  <c r="S36" i="17"/>
  <c r="E117" i="66"/>
  <c r="E115" i="66"/>
  <c r="I113" i="66"/>
  <c r="E113" i="66"/>
  <c r="E111" i="66"/>
  <c r="E109" i="66"/>
  <c r="E107" i="66"/>
  <c r="G105" i="66"/>
  <c r="E99" i="66"/>
  <c r="E97" i="66"/>
  <c r="I95" i="66"/>
  <c r="E95" i="66"/>
  <c r="E93" i="66"/>
  <c r="E91" i="66"/>
  <c r="E89" i="66"/>
  <c r="E87" i="66"/>
  <c r="G85" i="66"/>
  <c r="G66" i="66"/>
  <c r="E79" i="66"/>
  <c r="E77" i="66"/>
  <c r="I75" i="66"/>
  <c r="J72" i="66" s="1"/>
  <c r="E75" i="66"/>
  <c r="E73" i="66"/>
  <c r="E70" i="66"/>
  <c r="E68" i="66"/>
  <c r="E60" i="66"/>
  <c r="E58" i="66"/>
  <c r="I56" i="66"/>
  <c r="E56" i="66"/>
  <c r="E54" i="66"/>
  <c r="E52" i="66"/>
  <c r="E50" i="66"/>
  <c r="E48" i="66"/>
  <c r="E40" i="66"/>
  <c r="E38" i="66"/>
  <c r="E36" i="66"/>
  <c r="E34" i="66"/>
  <c r="E32" i="66"/>
  <c r="E30" i="66"/>
  <c r="E28" i="66"/>
  <c r="J91" i="66" l="1"/>
  <c r="J87" i="66"/>
  <c r="J89" i="66"/>
  <c r="J93" i="66"/>
  <c r="J50" i="66"/>
  <c r="J52" i="66"/>
  <c r="J54" i="66"/>
  <c r="J56" i="66"/>
  <c r="J48" i="66"/>
  <c r="J70" i="66"/>
  <c r="J73" i="66"/>
  <c r="J75" i="66"/>
  <c r="J68" i="66"/>
  <c r="J109" i="66"/>
  <c r="J111" i="66"/>
  <c r="J107" i="66"/>
  <c r="G386" i="52"/>
  <c r="G382" i="52"/>
  <c r="E384" i="52"/>
  <c r="E385" i="52"/>
  <c r="E387" i="52"/>
  <c r="E389" i="52"/>
  <c r="F297" i="52"/>
  <c r="F296" i="52"/>
  <c r="F295" i="52"/>
  <c r="F294" i="52"/>
  <c r="F293" i="52"/>
  <c r="F292" i="52"/>
  <c r="F291" i="52"/>
  <c r="F290" i="52"/>
  <c r="F289" i="52"/>
  <c r="D297" i="52"/>
  <c r="D296" i="52"/>
  <c r="D295" i="52"/>
  <c r="D294" i="52"/>
  <c r="D293" i="52"/>
  <c r="D292" i="52"/>
  <c r="D291" i="52"/>
  <c r="D290" i="52"/>
  <c r="D289" i="52"/>
  <c r="C290" i="52"/>
  <c r="C291" i="52"/>
  <c r="C292" i="52"/>
  <c r="C293" i="52"/>
  <c r="C294" i="52"/>
  <c r="C295" i="52"/>
  <c r="C296" i="52"/>
  <c r="C297" i="52"/>
  <c r="C289" i="52"/>
  <c r="F181" i="52"/>
  <c r="F180" i="52"/>
  <c r="F179" i="52"/>
  <c r="F202" i="52" s="1"/>
  <c r="F178" i="52"/>
  <c r="F201" i="52" s="1"/>
  <c r="F177" i="52"/>
  <c r="F176" i="52"/>
  <c r="F175" i="52"/>
  <c r="F174" i="52"/>
  <c r="F173" i="52"/>
  <c r="F196" i="52" s="1"/>
  <c r="D181" i="52"/>
  <c r="D180" i="52"/>
  <c r="D203" i="52" s="1"/>
  <c r="D179" i="52"/>
  <c r="D202" i="52" s="1"/>
  <c r="D178" i="52"/>
  <c r="D177" i="52"/>
  <c r="D176" i="52"/>
  <c r="D199" i="52" s="1"/>
  <c r="D175" i="52"/>
  <c r="D198" i="52" s="1"/>
  <c r="D174" i="52"/>
  <c r="D197" i="52" s="1"/>
  <c r="D173" i="52"/>
  <c r="D196" i="52" s="1"/>
  <c r="C174" i="52"/>
  <c r="C197" i="52" s="1"/>
  <c r="C175" i="52"/>
  <c r="E175" i="52" s="1"/>
  <c r="C176" i="52"/>
  <c r="C177" i="52"/>
  <c r="C178" i="52"/>
  <c r="C201" i="52" s="1"/>
  <c r="C179" i="52"/>
  <c r="C180" i="52"/>
  <c r="C181" i="52"/>
  <c r="C173" i="52"/>
  <c r="F367" i="52"/>
  <c r="D367" i="52"/>
  <c r="F344" i="52"/>
  <c r="D344" i="52"/>
  <c r="F321" i="52"/>
  <c r="D321" i="52"/>
  <c r="F275" i="52"/>
  <c r="D275" i="52"/>
  <c r="F252" i="52"/>
  <c r="D252" i="52"/>
  <c r="F229" i="52"/>
  <c r="D229" i="52"/>
  <c r="F159" i="52"/>
  <c r="D159" i="52"/>
  <c r="F136" i="52"/>
  <c r="D136" i="52"/>
  <c r="F113" i="52"/>
  <c r="D113" i="52"/>
  <c r="F66" i="52"/>
  <c r="D66" i="52"/>
  <c r="D201" i="52"/>
  <c r="G83" i="52"/>
  <c r="E84" i="52"/>
  <c r="G85" i="52"/>
  <c r="E87" i="52"/>
  <c r="E89" i="52"/>
  <c r="D44" i="52"/>
  <c r="F44" i="52"/>
  <c r="C44" i="52"/>
  <c r="F22" i="52"/>
  <c r="D22" i="52"/>
  <c r="E220" i="52"/>
  <c r="G220" i="52"/>
  <c r="E221" i="52"/>
  <c r="G221" i="52"/>
  <c r="E222" i="52"/>
  <c r="G222" i="52"/>
  <c r="E223" i="52"/>
  <c r="G223" i="52"/>
  <c r="E224" i="52"/>
  <c r="G224" i="52"/>
  <c r="E225" i="52"/>
  <c r="G225" i="52"/>
  <c r="E226" i="52"/>
  <c r="G226" i="52"/>
  <c r="E227" i="52"/>
  <c r="G227" i="52"/>
  <c r="E228" i="52"/>
  <c r="G228" i="52"/>
  <c r="C229" i="52"/>
  <c r="E388" i="52"/>
  <c r="G387" i="52"/>
  <c r="E382" i="52"/>
  <c r="C367" i="52"/>
  <c r="G366" i="52"/>
  <c r="E366" i="52"/>
  <c r="G365" i="52"/>
  <c r="E365" i="52"/>
  <c r="G364" i="52"/>
  <c r="E364" i="52"/>
  <c r="G363" i="52"/>
  <c r="E363" i="52"/>
  <c r="G362" i="52"/>
  <c r="E362" i="52"/>
  <c r="G361" i="52"/>
  <c r="E361" i="52"/>
  <c r="G360" i="52"/>
  <c r="E360" i="52"/>
  <c r="G359" i="52"/>
  <c r="E359" i="52"/>
  <c r="G358" i="52"/>
  <c r="E358" i="52"/>
  <c r="C344" i="52"/>
  <c r="G343" i="52"/>
  <c r="E343" i="52"/>
  <c r="G342" i="52"/>
  <c r="E342" i="52"/>
  <c r="G341" i="52"/>
  <c r="E341" i="52"/>
  <c r="G340" i="52"/>
  <c r="E340" i="52"/>
  <c r="G339" i="52"/>
  <c r="E339" i="52"/>
  <c r="G338" i="52"/>
  <c r="E338" i="52"/>
  <c r="G337" i="52"/>
  <c r="E337" i="52"/>
  <c r="G336" i="52"/>
  <c r="E336" i="52"/>
  <c r="G335" i="52"/>
  <c r="E335" i="52"/>
  <c r="C321" i="52"/>
  <c r="G320" i="52"/>
  <c r="E320" i="52"/>
  <c r="G319" i="52"/>
  <c r="E319" i="52"/>
  <c r="G318" i="52"/>
  <c r="E318" i="52"/>
  <c r="G317" i="52"/>
  <c r="E317" i="52"/>
  <c r="G316" i="52"/>
  <c r="E316" i="52"/>
  <c r="G315" i="52"/>
  <c r="E315" i="52"/>
  <c r="G314" i="52"/>
  <c r="E314" i="52"/>
  <c r="G313" i="52"/>
  <c r="E313" i="52"/>
  <c r="G312" i="52"/>
  <c r="E312" i="52"/>
  <c r="G289" i="52"/>
  <c r="C275" i="52"/>
  <c r="G274" i="52"/>
  <c r="E274" i="52"/>
  <c r="G273" i="52"/>
  <c r="E273" i="52"/>
  <c r="G272" i="52"/>
  <c r="E272" i="52"/>
  <c r="G271" i="52"/>
  <c r="E271" i="52"/>
  <c r="G270" i="52"/>
  <c r="E270" i="52"/>
  <c r="G269" i="52"/>
  <c r="E269" i="52"/>
  <c r="G268" i="52"/>
  <c r="E268" i="52"/>
  <c r="G267" i="52"/>
  <c r="E267" i="52"/>
  <c r="G266" i="52"/>
  <c r="E266" i="52"/>
  <c r="C252" i="52"/>
  <c r="G251" i="52"/>
  <c r="E251" i="52"/>
  <c r="G250" i="52"/>
  <c r="E250" i="52"/>
  <c r="G249" i="52"/>
  <c r="E249" i="52"/>
  <c r="G248" i="52"/>
  <c r="E248" i="52"/>
  <c r="G247" i="52"/>
  <c r="E247" i="52"/>
  <c r="G246" i="52"/>
  <c r="E246" i="52"/>
  <c r="G245" i="52"/>
  <c r="E245" i="52"/>
  <c r="G244" i="52"/>
  <c r="E244" i="52"/>
  <c r="G243" i="52"/>
  <c r="E243" i="52"/>
  <c r="C159" i="52"/>
  <c r="G158" i="52"/>
  <c r="E158" i="52"/>
  <c r="G157" i="52"/>
  <c r="E157" i="52"/>
  <c r="G156" i="52"/>
  <c r="E156" i="52"/>
  <c r="G155" i="52"/>
  <c r="E155" i="52"/>
  <c r="G154" i="52"/>
  <c r="E154" i="52"/>
  <c r="G153" i="52"/>
  <c r="E153" i="52"/>
  <c r="G152" i="52"/>
  <c r="E152" i="52"/>
  <c r="G151" i="52"/>
  <c r="E151" i="52"/>
  <c r="G150" i="52"/>
  <c r="E150" i="52"/>
  <c r="C136" i="52"/>
  <c r="G135" i="52"/>
  <c r="E135" i="52"/>
  <c r="G134" i="52"/>
  <c r="E134" i="52"/>
  <c r="G133" i="52"/>
  <c r="E133" i="52"/>
  <c r="G132" i="52"/>
  <c r="E132" i="52"/>
  <c r="G131" i="52"/>
  <c r="E131" i="52"/>
  <c r="G130" i="52"/>
  <c r="E130" i="52"/>
  <c r="G129" i="52"/>
  <c r="E129" i="52"/>
  <c r="G128" i="52"/>
  <c r="E128" i="52"/>
  <c r="G127" i="52"/>
  <c r="E127" i="52"/>
  <c r="C113" i="52"/>
  <c r="G112" i="52"/>
  <c r="E112" i="52"/>
  <c r="G111" i="52"/>
  <c r="E111" i="52"/>
  <c r="G110" i="52"/>
  <c r="E110" i="52"/>
  <c r="G109" i="52"/>
  <c r="E109" i="52"/>
  <c r="G108" i="52"/>
  <c r="E108" i="52"/>
  <c r="G107" i="52"/>
  <c r="E107" i="52"/>
  <c r="G106" i="52"/>
  <c r="E106" i="52"/>
  <c r="G105" i="52"/>
  <c r="E105" i="52"/>
  <c r="G104" i="52"/>
  <c r="E104" i="52"/>
  <c r="E85" i="52"/>
  <c r="C66" i="52"/>
  <c r="G65" i="52"/>
  <c r="E65" i="52"/>
  <c r="G64" i="52"/>
  <c r="E64" i="52"/>
  <c r="G63" i="52"/>
  <c r="E63" i="52"/>
  <c r="G62" i="52"/>
  <c r="E62" i="52"/>
  <c r="G61" i="52"/>
  <c r="E61" i="52"/>
  <c r="G60" i="52"/>
  <c r="E60" i="52"/>
  <c r="G59" i="52"/>
  <c r="E59" i="52"/>
  <c r="G58" i="52"/>
  <c r="E58" i="52"/>
  <c r="G57" i="52"/>
  <c r="E57" i="52"/>
  <c r="E43" i="52"/>
  <c r="E42" i="52"/>
  <c r="E41" i="52"/>
  <c r="E40" i="52"/>
  <c r="E39" i="52"/>
  <c r="E38" i="52"/>
  <c r="E37" i="52"/>
  <c r="E36" i="52"/>
  <c r="G35" i="52"/>
  <c r="E35" i="52"/>
  <c r="C22" i="52"/>
  <c r="R21" i="17"/>
  <c r="E275" i="52" l="1"/>
  <c r="E291" i="52"/>
  <c r="G173" i="52"/>
  <c r="E292" i="52"/>
  <c r="E173" i="52"/>
  <c r="G295" i="52"/>
  <c r="E229" i="52"/>
  <c r="G181" i="52"/>
  <c r="G177" i="52"/>
  <c r="G296" i="52"/>
  <c r="G293" i="52"/>
  <c r="G297" i="52"/>
  <c r="E295" i="52"/>
  <c r="E177" i="52"/>
  <c r="E86" i="52"/>
  <c r="G89" i="52"/>
  <c r="E383" i="52"/>
  <c r="G87" i="52"/>
  <c r="E113" i="52"/>
  <c r="E82" i="52"/>
  <c r="D204" i="52"/>
  <c r="D200" i="52"/>
  <c r="F204" i="52"/>
  <c r="F390" i="52"/>
  <c r="E294" i="52"/>
  <c r="E367" i="52"/>
  <c r="C203" i="52"/>
  <c r="E203" i="52" s="1"/>
  <c r="F203" i="52"/>
  <c r="F199" i="52"/>
  <c r="E178" i="52"/>
  <c r="D390" i="52"/>
  <c r="G383" i="52"/>
  <c r="F298" i="52"/>
  <c r="J113" i="66"/>
  <c r="J95" i="66"/>
  <c r="G252" i="52"/>
  <c r="G292" i="52"/>
  <c r="E181" i="52"/>
  <c r="E159" i="52"/>
  <c r="F200" i="52"/>
  <c r="F198" i="52"/>
  <c r="F197" i="52"/>
  <c r="G197" i="52" s="1"/>
  <c r="C196" i="52"/>
  <c r="D182" i="52"/>
  <c r="F182" i="52"/>
  <c r="C404" i="52"/>
  <c r="C411" i="52"/>
  <c r="C409" i="52"/>
  <c r="C432" i="52" s="1"/>
  <c r="C407" i="52"/>
  <c r="C405" i="52"/>
  <c r="C428" i="52" s="1"/>
  <c r="D404" i="52"/>
  <c r="D427" i="52" s="1"/>
  <c r="D405" i="52"/>
  <c r="D428" i="52" s="1"/>
  <c r="D406" i="52"/>
  <c r="D429" i="52" s="1"/>
  <c r="D407" i="52"/>
  <c r="D430" i="52" s="1"/>
  <c r="D408" i="52"/>
  <c r="D410" i="52"/>
  <c r="D433" i="52" s="1"/>
  <c r="D411" i="52"/>
  <c r="D434" i="52" s="1"/>
  <c r="D412" i="52"/>
  <c r="F404" i="52"/>
  <c r="F427" i="52" s="1"/>
  <c r="F405" i="52"/>
  <c r="F406" i="52"/>
  <c r="F429" i="52" s="1"/>
  <c r="F408" i="52"/>
  <c r="F409" i="52"/>
  <c r="F410" i="52"/>
  <c r="F433" i="52" s="1"/>
  <c r="F412" i="52"/>
  <c r="C182" i="52"/>
  <c r="E176" i="52"/>
  <c r="E179" i="52"/>
  <c r="E180" i="52"/>
  <c r="G175" i="52"/>
  <c r="G176" i="52"/>
  <c r="G179" i="52"/>
  <c r="G180" i="52"/>
  <c r="C200" i="52"/>
  <c r="C298" i="52"/>
  <c r="E289" i="52"/>
  <c r="E293" i="52"/>
  <c r="E296" i="52"/>
  <c r="E297" i="52"/>
  <c r="G291" i="52"/>
  <c r="E386" i="52"/>
  <c r="G384" i="52"/>
  <c r="G388" i="52"/>
  <c r="C412" i="52"/>
  <c r="C410" i="52"/>
  <c r="C408" i="52"/>
  <c r="C406" i="52"/>
  <c r="D409" i="52"/>
  <c r="F407" i="52"/>
  <c r="F411" i="52"/>
  <c r="C198" i="52"/>
  <c r="E201" i="52"/>
  <c r="G86" i="52"/>
  <c r="E197" i="52"/>
  <c r="G82" i="52"/>
  <c r="G84" i="52"/>
  <c r="C199" i="52"/>
  <c r="E199" i="52" s="1"/>
  <c r="C204" i="52"/>
  <c r="C202" i="52"/>
  <c r="E202" i="52" s="1"/>
  <c r="G81" i="52"/>
  <c r="E44" i="52"/>
  <c r="D90" i="52"/>
  <c r="E81" i="52"/>
  <c r="E381" i="52"/>
  <c r="G385" i="52"/>
  <c r="G389" i="52"/>
  <c r="C390" i="52"/>
  <c r="G381" i="52"/>
  <c r="D298" i="52"/>
  <c r="G290" i="52"/>
  <c r="G294" i="52"/>
  <c r="E290" i="52"/>
  <c r="G201" i="52"/>
  <c r="G174" i="52"/>
  <c r="G178" i="52"/>
  <c r="E174" i="52"/>
  <c r="E66" i="52"/>
  <c r="E344" i="52"/>
  <c r="E321" i="52"/>
  <c r="E252" i="52"/>
  <c r="E136" i="52"/>
  <c r="E83" i="52"/>
  <c r="G88" i="52"/>
  <c r="C90" i="52"/>
  <c r="G44" i="52"/>
  <c r="G229" i="52"/>
  <c r="G66" i="52"/>
  <c r="G159" i="52"/>
  <c r="G136" i="52"/>
  <c r="G367" i="52"/>
  <c r="G344" i="52"/>
  <c r="G321" i="52"/>
  <c r="G275" i="52"/>
  <c r="H275" i="52" s="1"/>
  <c r="G113" i="52"/>
  <c r="C19" i="17"/>
  <c r="P9" i="69"/>
  <c r="P10" i="69"/>
  <c r="P11" i="69"/>
  <c r="P12" i="69"/>
  <c r="P13" i="69"/>
  <c r="P14" i="69"/>
  <c r="P15" i="69"/>
  <c r="P16" i="69"/>
  <c r="P8" i="69"/>
  <c r="M17" i="69"/>
  <c r="K17" i="69"/>
  <c r="I17" i="69"/>
  <c r="G17" i="69"/>
  <c r="E17" i="69"/>
  <c r="C17" i="69"/>
  <c r="E20" i="66"/>
  <c r="E18" i="66"/>
  <c r="E16" i="66"/>
  <c r="E14" i="66"/>
  <c r="E10" i="66"/>
  <c r="E8" i="66"/>
  <c r="E6" i="66"/>
  <c r="H21" i="17"/>
  <c r="I21" i="17"/>
  <c r="J21" i="17"/>
  <c r="G22" i="52"/>
  <c r="G21" i="52"/>
  <c r="E21" i="52"/>
  <c r="G20" i="52"/>
  <c r="E20" i="52"/>
  <c r="G19" i="52"/>
  <c r="E19" i="52"/>
  <c r="G18" i="52"/>
  <c r="E18" i="52"/>
  <c r="G17" i="52"/>
  <c r="E17" i="52"/>
  <c r="G16" i="52"/>
  <c r="E16" i="52"/>
  <c r="G15" i="52"/>
  <c r="E15" i="52"/>
  <c r="G14" i="52"/>
  <c r="E14" i="52"/>
  <c r="G13" i="52"/>
  <c r="E13" i="52"/>
  <c r="F13" i="17"/>
  <c r="I15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F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F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F22" i="17"/>
  <c r="S21" i="17"/>
  <c r="Q21" i="17"/>
  <c r="P21" i="17"/>
  <c r="O21" i="17"/>
  <c r="N21" i="17"/>
  <c r="M21" i="17"/>
  <c r="L21" i="17"/>
  <c r="K21" i="17"/>
  <c r="F19" i="17"/>
  <c r="Q18" i="17"/>
  <c r="N18" i="17"/>
  <c r="S15" i="17"/>
  <c r="R15" i="17"/>
  <c r="Q15" i="17"/>
  <c r="P15" i="17"/>
  <c r="O15" i="17"/>
  <c r="N15" i="17"/>
  <c r="M15" i="17"/>
  <c r="L15" i="17"/>
  <c r="K15" i="17"/>
  <c r="J15" i="17"/>
  <c r="H15" i="17"/>
  <c r="H229" i="52" l="1"/>
  <c r="D205" i="52"/>
  <c r="H136" i="52"/>
  <c r="H367" i="52"/>
  <c r="D431" i="52"/>
  <c r="D435" i="52"/>
  <c r="G412" i="52"/>
  <c r="F435" i="52"/>
  <c r="F431" i="52"/>
  <c r="G298" i="52"/>
  <c r="E406" i="52"/>
  <c r="E411" i="52"/>
  <c r="C427" i="52"/>
  <c r="E427" i="52" s="1"/>
  <c r="H113" i="52"/>
  <c r="C434" i="52"/>
  <c r="E434" i="52" s="1"/>
  <c r="G196" i="52"/>
  <c r="F205" i="52"/>
  <c r="G203" i="52"/>
  <c r="E200" i="52"/>
  <c r="E298" i="52"/>
  <c r="F434" i="52"/>
  <c r="E182" i="52"/>
  <c r="G409" i="52"/>
  <c r="H44" i="52"/>
  <c r="E196" i="52"/>
  <c r="E410" i="52"/>
  <c r="E404" i="52"/>
  <c r="H159" i="52"/>
  <c r="H252" i="52"/>
  <c r="E390" i="52"/>
  <c r="G411" i="52"/>
  <c r="E409" i="52"/>
  <c r="F432" i="52"/>
  <c r="G432" i="52" s="1"/>
  <c r="E405" i="52"/>
  <c r="G405" i="52"/>
  <c r="E407" i="52"/>
  <c r="H321" i="52"/>
  <c r="G407" i="52"/>
  <c r="C413" i="52"/>
  <c r="F428" i="52"/>
  <c r="G428" i="52" s="1"/>
  <c r="G182" i="52"/>
  <c r="F413" i="52"/>
  <c r="G404" i="52"/>
  <c r="G408" i="52"/>
  <c r="C431" i="52"/>
  <c r="F430" i="52"/>
  <c r="D432" i="52"/>
  <c r="G410" i="52"/>
  <c r="G406" i="52"/>
  <c r="E412" i="52"/>
  <c r="E408" i="52"/>
  <c r="D413" i="52"/>
  <c r="G200" i="52"/>
  <c r="G198" i="52"/>
  <c r="C429" i="52"/>
  <c r="E198" i="52"/>
  <c r="E428" i="52"/>
  <c r="C205" i="52"/>
  <c r="E205" i="52" s="1"/>
  <c r="G199" i="52"/>
  <c r="C430" i="52"/>
  <c r="C435" i="52"/>
  <c r="E204" i="52"/>
  <c r="G204" i="52"/>
  <c r="E90" i="52"/>
  <c r="C433" i="52"/>
  <c r="G202" i="52"/>
  <c r="G390" i="52"/>
  <c r="H66" i="52"/>
  <c r="H344" i="52"/>
  <c r="G90" i="52"/>
  <c r="L16" i="69"/>
  <c r="J15" i="69"/>
  <c r="L14" i="69"/>
  <c r="J13" i="69"/>
  <c r="L12" i="69"/>
  <c r="J11" i="69"/>
  <c r="L10" i="69"/>
  <c r="J9" i="69"/>
  <c r="H18" i="17"/>
  <c r="N8" i="69"/>
  <c r="N15" i="69"/>
  <c r="N13" i="69"/>
  <c r="N11" i="69"/>
  <c r="N9" i="69"/>
  <c r="N14" i="69"/>
  <c r="N12" i="69"/>
  <c r="N10" i="69"/>
  <c r="T15" i="69"/>
  <c r="T13" i="69"/>
  <c r="T11" i="69"/>
  <c r="T9" i="69"/>
  <c r="T14" i="69"/>
  <c r="T12" i="69"/>
  <c r="T10" i="69"/>
  <c r="H8" i="69"/>
  <c r="H15" i="69"/>
  <c r="H13" i="69"/>
  <c r="H11" i="69"/>
  <c r="H9" i="69"/>
  <c r="J16" i="69"/>
  <c r="J14" i="69"/>
  <c r="J12" i="69"/>
  <c r="J10" i="69"/>
  <c r="L8" i="69"/>
  <c r="L15" i="69"/>
  <c r="L13" i="69"/>
  <c r="L11" i="69"/>
  <c r="L9" i="69"/>
  <c r="F8" i="69"/>
  <c r="H16" i="69"/>
  <c r="H14" i="69"/>
  <c r="H12" i="69"/>
  <c r="H10" i="69"/>
  <c r="J8" i="69"/>
  <c r="T8" i="69"/>
  <c r="D9" i="69"/>
  <c r="D11" i="69"/>
  <c r="D13" i="69"/>
  <c r="D15" i="69"/>
  <c r="F16" i="69"/>
  <c r="F9" i="69"/>
  <c r="F13" i="69"/>
  <c r="F15" i="69"/>
  <c r="D8" i="69"/>
  <c r="D10" i="69"/>
  <c r="F10" i="69"/>
  <c r="D12" i="69"/>
  <c r="F12" i="69"/>
  <c r="D14" i="69"/>
  <c r="F14" i="69"/>
  <c r="D16" i="69"/>
  <c r="E22" i="52"/>
  <c r="H22" i="52" s="1"/>
  <c r="G431" i="52" l="1"/>
  <c r="L17" i="69"/>
  <c r="D17" i="69"/>
  <c r="J17" i="69"/>
  <c r="F17" i="69"/>
  <c r="H17" i="69"/>
  <c r="H298" i="52"/>
  <c r="D436" i="52"/>
  <c r="G427" i="52"/>
  <c r="H182" i="52"/>
  <c r="G434" i="52"/>
  <c r="E431" i="52"/>
  <c r="F436" i="52"/>
  <c r="H390" i="52"/>
  <c r="E413" i="52"/>
  <c r="G413" i="52"/>
  <c r="C436" i="52"/>
  <c r="E432" i="52"/>
  <c r="G205" i="52"/>
  <c r="H205" i="52" s="1"/>
  <c r="E429" i="52"/>
  <c r="G429" i="52"/>
  <c r="E430" i="52"/>
  <c r="G430" i="52"/>
  <c r="E435" i="52"/>
  <c r="G435" i="52"/>
  <c r="H90" i="52"/>
  <c r="E433" i="52"/>
  <c r="G433" i="52"/>
  <c r="K18" i="17"/>
  <c r="T16" i="69"/>
  <c r="N16" i="69"/>
  <c r="N17" i="69" s="1"/>
  <c r="B17" i="69"/>
  <c r="F16" i="17"/>
  <c r="G436" i="52" l="1"/>
  <c r="E436" i="52"/>
  <c r="H413" i="52"/>
  <c r="B20" i="69"/>
  <c r="F25" i="69"/>
  <c r="F22" i="69"/>
  <c r="F24" i="69"/>
  <c r="F23" i="69"/>
  <c r="F20" i="69"/>
  <c r="F21" i="69"/>
  <c r="H436" i="52" l="1"/>
  <c r="L37" i="17"/>
  <c r="L39" i="17"/>
  <c r="K37" i="17"/>
  <c r="K39" i="17"/>
  <c r="J37" i="17"/>
  <c r="J39" i="17"/>
  <c r="N39" i="17"/>
  <c r="N37" i="17"/>
  <c r="Q39" i="17"/>
  <c r="Q37" i="17"/>
  <c r="S39" i="17"/>
  <c r="S37" i="17"/>
  <c r="O39" i="17"/>
  <c r="O37" i="17"/>
  <c r="R39" i="17"/>
  <c r="R37" i="17"/>
  <c r="M39" i="17"/>
  <c r="M37" i="17"/>
  <c r="H37" i="17"/>
  <c r="H39" i="17"/>
  <c r="I39" i="17"/>
  <c r="I37" i="17"/>
  <c r="P37" i="17"/>
  <c r="P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mcamacho</author>
  </authors>
  <commentList>
    <comment ref="A12" authorId="0" shapeId="0" xr:uid="{00000000-0006-0000-0000-000001000000}">
      <text>
        <r>
          <rPr>
            <sz val="9"/>
            <color indexed="81"/>
            <rFont val="Tahoma"/>
            <family val="2"/>
          </rPr>
          <t>Transcriba el objetivo del plan estratégico relacionado con las actividades que va a desarrollar en este plan.</t>
        </r>
      </text>
    </comment>
    <comment ref="B12" authorId="0" shapeId="0" xr:uid="{00000000-0006-0000-0000-000002000000}">
      <text>
        <r>
          <rPr>
            <sz val="9"/>
            <color indexed="81"/>
            <rFont val="Tahoma"/>
            <family val="2"/>
          </rPr>
          <t>Indique la razón que motivó la acción. Por ejemplo: Subsanar hallazgo de contraloría, mitigar riesgo o dar cumplimiento a norma.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siau</author>
    <author>Dell</author>
  </authors>
  <commentList>
    <comment ref="AB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DR. HECTOR ROJAS</t>
        </r>
      </text>
    </comment>
    <comment ref="G8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EN UNA DE ESTAS QUEJAS INVOLUCRAN A RX</t>
        </r>
      </text>
    </comment>
    <comment ref="D9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pendiente una respuesta de la subdirec, cientifica</t>
        </r>
      </text>
    </comment>
    <comment ref="D15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3 PENDIENTES DE RESPUESTA DE LA SUBDIRECCION CIENTIFICA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siau</author>
  </authors>
  <commentList>
    <comment ref="G15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1 usuario NO INFORMA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siau</author>
  </authors>
  <commentList>
    <comment ref="D8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1 PSICOLOGIA
3 T. FISICA
1 T. RESPIRATORIA
1. NUTRICION</t>
        </r>
      </text>
    </comment>
    <comment ref="D8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TERAPIA FISICA</t>
        </r>
      </text>
    </comment>
    <comment ref="D10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1 PSICOLOGIA
1 NUTRICION
3 TERAPIA FISICA</t>
        </r>
      </text>
    </comment>
    <comment ref="D10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3 T. RESPIRATORIA
2 T. FISICA
1. FONO</t>
        </r>
      </text>
    </comment>
    <comment ref="D15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1 PSICOLOGIA 
3 T.F AM
2 T. RESPIRATORIA
1 NUTRICION
1 FONOAUDIOLOGIA</t>
        </r>
      </text>
    </comment>
    <comment ref="D15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1 T.F AM
1T.F PM
1 PSICOLOGIA
1 T. RESPIRATORIA
</t>
        </r>
      </text>
    </comment>
    <comment ref="D17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2T.FISICA AM 
2 T.FISICA PM
2 NUTRICION
1PSICOLOGIA
1FONOAUDIOLOGIA</t>
        </r>
      </text>
    </comment>
    <comment ref="D17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2 PSICOLOGIA
3 T. FISICA PM
1 T. FISICA AM
2 NUTRICION
1FONOAUDIOLOGIA</t>
        </r>
      </text>
    </comment>
    <comment ref="D21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siau:</t>
        </r>
        <r>
          <rPr>
            <sz val="9"/>
            <color indexed="81"/>
            <rFont val="Tahoma"/>
            <family val="2"/>
          </rPr>
          <t xml:space="preserve">
FISIO AM 1
T.R 1
PSICO 1
NUTRI 1
FISIO PM 1
</t>
        </r>
      </text>
    </comment>
  </commentList>
</comments>
</file>

<file path=xl/sharedStrings.xml><?xml version="1.0" encoding="utf-8"?>
<sst xmlns="http://schemas.openxmlformats.org/spreadsheetml/2006/main" count="1338" uniqueCount="280">
  <si>
    <t>Versón: 01</t>
  </si>
  <si>
    <t>PLANEACIÓN INTEGRADA</t>
  </si>
  <si>
    <t>FOR-PE1-S1-03</t>
  </si>
  <si>
    <t>META</t>
  </si>
  <si>
    <t>EN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</si>
  <si>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</si>
  <si>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</si>
  <si>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</si>
  <si>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</si>
  <si>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</si>
  <si>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</si>
  <si>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</si>
  <si>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</si>
  <si>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</si>
  <si>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</si>
  <si>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</si>
  <si>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LINEA BASE</t>
  </si>
  <si>
    <t>ACCIÓN</t>
  </si>
  <si>
    <t>OBJETIVO ESTRATÉGICO</t>
  </si>
  <si>
    <t>FÓRMULA</t>
  </si>
  <si>
    <t>NOMBRE DEL INDICADOR</t>
  </si>
  <si>
    <t>RESULTADO (% de cumplimiento)</t>
  </si>
  <si>
    <t>JUSTIFICACIÓN</t>
  </si>
  <si>
    <t>Resultado</t>
  </si>
  <si>
    <t>HOSPITAL DEPARTAMENTAL SAN ANTONIO DE ROLDANILLO
Empresa Social del Estado</t>
  </si>
  <si>
    <t>NOMBRE DEL PROCESO/SUBPROCESO:</t>
  </si>
  <si>
    <t>CARGO RESPONSABLE:</t>
  </si>
  <si>
    <t>HASTA:</t>
  </si>
  <si>
    <t>DESDE:</t>
  </si>
  <si>
    <t>SIAU</t>
  </si>
  <si>
    <t>DISMINUIR EN UN 10% LAS QUEJAS Y RECLAMOS</t>
  </si>
  <si>
    <r>
      <rPr>
        <i/>
        <sz val="8"/>
        <color indexed="12"/>
        <rFont val="Calibri"/>
        <family val="2"/>
      </rPr>
      <t xml:space="preserve">6.1 </t>
    </r>
    <r>
      <rPr>
        <i/>
        <u/>
        <sz val="8"/>
        <color indexed="12"/>
        <rFont val="Calibri"/>
        <family val="2"/>
      </rPr>
      <t>GESTIÓN DE QUEJAS Y RECLAMOS</t>
    </r>
  </si>
  <si>
    <t>Total acciones de mejora implementadas</t>
  </si>
  <si>
    <t>Quejas y reclamos gestionados</t>
  </si>
  <si>
    <t>ELEVAR EN UN 5% LA SATISFACCION  DEL CLIENTE SOBRE LA EFECTIVIDAD DEL SERVICIO PRESTADO</t>
  </si>
  <si>
    <t xml:space="preserve">10% DE USUARIOS DE CIRUGÍA  </t>
  </si>
  <si>
    <t>DEMANDA INSTISFECHA (URGENCIAS)</t>
  </si>
  <si>
    <t>DEMANDA INSTISFECHA (CONSULTA MÉDICA GENERAL)</t>
  </si>
  <si>
    <t xml:space="preserve">DISMINUIR EN UN 20% EL TIEMPO DE RESPUESTA A LA SOLICITUD </t>
  </si>
  <si>
    <t>100% DE USUARIOS SATISFECHOS</t>
  </si>
  <si>
    <t>Usuarios satisfechos</t>
  </si>
  <si>
    <t>Usuarios encuestados</t>
  </si>
  <si>
    <t>CONTRIBUIR A OBJETIVO ESTRATÉGICO</t>
  </si>
  <si>
    <t>Usuarios no atendidos</t>
  </si>
  <si>
    <t>Usuarios que ingresaron al servicio de Urgencias</t>
  </si>
  <si>
    <t>Usuarios que no alcanzar ficha para medico general</t>
  </si>
  <si>
    <t>NORMA</t>
  </si>
  <si>
    <t>100% DE LAS SUGERENCIAS  ANALIZADAS</t>
  </si>
  <si>
    <t>Quejas y reclamos recibidos</t>
  </si>
  <si>
    <t>MES</t>
  </si>
  <si>
    <t>PROCESO IMPLICADO</t>
  </si>
  <si>
    <t>SUGERENCIA</t>
  </si>
  <si>
    <t>VIABILIDAD</t>
  </si>
  <si>
    <t>SI</t>
  </si>
  <si>
    <t>NO</t>
  </si>
  <si>
    <t>CANAL</t>
  </si>
  <si>
    <t>Pág. Web</t>
  </si>
  <si>
    <t>Buzón</t>
  </si>
  <si>
    <t>Encuesta</t>
  </si>
  <si>
    <t>Verbal</t>
  </si>
  <si>
    <t>SEGUIMIENTO A SUGERENCIAS</t>
  </si>
  <si>
    <t>Versión: 01</t>
  </si>
  <si>
    <t xml:space="preserve">Total  de quejas verbales atendidas en forma personalizada, </t>
  </si>
  <si>
    <t># de Derechos de Peticiones   Tramitados</t>
  </si>
  <si>
    <t>SERVICIO</t>
  </si>
  <si>
    <t>Motivos de queja</t>
  </si>
  <si>
    <t>URGENCIAS</t>
  </si>
  <si>
    <t>TOTAL</t>
  </si>
  <si>
    <t>Sugerencias analizadas</t>
  </si>
  <si>
    <t>ESTUDIO DE SUGERENCIAS RECIBIDAS</t>
  </si>
  <si>
    <t>Quejas a las que se dio solución</t>
  </si>
  <si>
    <t xml:space="preserve">Quejas recibidas verbalmente </t>
  </si>
  <si>
    <t>Total  de quejas escritas resueltas</t>
  </si>
  <si>
    <t>Quejas escritas recibidas</t>
  </si>
  <si>
    <t>Quejas escritas resueltas</t>
  </si>
  <si>
    <t>Quejas telefónicas recibidas</t>
  </si>
  <si>
    <t>Quejas telefónicas resueltas</t>
  </si>
  <si>
    <t xml:space="preserve">Total  de quejas telefónicas resueltas  </t>
  </si>
  <si>
    <t>Total  de quejas recibidas a traves de pagina web atendidas</t>
  </si>
  <si>
    <t>Quejas resueltas</t>
  </si>
  <si>
    <t>Quejas recibidas</t>
  </si>
  <si>
    <t>Derechos de petición tramitados</t>
  </si>
  <si>
    <t>Derechos de petición recibidos</t>
  </si>
  <si>
    <t># de Derechos de Tutelas tramitadas</t>
  </si>
  <si>
    <t>Tutelas recibidas</t>
  </si>
  <si>
    <t>Tutelas tramitadas</t>
  </si>
  <si>
    <t>Quejas trasladadas a otras dependencias</t>
  </si>
  <si>
    <t>Quejas resue en otras dependencias</t>
  </si>
  <si>
    <t># de quejas y  reclamaciones tramitadas por otras dependencias</t>
  </si>
  <si>
    <t>Porcentaje 
%</t>
  </si>
  <si>
    <t>HOSPITAL SAN ANTONIO ROLDANILLO</t>
  </si>
  <si>
    <t xml:space="preserve">CONSOLIDADO DE ENCUESTADOS, SATISFECHOS  E INSATISFECHOS </t>
  </si>
  <si>
    <t>USUARIOS 
ENCUESTADOS</t>
  </si>
  <si>
    <t>USUARIOS SATISFECHOS</t>
  </si>
  <si>
    <t>USUARIOS INSATISFECHOS</t>
  </si>
  <si>
    <t>#</t>
  </si>
  <si>
    <t>%</t>
  </si>
  <si>
    <t>ODONTOLOGIA</t>
  </si>
  <si>
    <t xml:space="preserve">INTERNACIÒN </t>
  </si>
  <si>
    <t>CIRUGIA</t>
  </si>
  <si>
    <t>LABORATORIO</t>
  </si>
  <si>
    <t>REHABILITACIÒN</t>
  </si>
  <si>
    <t>P Y P</t>
  </si>
  <si>
    <t>C.EXTERNA</t>
  </si>
  <si>
    <t>RX</t>
  </si>
  <si>
    <t xml:space="preserve">AUTOEVALUACIÓN DE GESTIÓN </t>
  </si>
  <si>
    <t>PRIMER TRIMESTRE</t>
  </si>
  <si>
    <t>SEGUNDO TRIMESTRE</t>
  </si>
  <si>
    <t>TERCER TRIMESTRE</t>
  </si>
  <si>
    <t>CONSOLIDADO ANUAL</t>
  </si>
  <si>
    <t>F 07-POE 04-PA GI</t>
  </si>
  <si>
    <t>Página 1 de 1</t>
  </si>
  <si>
    <t>Año anterior</t>
  </si>
  <si>
    <t>SEGUIMIENTO A INDICADORES Y LA AUTOEVELUACION</t>
  </si>
  <si>
    <t>FECHA de seguimiento</t>
  </si>
  <si>
    <t>OBSERVACIONES DE SEGUIMIENTO  DE CONTROL INTERNO</t>
  </si>
  <si>
    <t>DEMANDA INSTISFECHA(CONSULTA MEDICA ESPECIALIZADA)</t>
  </si>
  <si>
    <t>Usuarios insatisfechos</t>
  </si>
  <si>
    <t>Usuarios atendidos por especialistas</t>
  </si>
  <si>
    <t>Usuarios Atendidos médico general</t>
  </si>
  <si>
    <t>Oportunidad en la respuestas</t>
  </si>
  <si>
    <t xml:space="preserve">numero de respuestas inmediatas oportunas </t>
  </si>
  <si>
    <t>RESPUETA INMEDIATA</t>
  </si>
  <si>
    <t>OPORTUNIDAD DE RESPUESTA DE LAS PQRS</t>
  </si>
  <si>
    <t>RESPUETA MEDIATA</t>
  </si>
  <si>
    <t>RESPUESTA POSTERIOR</t>
  </si>
  <si>
    <t xml:space="preserve">numero de respuestas mediatas oportunas </t>
  </si>
  <si>
    <t>Sugerencias recibidas</t>
  </si>
  <si>
    <t>MARZO</t>
  </si>
  <si>
    <t>INFORME MENSUAL  DE PQR Y TUTELAS</t>
  </si>
  <si>
    <t>INTERNACIÓN</t>
  </si>
  <si>
    <t>SERVICIOS GENERALES</t>
  </si>
  <si>
    <t>FARMACIA (ALMACEN)</t>
  </si>
  <si>
    <t>CALIFICACIÒN EXPERIENCIA GLOBAL</t>
  </si>
  <si>
    <t>MALA</t>
  </si>
  <si>
    <t>MUY MALA</t>
  </si>
  <si>
    <t>REGULAR</t>
  </si>
  <si>
    <t>BUENA</t>
  </si>
  <si>
    <t>MUY BUENA</t>
  </si>
  <si>
    <t xml:space="preserve">TOTAL POBLACION </t>
  </si>
  <si>
    <t>NO INFORMA</t>
  </si>
  <si>
    <t xml:space="preserve"> MALA</t>
  </si>
  <si>
    <t>GENERAL</t>
  </si>
  <si>
    <t>OBSERVACIONES</t>
  </si>
  <si>
    <t>LIDER SIAU</t>
  </si>
  <si>
    <t xml:space="preserve">INTERNACIÓN </t>
  </si>
  <si>
    <t>UNIDAD FUNCIONAL</t>
  </si>
  <si>
    <t>ENERO</t>
  </si>
  <si>
    <t>FEBRERO</t>
  </si>
  <si>
    <t>ABRIL</t>
  </si>
  <si>
    <t>MAYO</t>
  </si>
  <si>
    <t>JUNIO</t>
  </si>
  <si>
    <t>PRIMER SEMESTRE</t>
  </si>
  <si>
    <t>JULIO</t>
  </si>
  <si>
    <t>AGOSTO</t>
  </si>
  <si>
    <t>SEPTIEMBRE</t>
  </si>
  <si>
    <t>OCTUBRE</t>
  </si>
  <si>
    <t>NOVIEMBRE</t>
  </si>
  <si>
    <t>DICIEMBRE</t>
  </si>
  <si>
    <t>CUARTO TRIMESTRE</t>
  </si>
  <si>
    <t>SEGUNDO SEMESTRE</t>
  </si>
  <si>
    <t>X</t>
  </si>
  <si>
    <t xml:space="preserve">P Y P </t>
  </si>
  <si>
    <t>x</t>
  </si>
  <si>
    <t>ODONTOLOGÍA</t>
  </si>
  <si>
    <t>FISIOTERAPIA</t>
  </si>
  <si>
    <t>Nombre del indicador.</t>
  </si>
  <si>
    <t>Fórmula.</t>
  </si>
  <si>
    <t>Cantidad.</t>
  </si>
  <si>
    <t>Resultado Indicador.</t>
  </si>
  <si>
    <t>Nº de quejas por servicio</t>
  </si>
  <si>
    <t xml:space="preserve">
OBSERVACIONES: </t>
  </si>
  <si>
    <t>CONST.EXTERNA</t>
  </si>
  <si>
    <t xml:space="preserve">CONSULTA EXTERNA </t>
  </si>
  <si>
    <t xml:space="preserve">FACTURACION </t>
  </si>
  <si>
    <t>UROLOGIA</t>
  </si>
  <si>
    <t xml:space="preserve">
OBSERVACIONES: 16 QUEJAS ESCRITAS Y 1 VERBAL</t>
  </si>
  <si>
    <t>RECONOCIMIENTOS</t>
  </si>
  <si>
    <t>RECONOCIMIENTO/FELICITACIONES</t>
  </si>
  <si>
    <t>CONSULTA EXTERNA</t>
  </si>
  <si>
    <t xml:space="preserve">
OBSERVACIONES: TOTAL 5 PQR (1 solicitud de cita y 4 quejas)</t>
  </si>
  <si>
    <t>CIRUGIA Y PARTOS</t>
  </si>
  <si>
    <t>GERENCIA</t>
  </si>
  <si>
    <t>CITAS</t>
  </si>
  <si>
    <t>total de PQRS</t>
  </si>
  <si>
    <t>TOTAL DE RESPUESTAS DE PQRS</t>
  </si>
  <si>
    <t>Numero de PQRS total con respuestas</t>
  </si>
  <si>
    <t xml:space="preserve">Numero  total de PQRS </t>
  </si>
  <si>
    <t xml:space="preserve">ESCRITAS RECIBIDAS </t>
  </si>
  <si>
    <t xml:space="preserve">ENERO </t>
  </si>
  <si>
    <t xml:space="preserve"> MARZO</t>
  </si>
  <si>
    <t>RESUELTAS</t>
  </si>
  <si>
    <t>APOYO TERAPEUTICO</t>
  </si>
  <si>
    <t xml:space="preserve">numero de respuestas posteriores oportunas </t>
  </si>
  <si>
    <t>FARMACIA</t>
  </si>
  <si>
    <t xml:space="preserve">
OBSERVACIONES: 3 PQRs ingresaron por Ventanilla Unica y 1 por pag,Weeb,  2 corresponden a Coosalud 1 al Soat y una no registra EPS,  2 fueron por trato inadecuado 1 por demora en la atención y 1 por insatisfaccion en la atencion    CLASIFICACIÓN SEGÚN INDICADORES : 3 Humanización y 2 Seguridad, 1 PQR compromete 2 indicadores </t>
  </si>
  <si>
    <t xml:space="preserve">
OBSERVACIONES: 3 PQRs ingresaron por Ventanilla Unica y 3 por Oficina SIAU, 1 corresponde a Coosalud  y 5 no registra EPS,  4 fueron por trato inadecuado 1 por fallas administrativas y 1 por insatisfaccion en la atencion    CLASIFICACIÓN SEGÚN INDICADORES : 5 Humanización y 1 Seguridad. 5 fueron Quejas y 1 Petición</t>
  </si>
  <si>
    <t>UROLOGÌA</t>
  </si>
  <si>
    <t>FARMACIA (ALMACÈN)</t>
  </si>
  <si>
    <t>ENE</t>
  </si>
  <si>
    <t>1º Tri</t>
  </si>
  <si>
    <t>2º Tri</t>
  </si>
  <si>
    <t>1º S</t>
  </si>
  <si>
    <t>3º Tri</t>
  </si>
  <si>
    <t>4º Tri</t>
  </si>
  <si>
    <t>2º S</t>
  </si>
  <si>
    <t>AÑO</t>
  </si>
  <si>
    <t>PORTERIA PRINCIPAL</t>
  </si>
  <si>
    <t>PONER WIFI EN LA SALA DE ESPERA</t>
  </si>
  <si>
    <t>REINEGRARA  A LA DRA. SONIA (2)</t>
  </si>
  <si>
    <t>TRAPEAR BIEN</t>
  </si>
  <si>
    <t>MUY DEMORADOS</t>
  </si>
  <si>
    <t>INJUSTO HACER UNAS COLAS TAN LARGAS Y NO PODER PASAR VARIAS ORDENES</t>
  </si>
  <si>
    <t>INCUMPLIMIENTO EN EL HORARIO DEL DR HECTOR ROJAS (2)</t>
  </si>
  <si>
    <t>PONER AIRE ACONDICIONADO PARA LA ELIMINACION DE VIRUS</t>
  </si>
  <si>
    <t xml:space="preserve">REINEGRARA  A LA DRA. SONIA </t>
  </si>
  <si>
    <t>PONEN A ESPERAR A LOS NIÑOS Y A LOS ADULTOS MAYORES POR FALTA DE PERSONAL EN LA CAJA</t>
  </si>
  <si>
    <t>MEJORAR LA INFORMACION QUE SE LE BRINDA A LOS USUARIOS</t>
  </si>
  <si>
    <t>CAMBIAR A LA NIÑA DE FACTURACION DE LABORATORIO POR UNA MAS AMABLE</t>
  </si>
  <si>
    <t>MUY LARGA LA ESPERA PARA UNA CIRUGIA</t>
  </si>
  <si>
    <t>QUE SEAN MAS AMABLES LOS PORTEROS</t>
  </si>
  <si>
    <t>AMPLIAR LA COBERTURA PARA MEJORAR SERVICIO Y EL ESPACIO</t>
  </si>
  <si>
    <t>INCREMENTAR JORNADA EN LA TARDE</t>
  </si>
  <si>
    <t xml:space="preserve">NO CAMBIAR TANTO DE MEDICO PARA PODER SEGUIR CONTROLES </t>
  </si>
  <si>
    <t>NO SE DEMOREN TANTO</t>
  </si>
  <si>
    <t>MAS ESPACIO</t>
  </si>
  <si>
    <t>ASIGNAR TERAPIAS EN LAS MAÑANAS Y EN LAS TARDES</t>
  </si>
  <si>
    <t>AGILIZAR LA ATENCION</t>
  </si>
  <si>
    <t>PUNTUALIDAD DE LOS MEDICOS</t>
  </si>
  <si>
    <t>CAMBIAR LAS SABAS Y ALMOHADAS</t>
  </si>
  <si>
    <t>CALIDAD HUMANA EN LA NIÑA DE FACTURACION.</t>
  </si>
  <si>
    <t>ATENCION MAS RAPIDA</t>
  </si>
  <si>
    <t>NO DEMORARSE TANTO PARA ATENCION EN  CIRUGIA</t>
  </si>
  <si>
    <t>PARA NIÑA CAMBIAR LA PLABRA "SACAR MUELA" POR EXTRACCION</t>
  </si>
  <si>
    <t>SE SOLUCIONA AL CUADRAR AGENDA CON EL DR.</t>
  </si>
  <si>
    <t>SE TIENE UNA NORMATIVIDAD PARA ESTE TIPO DE SITUACIONES</t>
  </si>
  <si>
    <t>SE DA SUGERENAICA A LA ENCARGADA DEL AREA</t>
  </si>
  <si>
    <t>SE MANEJA LAS PRIORIDADES</t>
  </si>
  <si>
    <t>SE DA SUGERENCIA PARA CAMBIAR ACTITUD</t>
  </si>
  <si>
    <t>SE DA SUGERENCIA A LOS EMPLEADOS</t>
  </si>
  <si>
    <t>POA 2019</t>
  </si>
  <si>
    <t>Capacitar al 100% del personal que tiene contacto directo con los pacientes.</t>
  </si>
  <si>
    <t>total de personas capacitadas *100</t>
  </si>
  <si>
    <t>numero de personas que tienen contacto directo con los pacientes</t>
  </si>
  <si>
    <t>resultado</t>
  </si>
  <si>
    <r>
      <t xml:space="preserve"> </t>
    </r>
    <r>
      <rPr>
        <b/>
        <sz val="8"/>
        <color indexed="8"/>
        <rFont val="Arial"/>
        <family val="2"/>
      </rPr>
      <t>% PERSONAS DEL SIAU CAPACITADAS</t>
    </r>
  </si>
  <si>
    <t>PRIMER TRIMESTRE  2019</t>
  </si>
  <si>
    <t>MES:  MARZO 2019</t>
  </si>
  <si>
    <t>MES:  FEBRERO 2019</t>
  </si>
  <si>
    <t>MES:  ENERO 2019</t>
  </si>
  <si>
    <t>MES: ABRIL 2019</t>
  </si>
  <si>
    <t>MES: MAYO 2019</t>
  </si>
  <si>
    <t>MES: JUNIO 2019</t>
  </si>
  <si>
    <t>SEGUNDO TRIMESTRE 2019</t>
  </si>
  <si>
    <t>PRIMER SEMESTRE 2019</t>
  </si>
  <si>
    <t>MES: JULIO 2019</t>
  </si>
  <si>
    <t>MES: AGOSTO 2019</t>
  </si>
  <si>
    <t>MES: SEPTIEMBRE  2019</t>
  </si>
  <si>
    <t>TERCER TRIMESTRE 2019</t>
  </si>
  <si>
    <t>MES: OCTUBRE 2019</t>
  </si>
  <si>
    <t>MES: NOVIEMBRE 2019</t>
  </si>
  <si>
    <t>MES: DICIEMBRE 2019</t>
  </si>
  <si>
    <t>MES: CUARTO TRIMESTRE 2019</t>
  </si>
  <si>
    <t>SEGUNDO SEMESTRE 2019</t>
  </si>
  <si>
    <t>CONSOLIDADO AÑO 2019</t>
  </si>
  <si>
    <t>lider de SIAU</t>
  </si>
  <si>
    <t>TASA DE SATISFACCIÓN GLOBAL</t>
  </si>
  <si>
    <t>85% DE USUARIOS SATISFECHOS EN 2019</t>
  </si>
  <si>
    <t>CONSOLIDADO DE PQR-2019</t>
  </si>
  <si>
    <t xml:space="preserve">En el Primer Trimestre del año 2019 se realizaron 1455 encuestas a usuarios en diferentes servicios de la institución el cual corresponde al 96% de los usuarios satisfechos; y el 4% es de los usuarios insatisfechos con el servicio.  
</t>
  </si>
  <si>
    <t>En el Segundo Trimestre del año 2019 se realizaron 1497 encuestas a usuarios en diferentes servicios de la institución el cual corresponde al 95% de los usuarios satisfechos; y el 5% es de los usuarios insatisfechos con el servicio.</t>
  </si>
  <si>
    <t>En el Tercer Trimestre del año 2019 se realizaron 1512 encuestas a usuarios en diferentes servicios de la institución en cual corresponde al 96% de los usuarios satisfechos; y el 4% es de los usuarios insatisfechos con el servicio.</t>
  </si>
  <si>
    <t>CENTRAL DE CITAS-FACTURACION</t>
  </si>
  <si>
    <t xml:space="preserve">C.EXTERNA-MEDICOS </t>
  </si>
  <si>
    <t>P Y P - VACUNACION</t>
  </si>
  <si>
    <t xml:space="preserve">CIRUGIA - PARTOS </t>
  </si>
  <si>
    <t>PYP</t>
  </si>
  <si>
    <t xml:space="preserve">ELIANA BERMUDEZ TORO </t>
  </si>
  <si>
    <t>COORDINADORA - SIAU</t>
  </si>
  <si>
    <t>HOSPITAL SAN ANTONIO - ROLDANILLO
INDICADOR SATISFACCIÒN GLOBAL 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</si>
</sst>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 [$€-2]\ * #,##0.00_ ;_ [$€-2]\ * \-#,##0.00_ ;_ [$€-2]\ * &quot;-&quot;??_ "/>
    <numFmt numFmtId="166" formatCode="[$-C0A]d\-mmm\-yy;@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color indexed="12"/>
      <name val="Calibri"/>
      <family val="2"/>
    </font>
    <font>
      <i/>
      <u/>
      <sz val="8"/>
      <color indexed="12"/>
      <name val="Calibri"/>
      <family val="2"/>
    </font>
    <font>
      <sz val="9"/>
      <color indexed="81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i/>
      <sz val="8"/>
      <color indexed="12"/>
      <name val="Calibri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b/>
      <u/>
      <sz val="12"/>
      <color indexed="8"/>
      <name val="Arial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6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rgb="FFFF0000"/>
      <name val="Arial"/>
      <family val="2"/>
    </font>
    <font>
      <u/>
      <sz val="12"/>
      <color indexed="8"/>
      <name val="Arial"/>
      <family val="2"/>
    </font>
    <font>
      <sz val="24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165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Alignment="0"/>
    <xf numFmtId="0" fontId="25" fillId="0" borderId="0"/>
    <xf numFmtId="0" fontId="8" fillId="0" borderId="0"/>
    <xf numFmtId="0" fontId="27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 applyAlignment="0"/>
    <xf numFmtId="0" fontId="3" fillId="0" borderId="0"/>
    <xf numFmtId="0" fontId="3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</cellStyleXfs>
  <cellXfs count="456">
    <xf numFmtId="0" fontId="0" fillId="0" borderId="0" xfId="0"/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center" wrapText="1"/>
      <protection locked="0"/>
    </xf>
    <xf numFmtId="0" fontId="30" fillId="2" borderId="1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166" fontId="4" fillId="0" borderId="2" xfId="0" applyNumberFormat="1" applyFont="1" applyBorder="1" applyAlignment="1" applyProtection="1">
      <alignment horizontal="center" vertical="center" wrapText="1"/>
      <protection locked="0"/>
    </xf>
    <xf numFmtId="0" fontId="13" fillId="5" borderId="2" xfId="2" applyFont="1" applyFill="1" applyBorder="1" applyAlignment="1" applyProtection="1">
      <alignment horizontal="center" wrapText="1"/>
      <protection locked="0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13" fillId="5" borderId="2" xfId="2" applyFont="1" applyFill="1" applyBorder="1" applyAlignment="1" applyProtection="1">
      <alignment horizontal="center" vertical="center" wrapText="1"/>
      <protection locked="0"/>
    </xf>
    <xf numFmtId="0" fontId="14" fillId="5" borderId="2" xfId="2" applyFont="1" applyFill="1" applyBorder="1" applyAlignment="1" applyProtection="1">
      <alignment horizontal="center" vertical="center" wrapText="1"/>
      <protection locked="0"/>
    </xf>
    <xf numFmtId="9" fontId="5" fillId="5" borderId="2" xfId="12" applyFont="1" applyFill="1" applyBorder="1" applyAlignment="1" applyProtection="1">
      <alignment horizontal="center" vertical="center" wrapText="1"/>
      <protection locked="0"/>
    </xf>
    <xf numFmtId="0" fontId="13" fillId="6" borderId="2" xfId="2" applyFont="1" applyFill="1" applyBorder="1" applyAlignment="1" applyProtection="1">
      <alignment horizont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13" fillId="6" borderId="2" xfId="2" applyFont="1" applyFill="1" applyBorder="1" applyAlignment="1" applyProtection="1">
      <alignment horizontal="center" vertical="center" wrapText="1"/>
      <protection locked="0"/>
    </xf>
    <xf numFmtId="0" fontId="14" fillId="6" borderId="2" xfId="2" applyFont="1" applyFill="1" applyBorder="1" applyAlignment="1" applyProtection="1">
      <alignment horizontal="center" vertical="center" wrapText="1"/>
      <protection locked="0"/>
    </xf>
    <xf numFmtId="9" fontId="5" fillId="6" borderId="2" xfId="1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/>
    <xf numFmtId="0" fontId="3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16" fillId="5" borderId="2" xfId="0" applyFont="1" applyFill="1" applyBorder="1" applyAlignment="1" applyProtection="1">
      <alignment horizontal="center" vertical="center" textRotation="90"/>
      <protection locked="0"/>
    </xf>
    <xf numFmtId="0" fontId="16" fillId="5" borderId="2" xfId="0" applyFont="1" applyFill="1" applyBorder="1" applyAlignment="1" applyProtection="1">
      <alignment horizontal="center" vertical="center" textRotation="90" wrapText="1"/>
      <protection locked="0"/>
    </xf>
    <xf numFmtId="0" fontId="8" fillId="0" borderId="0" xfId="5"/>
    <xf numFmtId="0" fontId="17" fillId="3" borderId="0" xfId="5" applyFont="1" applyFill="1" applyAlignment="1">
      <alignment horizontal="center"/>
    </xf>
    <xf numFmtId="0" fontId="19" fillId="3" borderId="0" xfId="5" applyFont="1" applyFill="1"/>
    <xf numFmtId="0" fontId="17" fillId="3" borderId="2" xfId="5" applyFont="1" applyFill="1" applyBorder="1" applyAlignment="1">
      <alignment horizontal="center"/>
    </xf>
    <xf numFmtId="0" fontId="20" fillId="3" borderId="2" xfId="5" applyFont="1" applyFill="1" applyBorder="1" applyAlignment="1">
      <alignment horizontal="center" wrapText="1"/>
    </xf>
    <xf numFmtId="0" fontId="21" fillId="3" borderId="2" xfId="5" applyFont="1" applyFill="1" applyBorder="1" applyAlignment="1">
      <alignment horizontal="center"/>
    </xf>
    <xf numFmtId="0" fontId="17" fillId="3" borderId="2" xfId="5" applyFont="1" applyFill="1" applyBorder="1"/>
    <xf numFmtId="0" fontId="19" fillId="3" borderId="2" xfId="5" applyFont="1" applyFill="1" applyBorder="1" applyAlignment="1">
      <alignment horizontal="center"/>
    </xf>
    <xf numFmtId="0" fontId="19" fillId="3" borderId="6" xfId="5" applyFont="1" applyFill="1" applyBorder="1" applyAlignment="1">
      <alignment horizontal="center"/>
    </xf>
    <xf numFmtId="9" fontId="19" fillId="3" borderId="0" xfId="5" applyNumberFormat="1" applyFont="1" applyFill="1"/>
    <xf numFmtId="0" fontId="17" fillId="3" borderId="0" xfId="5" applyFont="1" applyFill="1" applyBorder="1"/>
    <xf numFmtId="0" fontId="19" fillId="3" borderId="0" xfId="5" applyFont="1" applyFill="1" applyBorder="1" applyAlignment="1">
      <alignment horizontal="center"/>
    </xf>
    <xf numFmtId="9" fontId="19" fillId="3" borderId="0" xfId="13" applyFont="1" applyFill="1" applyBorder="1" applyAlignment="1">
      <alignment horizontal="center"/>
    </xf>
    <xf numFmtId="9" fontId="19" fillId="3" borderId="0" xfId="13" applyNumberFormat="1" applyFont="1" applyFill="1" applyBorder="1" applyAlignment="1">
      <alignment horizontal="center"/>
    </xf>
    <xf numFmtId="0" fontId="17" fillId="3" borderId="0" xfId="5" applyFont="1" applyFill="1" applyAlignment="1"/>
    <xf numFmtId="0" fontId="8" fillId="0" borderId="2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9" fontId="5" fillId="5" borderId="7" xfId="1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0" xfId="5" applyAlignment="1">
      <alignment wrapText="1"/>
    </xf>
    <xf numFmtId="0" fontId="33" fillId="0" borderId="2" xfId="10" applyFont="1" applyBorder="1" applyAlignment="1">
      <alignment horizontal="center" vertical="center" wrapText="1"/>
    </xf>
    <xf numFmtId="0" fontId="33" fillId="0" borderId="2" xfId="10" applyFont="1" applyBorder="1" applyAlignment="1">
      <alignment horizontal="center" vertical="center"/>
    </xf>
    <xf numFmtId="0" fontId="27" fillId="0" borderId="2" xfId="10" applyFont="1" applyBorder="1" applyAlignment="1">
      <alignment horizontal="center" vertical="center"/>
    </xf>
    <xf numFmtId="0" fontId="34" fillId="0" borderId="2" xfId="10" applyFont="1" applyBorder="1" applyAlignment="1">
      <alignment horizontal="center" vertical="center" wrapText="1"/>
    </xf>
    <xf numFmtId="0" fontId="27" fillId="0" borderId="2" xfId="10" applyFont="1" applyBorder="1" applyAlignment="1">
      <alignment horizontal="center"/>
    </xf>
    <xf numFmtId="0" fontId="33" fillId="0" borderId="0" xfId="10" applyFont="1" applyBorder="1" applyAlignment="1">
      <alignment horizontal="center" vertical="center" wrapText="1"/>
    </xf>
    <xf numFmtId="0" fontId="27" fillId="0" borderId="0" xfId="10" applyFont="1" applyBorder="1" applyAlignment="1">
      <alignment horizontal="center"/>
    </xf>
    <xf numFmtId="9" fontId="33" fillId="0" borderId="0" xfId="14" applyFont="1" applyBorder="1" applyAlignment="1">
      <alignment horizontal="center" vertical="center"/>
    </xf>
    <xf numFmtId="0" fontId="17" fillId="3" borderId="2" xfId="5" applyFont="1" applyFill="1" applyBorder="1" applyAlignment="1">
      <alignment horizontal="center"/>
    </xf>
    <xf numFmtId="0" fontId="7" fillId="0" borderId="0" xfId="5" applyFont="1" applyBorder="1" applyAlignment="1">
      <alignment horizontal="center"/>
    </xf>
    <xf numFmtId="1" fontId="19" fillId="3" borderId="2" xfId="13" applyNumberFormat="1" applyFont="1" applyFill="1" applyBorder="1" applyAlignment="1">
      <alignment horizontal="center"/>
    </xf>
    <xf numFmtId="1" fontId="19" fillId="3" borderId="2" xfId="5" applyNumberFormat="1" applyFont="1" applyFill="1" applyBorder="1" applyAlignment="1">
      <alignment horizontal="center"/>
    </xf>
    <xf numFmtId="1" fontId="8" fillId="9" borderId="0" xfId="5" applyNumberFormat="1" applyFill="1"/>
    <xf numFmtId="0" fontId="3" fillId="0" borderId="0" xfId="5" applyFont="1"/>
    <xf numFmtId="0" fontId="20" fillId="3" borderId="0" xfId="5" applyFont="1" applyFill="1" applyBorder="1" applyAlignment="1">
      <alignment horizontal="center"/>
    </xf>
    <xf numFmtId="0" fontId="17" fillId="3" borderId="0" xfId="5" applyFont="1" applyFill="1" applyBorder="1" applyAlignment="1">
      <alignment horizontal="center"/>
    </xf>
    <xf numFmtId="9" fontId="19" fillId="3" borderId="0" xfId="5" applyNumberFormat="1" applyFont="1" applyFill="1" applyBorder="1" applyAlignment="1">
      <alignment horizontal="center"/>
    </xf>
    <xf numFmtId="0" fontId="8" fillId="0" borderId="0" xfId="5" applyBorder="1"/>
    <xf numFmtId="1" fontId="19" fillId="9" borderId="2" xfId="5" applyNumberFormat="1" applyFont="1" applyFill="1" applyBorder="1" applyAlignment="1">
      <alignment horizontal="center"/>
    </xf>
    <xf numFmtId="9" fontId="19" fillId="9" borderId="2" xfId="13" applyFont="1" applyFill="1" applyBorder="1" applyAlignment="1">
      <alignment horizontal="center"/>
    </xf>
    <xf numFmtId="9" fontId="19" fillId="9" borderId="2" xfId="13" applyNumberFormat="1" applyFont="1" applyFill="1" applyBorder="1" applyAlignment="1">
      <alignment horizontal="center"/>
    </xf>
    <xf numFmtId="9" fontId="19" fillId="9" borderId="2" xfId="5" applyNumberFormat="1" applyFont="1" applyFill="1" applyBorder="1" applyAlignment="1">
      <alignment horizontal="center"/>
    </xf>
    <xf numFmtId="0" fontId="19" fillId="9" borderId="2" xfId="5" applyFont="1" applyFill="1" applyBorder="1" applyAlignment="1">
      <alignment horizontal="center"/>
    </xf>
    <xf numFmtId="0" fontId="19" fillId="9" borderId="0" xfId="5" applyFont="1" applyFill="1" applyBorder="1" applyAlignment="1">
      <alignment horizontal="center"/>
    </xf>
    <xf numFmtId="9" fontId="19" fillId="11" borderId="2" xfId="13" applyFont="1" applyFill="1" applyBorder="1" applyAlignment="1">
      <alignment horizontal="center"/>
    </xf>
    <xf numFmtId="9" fontId="19" fillId="11" borderId="2" xfId="13" applyNumberFormat="1" applyFont="1" applyFill="1" applyBorder="1" applyAlignment="1">
      <alignment horizontal="center"/>
    </xf>
    <xf numFmtId="9" fontId="8" fillId="0" borderId="0" xfId="5" applyNumberFormat="1" applyFill="1"/>
    <xf numFmtId="0" fontId="17" fillId="3" borderId="7" xfId="5" applyFont="1" applyFill="1" applyBorder="1" applyAlignment="1">
      <alignment horizontal="center"/>
    </xf>
    <xf numFmtId="1" fontId="8" fillId="0" borderId="7" xfId="5" applyNumberFormat="1" applyBorder="1" applyAlignment="1">
      <alignment horizontal="center"/>
    </xf>
    <xf numFmtId="164" fontId="5" fillId="5" borderId="2" xfId="12" applyNumberFormat="1" applyFont="1" applyFill="1" applyBorder="1" applyAlignment="1" applyProtection="1">
      <alignment horizontal="center" vertical="center" wrapText="1"/>
      <protection locked="0"/>
    </xf>
    <xf numFmtId="10" fontId="5" fillId="5" borderId="2" xfId="12" applyNumberFormat="1" applyFont="1" applyFill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9" fontId="5" fillId="6" borderId="7" xfId="12" applyFont="1" applyFill="1" applyBorder="1" applyAlignment="1" applyProtection="1">
      <alignment horizontal="center" vertical="center" wrapText="1"/>
      <protection locked="0"/>
    </xf>
    <xf numFmtId="0" fontId="17" fillId="3" borderId="2" xfId="5" applyFont="1" applyFill="1" applyBorder="1" applyAlignment="1">
      <alignment horizontal="center"/>
    </xf>
    <xf numFmtId="0" fontId="17" fillId="3" borderId="0" xfId="5" applyFont="1" applyFill="1" applyAlignment="1">
      <alignment horizontal="center"/>
    </xf>
    <xf numFmtId="0" fontId="20" fillId="3" borderId="2" xfId="5" applyFont="1" applyFill="1" applyBorder="1" applyAlignment="1">
      <alignment horizontal="center" wrapText="1"/>
    </xf>
    <xf numFmtId="0" fontId="17" fillId="10" borderId="0" xfId="5" applyFont="1" applyFill="1" applyBorder="1"/>
    <xf numFmtId="0" fontId="0" fillId="0" borderId="2" xfId="0" applyBorder="1"/>
    <xf numFmtId="0" fontId="17" fillId="3" borderId="2" xfId="5" applyFont="1" applyFill="1" applyBorder="1" applyAlignment="1">
      <alignment horizontal="center"/>
    </xf>
    <xf numFmtId="0" fontId="23" fillId="8" borderId="21" xfId="0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 wrapText="1"/>
    </xf>
    <xf numFmtId="0" fontId="16" fillId="9" borderId="3" xfId="5" applyFont="1" applyFill="1" applyBorder="1" applyAlignment="1">
      <alignment horizontal="center" vertical="center" wrapText="1"/>
    </xf>
    <xf numFmtId="0" fontId="16" fillId="9" borderId="3" xfId="5" applyFont="1" applyFill="1" applyBorder="1" applyAlignment="1">
      <alignment vertical="center" wrapText="1"/>
    </xf>
    <xf numFmtId="0" fontId="16" fillId="9" borderId="4" xfId="5" applyFont="1" applyFill="1" applyBorder="1" applyAlignment="1">
      <alignment vertical="center" wrapText="1"/>
    </xf>
    <xf numFmtId="0" fontId="17" fillId="0" borderId="0" xfId="5" applyFont="1" applyFill="1" applyBorder="1"/>
    <xf numFmtId="0" fontId="38" fillId="3" borderId="2" xfId="5" applyFont="1" applyFill="1" applyBorder="1" applyAlignment="1">
      <alignment horizontal="center"/>
    </xf>
    <xf numFmtId="0" fontId="19" fillId="3" borderId="2" xfId="5" applyFont="1" applyFill="1" applyBorder="1"/>
    <xf numFmtId="9" fontId="19" fillId="13" borderId="2" xfId="13" applyFont="1" applyFill="1" applyBorder="1" applyAlignment="1">
      <alignment horizontal="center"/>
    </xf>
    <xf numFmtId="9" fontId="19" fillId="13" borderId="2" xfId="13" applyNumberFormat="1" applyFont="1" applyFill="1" applyBorder="1" applyAlignment="1">
      <alignment horizontal="center"/>
    </xf>
    <xf numFmtId="9" fontId="19" fillId="13" borderId="0" xfId="5" applyNumberFormat="1" applyFont="1" applyFill="1"/>
    <xf numFmtId="0" fontId="19" fillId="13" borderId="2" xfId="5" applyFont="1" applyFill="1" applyBorder="1" applyAlignment="1">
      <alignment horizontal="center"/>
    </xf>
    <xf numFmtId="0" fontId="19" fillId="14" borderId="2" xfId="5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5" applyFont="1" applyAlignment="1">
      <alignment vertical="center"/>
    </xf>
    <xf numFmtId="0" fontId="33" fillId="0" borderId="2" xfId="10" applyFont="1" applyBorder="1" applyAlignment="1">
      <alignment horizontal="center" vertical="center" wrapText="1"/>
    </xf>
    <xf numFmtId="0" fontId="19" fillId="3" borderId="2" xfId="5" applyFont="1" applyFill="1" applyBorder="1" applyAlignment="1">
      <alignment horizontal="center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3" fillId="0" borderId="2" xfId="10" applyFont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44" fillId="0" borderId="2" xfId="10" applyFont="1" applyBorder="1" applyAlignment="1">
      <alignment horizontal="center" vertical="center" wrapText="1"/>
    </xf>
    <xf numFmtId="0" fontId="44" fillId="0" borderId="2" xfId="10" applyFont="1" applyBorder="1" applyAlignment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33" fillId="0" borderId="2" xfId="10" applyFont="1" applyBorder="1" applyAlignment="1">
      <alignment horizontal="center" vertical="center" wrapText="1"/>
    </xf>
    <xf numFmtId="9" fontId="33" fillId="0" borderId="2" xfId="14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/>
    <xf numFmtId="0" fontId="5" fillId="6" borderId="2" xfId="15" applyFont="1" applyFill="1" applyBorder="1" applyAlignment="1" applyProtection="1">
      <alignment horizontal="center" vertical="center" wrapText="1"/>
      <protection locked="0"/>
    </xf>
    <xf numFmtId="0" fontId="13" fillId="7" borderId="2" xfId="2" applyFont="1" applyFill="1" applyBorder="1" applyAlignment="1" applyProtection="1">
      <alignment horizontal="center" vertical="center" wrapText="1"/>
      <protection locked="0"/>
    </xf>
    <xf numFmtId="0" fontId="14" fillId="7" borderId="2" xfId="2" applyFont="1" applyFill="1" applyBorder="1" applyAlignment="1" applyProtection="1">
      <alignment horizontal="center" vertical="center" wrapText="1"/>
      <protection locked="0"/>
    </xf>
    <xf numFmtId="0" fontId="5" fillId="9" borderId="2" xfId="15" applyFont="1" applyFill="1" applyBorder="1" applyAlignment="1" applyProtection="1">
      <alignment horizontal="center" vertical="center" wrapText="1"/>
      <protection locked="0"/>
    </xf>
    <xf numFmtId="0" fontId="10" fillId="6" borderId="2" xfId="2" applyFont="1" applyFill="1" applyBorder="1" applyAlignment="1" applyProtection="1">
      <alignment vertical="center" wrapText="1"/>
      <protection locked="0"/>
    </xf>
    <xf numFmtId="164" fontId="5" fillId="6" borderId="2" xfId="15" applyNumberFormat="1" applyFont="1" applyFill="1" applyBorder="1" applyAlignment="1">
      <alignment horizontal="center" vertical="center" wrapText="1"/>
    </xf>
    <xf numFmtId="0" fontId="13" fillId="7" borderId="1" xfId="2" applyFont="1" applyFill="1" applyBorder="1" applyAlignment="1" applyProtection="1">
      <alignment horizontal="center" vertical="center" wrapText="1"/>
      <protection locked="0"/>
    </xf>
    <xf numFmtId="0" fontId="5" fillId="6" borderId="1" xfId="15" applyFont="1" applyFill="1" applyBorder="1" applyAlignment="1" applyProtection="1">
      <alignment horizontal="center" vertical="center" wrapText="1"/>
      <protection locked="0"/>
    </xf>
    <xf numFmtId="0" fontId="5" fillId="9" borderId="2" xfId="28" applyFont="1" applyFill="1" applyBorder="1" applyAlignment="1" applyProtection="1">
      <alignment horizontal="center" vertical="center" wrapText="1"/>
      <protection locked="0"/>
    </xf>
    <xf numFmtId="0" fontId="46" fillId="6" borderId="1" xfId="15" applyFont="1" applyFill="1" applyBorder="1" applyAlignment="1">
      <alignment horizontal="center" vertical="center" wrapText="1"/>
    </xf>
    <xf numFmtId="9" fontId="5" fillId="9" borderId="2" xfId="24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2" xfId="0" applyFill="1" applyBorder="1"/>
    <xf numFmtId="0" fontId="0" fillId="0" borderId="2" xfId="0" applyFill="1" applyBorder="1" applyAlignment="1"/>
    <xf numFmtId="0" fontId="33" fillId="0" borderId="2" xfId="10" applyFont="1" applyBorder="1" applyAlignment="1">
      <alignment horizontal="center" vertical="center" wrapText="1"/>
    </xf>
    <xf numFmtId="9" fontId="33" fillId="0" borderId="2" xfId="14" applyFont="1" applyBorder="1" applyAlignment="1">
      <alignment horizontal="center" vertical="center"/>
    </xf>
    <xf numFmtId="9" fontId="45" fillId="0" borderId="2" xfId="12" applyFont="1" applyBorder="1" applyAlignment="1">
      <alignment horizontal="center" vertical="center" wrapText="1"/>
    </xf>
    <xf numFmtId="0" fontId="45" fillId="0" borderId="2" xfId="10" applyFont="1" applyBorder="1" applyAlignment="1">
      <alignment horizontal="center" vertical="center" wrapText="1"/>
    </xf>
    <xf numFmtId="0" fontId="33" fillId="0" borderId="2" xfId="10" applyFont="1" applyBorder="1" applyAlignment="1">
      <alignment horizontal="center" vertical="center" wrapText="1"/>
    </xf>
    <xf numFmtId="0" fontId="44" fillId="0" borderId="2" xfId="10" applyFont="1" applyBorder="1" applyAlignment="1">
      <alignment horizontal="center" vertical="center" wrapText="1"/>
    </xf>
    <xf numFmtId="164" fontId="5" fillId="6" borderId="1" xfId="15" applyNumberFormat="1" applyFont="1" applyFill="1" applyBorder="1" applyAlignment="1">
      <alignment horizontal="center" vertical="center" wrapText="1"/>
    </xf>
    <xf numFmtId="0" fontId="19" fillId="3" borderId="2" xfId="5" applyFont="1" applyFill="1" applyBorder="1" applyAlignment="1">
      <alignment horizontal="center"/>
    </xf>
    <xf numFmtId="0" fontId="0" fillId="0" borderId="0" xfId="0" applyAlignment="1">
      <alignment vertical="center"/>
    </xf>
    <xf numFmtId="9" fontId="0" fillId="0" borderId="2" xfId="12" applyFont="1" applyBorder="1"/>
    <xf numFmtId="0" fontId="49" fillId="0" borderId="0" xfId="0" applyFont="1"/>
    <xf numFmtId="0" fontId="47" fillId="0" borderId="7" xfId="31" applyFont="1" applyBorder="1" applyAlignment="1">
      <alignment horizontal="center"/>
    </xf>
    <xf numFmtId="0" fontId="47" fillId="0" borderId="11" xfId="31" applyFont="1" applyBorder="1" applyAlignment="1">
      <alignment horizontal="center"/>
    </xf>
    <xf numFmtId="0" fontId="24" fillId="14" borderId="26" xfId="31" applyFont="1" applyFill="1" applyBorder="1" applyAlignment="1">
      <alignment horizontal="center"/>
    </xf>
    <xf numFmtId="0" fontId="24" fillId="9" borderId="25" xfId="31" applyFont="1" applyFill="1" applyBorder="1" applyAlignment="1">
      <alignment horizontal="center"/>
    </xf>
    <xf numFmtId="0" fontId="47" fillId="10" borderId="21" xfId="31" applyFont="1" applyFill="1" applyBorder="1" applyAlignment="1">
      <alignment horizontal="center"/>
    </xf>
    <xf numFmtId="0" fontId="47" fillId="9" borderId="21" xfId="31" applyFont="1" applyFill="1" applyBorder="1" applyAlignment="1">
      <alignment horizontal="center"/>
    </xf>
    <xf numFmtId="0" fontId="24" fillId="0" borderId="3" xfId="31" applyFont="1" applyBorder="1" applyAlignment="1">
      <alignment horizontal="center"/>
    </xf>
    <xf numFmtId="0" fontId="47" fillId="0" borderId="12" xfId="31" applyFont="1" applyBorder="1" applyAlignment="1">
      <alignment horizontal="center"/>
    </xf>
    <xf numFmtId="0" fontId="47" fillId="0" borderId="2" xfId="31" applyFont="1" applyBorder="1" applyAlignment="1">
      <alignment horizontal="center"/>
    </xf>
    <xf numFmtId="0" fontId="24" fillId="10" borderId="25" xfId="31" applyFont="1" applyFill="1" applyBorder="1" applyAlignment="1">
      <alignment horizontal="center"/>
    </xf>
    <xf numFmtId="0" fontId="47" fillId="0" borderId="14" xfId="31" applyFont="1" applyBorder="1" applyAlignment="1">
      <alignment horizontal="center"/>
    </xf>
    <xf numFmtId="0" fontId="47" fillId="0" borderId="13" xfId="31" applyFont="1" applyBorder="1" applyAlignment="1">
      <alignment horizontal="center"/>
    </xf>
    <xf numFmtId="0" fontId="47" fillId="14" borderId="17" xfId="31" applyFont="1" applyFill="1" applyBorder="1" applyAlignment="1">
      <alignment horizontal="center"/>
    </xf>
    <xf numFmtId="0" fontId="24" fillId="0" borderId="27" xfId="31" applyFont="1" applyBorder="1" applyAlignment="1">
      <alignment horizontal="center"/>
    </xf>
    <xf numFmtId="0" fontId="24" fillId="0" borderId="28" xfId="31" applyFont="1" applyBorder="1" applyAlignment="1">
      <alignment horizontal="center"/>
    </xf>
    <xf numFmtId="0" fontId="24" fillId="0" borderId="21" xfId="31" applyFont="1" applyBorder="1" applyAlignment="1">
      <alignment horizontal="center"/>
    </xf>
    <xf numFmtId="0" fontId="47" fillId="0" borderId="11" xfId="31" applyFont="1" applyFill="1" applyBorder="1" applyAlignment="1">
      <alignment horizontal="center"/>
    </xf>
    <xf numFmtId="0" fontId="24" fillId="9" borderId="21" xfId="31" applyFont="1" applyFill="1" applyBorder="1" applyAlignment="1">
      <alignment horizontal="center"/>
    </xf>
    <xf numFmtId="0" fontId="24" fillId="10" borderId="21" xfId="31" applyFont="1" applyFill="1" applyBorder="1" applyAlignment="1">
      <alignment horizontal="center"/>
    </xf>
    <xf numFmtId="0" fontId="48" fillId="3" borderId="23" xfId="19" applyFont="1" applyFill="1" applyBorder="1" applyAlignment="1">
      <alignment horizontal="center"/>
    </xf>
    <xf numFmtId="0" fontId="48" fillId="3" borderId="24" xfId="19" applyFont="1" applyFill="1" applyBorder="1" applyAlignment="1">
      <alignment horizontal="center"/>
    </xf>
    <xf numFmtId="0" fontId="24" fillId="10" borderId="31" xfId="31" applyFont="1" applyFill="1" applyBorder="1" applyAlignment="1">
      <alignment horizontal="center"/>
    </xf>
    <xf numFmtId="0" fontId="24" fillId="14" borderId="32" xfId="31" applyFont="1" applyFill="1" applyBorder="1" applyAlignment="1">
      <alignment horizontal="center"/>
    </xf>
    <xf numFmtId="0" fontId="24" fillId="9" borderId="31" xfId="31" applyFont="1" applyFill="1" applyBorder="1" applyAlignment="1">
      <alignment horizontal="center"/>
    </xf>
    <xf numFmtId="0" fontId="44" fillId="0" borderId="2" xfId="10" applyFont="1" applyBorder="1" applyAlignment="1">
      <alignment horizontal="center" vertical="center" wrapText="1"/>
    </xf>
    <xf numFmtId="0" fontId="33" fillId="0" borderId="2" xfId="1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5" fillId="0" borderId="11" xfId="0" applyFont="1" applyBorder="1" applyAlignment="1" applyProtection="1">
      <alignment vertical="center" wrapText="1"/>
      <protection locked="0"/>
    </xf>
    <xf numFmtId="0" fontId="14" fillId="0" borderId="2" xfId="0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0" fillId="0" borderId="0" xfId="0" applyBorder="1"/>
    <xf numFmtId="0" fontId="0" fillId="0" borderId="0" xfId="0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2" fillId="10" borderId="0" xfId="5" applyFont="1" applyFill="1"/>
    <xf numFmtId="0" fontId="0" fillId="0" borderId="2" xfId="0" applyBorder="1"/>
    <xf numFmtId="0" fontId="3" fillId="0" borderId="0" xfId="0" applyFont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0" fillId="0" borderId="7" xfId="0" applyBorder="1"/>
    <xf numFmtId="0" fontId="0" fillId="0" borderId="11" xfId="0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0" fillId="0" borderId="7" xfId="0" applyBorder="1" applyAlignment="1">
      <alignment vertical="center"/>
    </xf>
    <xf numFmtId="0" fontId="3" fillId="0" borderId="13" xfId="0" applyFont="1" applyFill="1" applyBorder="1" applyAlignment="1">
      <alignment horizontal="left"/>
    </xf>
    <xf numFmtId="0" fontId="0" fillId="0" borderId="0" xfId="0" applyFill="1" applyBorder="1"/>
    <xf numFmtId="0" fontId="0" fillId="0" borderId="2" xfId="0" applyFill="1" applyBorder="1" applyAlignment="1" applyProtection="1">
      <alignment horizontal="left" vertical="center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top" wrapText="1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Fill="1" applyBorder="1" applyAlignment="1">
      <alignment vertical="center" wrapText="1"/>
    </xf>
    <xf numFmtId="0" fontId="14" fillId="7" borderId="1" xfId="2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Border="1" applyAlignment="1" applyProtection="1">
      <alignment horizontal="center" vertical="center" wrapText="1"/>
      <protection locked="0"/>
    </xf>
    <xf numFmtId="0" fontId="19" fillId="3" borderId="2" xfId="5" applyFont="1" applyFill="1" applyBorder="1" applyAlignment="1">
      <alignment horizontal="center"/>
    </xf>
    <xf numFmtId="0" fontId="46" fillId="6" borderId="2" xfId="15" applyFont="1" applyFill="1" applyBorder="1" applyAlignment="1">
      <alignment horizontal="center" vertical="center" wrapText="1"/>
    </xf>
    <xf numFmtId="0" fontId="13" fillId="9" borderId="2" xfId="2" applyFont="1" applyFill="1" applyBorder="1" applyAlignment="1" applyProtection="1">
      <alignment horizontal="center" wrapText="1"/>
      <protection locked="0"/>
    </xf>
    <xf numFmtId="0" fontId="48" fillId="3" borderId="33" xfId="19" applyFont="1" applyFill="1" applyBorder="1" applyAlignment="1">
      <alignment horizontal="center"/>
    </xf>
    <xf numFmtId="0" fontId="47" fillId="0" borderId="9" xfId="31" applyFont="1" applyFill="1" applyBorder="1" applyAlignment="1">
      <alignment horizontal="center"/>
    </xf>
    <xf numFmtId="0" fontId="47" fillId="0" borderId="1" xfId="31" applyFont="1" applyBorder="1" applyAlignment="1">
      <alignment horizontal="center"/>
    </xf>
    <xf numFmtId="0" fontId="47" fillId="0" borderId="15" xfId="31" applyFont="1" applyBorder="1" applyAlignment="1">
      <alignment horizontal="center"/>
    </xf>
    <xf numFmtId="0" fontId="47" fillId="0" borderId="9" xfId="31" applyFont="1" applyBorder="1" applyAlignment="1">
      <alignment horizontal="center"/>
    </xf>
    <xf numFmtId="0" fontId="24" fillId="0" borderId="34" xfId="31" applyFont="1" applyBorder="1" applyAlignment="1">
      <alignment horizontal="center"/>
    </xf>
    <xf numFmtId="0" fontId="24" fillId="14" borderId="17" xfId="31" applyFont="1" applyFill="1" applyBorder="1" applyAlignment="1">
      <alignment horizontal="center"/>
    </xf>
    <xf numFmtId="0" fontId="17" fillId="13" borderId="2" xfId="5" applyFont="1" applyFill="1" applyBorder="1" applyAlignment="1">
      <alignment horizontal="center"/>
    </xf>
    <xf numFmtId="9" fontId="17" fillId="13" borderId="2" xfId="13" applyFont="1" applyFill="1" applyBorder="1" applyAlignment="1">
      <alignment horizontal="center"/>
    </xf>
    <xf numFmtId="9" fontId="17" fillId="13" borderId="2" xfId="1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justify" wrapText="1"/>
    </xf>
    <xf numFmtId="0" fontId="5" fillId="0" borderId="6" xfId="0" applyFont="1" applyBorder="1" applyAlignment="1">
      <alignment horizontal="left" vertical="justify" wrapText="1"/>
    </xf>
    <xf numFmtId="0" fontId="5" fillId="0" borderId="14" xfId="0" applyFont="1" applyBorder="1" applyAlignment="1">
      <alignment horizontal="left" vertical="justify" wrapText="1"/>
    </xf>
    <xf numFmtId="0" fontId="5" fillId="0" borderId="2" xfId="0" applyFont="1" applyBorder="1" applyAlignment="1">
      <alignment horizontal="left" vertical="center" wrapText="1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14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10" fontId="9" fillId="5" borderId="1" xfId="12" applyNumberFormat="1" applyFont="1" applyFill="1" applyBorder="1" applyAlignment="1" applyProtection="1">
      <alignment horizontal="center" vertical="center" wrapText="1"/>
    </xf>
    <xf numFmtId="10" fontId="9" fillId="5" borderId="6" xfId="12" applyNumberFormat="1" applyFont="1" applyFill="1" applyBorder="1" applyAlignment="1" applyProtection="1">
      <alignment horizontal="center" vertical="center" wrapText="1"/>
    </xf>
    <xf numFmtId="10" fontId="9" fillId="5" borderId="14" xfId="12" applyNumberFormat="1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0" fontId="5" fillId="6" borderId="18" xfId="0" applyFont="1" applyFill="1" applyBorder="1" applyAlignment="1" applyProtection="1">
      <alignment horizontal="center" vertical="center" wrapText="1"/>
      <protection locked="0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10" fontId="5" fillId="12" borderId="1" xfId="0" applyNumberFormat="1" applyFont="1" applyFill="1" applyBorder="1" applyAlignment="1">
      <alignment horizontal="center" vertical="center" wrapText="1"/>
    </xf>
    <xf numFmtId="10" fontId="5" fillId="12" borderId="6" xfId="0" applyNumberFormat="1" applyFont="1" applyFill="1" applyBorder="1" applyAlignment="1">
      <alignment horizontal="center" vertical="center" wrapText="1"/>
    </xf>
    <xf numFmtId="10" fontId="5" fillId="12" borderId="14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2" fontId="5" fillId="6" borderId="14" xfId="0" applyNumberFormat="1" applyFont="1" applyFill="1" applyBorder="1" applyAlignment="1" applyProtection="1">
      <alignment horizontal="center" vertical="center" wrapText="1"/>
      <protection locked="0"/>
    </xf>
    <xf numFmtId="9" fontId="5" fillId="6" borderId="1" xfId="12" applyFont="1" applyFill="1" applyBorder="1" applyAlignment="1" applyProtection="1">
      <alignment horizontal="center" vertical="center" wrapText="1"/>
      <protection locked="0"/>
    </xf>
    <xf numFmtId="9" fontId="5" fillId="6" borderId="6" xfId="12" applyFont="1" applyFill="1" applyBorder="1" applyAlignment="1" applyProtection="1">
      <alignment horizontal="center" vertical="center" wrapText="1"/>
      <protection locked="0"/>
    </xf>
    <xf numFmtId="9" fontId="5" fillId="6" borderId="14" xfId="12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9" fontId="9" fillId="6" borderId="1" xfId="12" applyFont="1" applyFill="1" applyBorder="1" applyAlignment="1" applyProtection="1">
      <alignment horizontal="center" vertical="center" wrapText="1"/>
    </xf>
    <xf numFmtId="9" fontId="9" fillId="6" borderId="6" xfId="12" applyFont="1" applyFill="1" applyBorder="1" applyAlignment="1" applyProtection="1">
      <alignment horizontal="center" vertical="center" wrapText="1"/>
    </xf>
    <xf numFmtId="9" fontId="9" fillId="6" borderId="14" xfId="12" applyFont="1" applyFill="1" applyBorder="1" applyAlignment="1" applyProtection="1">
      <alignment horizontal="center" vertical="center" wrapText="1"/>
    </xf>
    <xf numFmtId="0" fontId="10" fillId="5" borderId="1" xfId="2" applyFont="1" applyFill="1" applyBorder="1" applyAlignment="1" applyProtection="1">
      <alignment horizontal="center" vertical="center" wrapText="1"/>
      <protection locked="0"/>
    </xf>
    <xf numFmtId="0" fontId="10" fillId="5" borderId="6" xfId="2" applyFont="1" applyFill="1" applyBorder="1" applyAlignment="1" applyProtection="1">
      <alignment horizontal="center" vertical="center" wrapText="1"/>
      <protection locked="0"/>
    </xf>
    <xf numFmtId="0" fontId="10" fillId="5" borderId="14" xfId="2" applyFont="1" applyFill="1" applyBorder="1" applyAlignment="1" applyProtection="1">
      <alignment horizontal="center" vertical="center" wrapText="1"/>
      <protection locked="0"/>
    </xf>
    <xf numFmtId="0" fontId="42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9" fontId="5" fillId="5" borderId="1" xfId="12" applyFont="1" applyFill="1" applyBorder="1" applyAlignment="1" applyProtection="1">
      <alignment horizontal="center" vertical="center" wrapText="1"/>
      <protection locked="0"/>
    </xf>
    <xf numFmtId="9" fontId="5" fillId="5" borderId="6" xfId="12" applyFont="1" applyFill="1" applyBorder="1" applyAlignment="1" applyProtection="1">
      <alignment horizontal="center" vertical="center" wrapText="1"/>
      <protection locked="0"/>
    </xf>
    <xf numFmtId="9" fontId="5" fillId="5" borderId="14" xfId="12" applyFont="1" applyFill="1" applyBorder="1" applyAlignment="1" applyProtection="1">
      <alignment horizontal="center" vertical="center" wrapText="1"/>
      <protection locked="0"/>
    </xf>
    <xf numFmtId="9" fontId="5" fillId="6" borderId="7" xfId="12" applyFont="1" applyFill="1" applyBorder="1" applyAlignment="1" applyProtection="1">
      <alignment horizontal="center" vertical="center" wrapText="1"/>
      <protection locked="0"/>
    </xf>
    <xf numFmtId="9" fontId="5" fillId="6" borderId="18" xfId="12" applyFont="1" applyFill="1" applyBorder="1" applyAlignment="1" applyProtection="1">
      <alignment horizontal="center" vertical="center" wrapText="1"/>
      <protection locked="0"/>
    </xf>
    <xf numFmtId="0" fontId="5" fillId="9" borderId="9" xfId="0" applyFont="1" applyFill="1" applyBorder="1" applyAlignment="1" applyProtection="1">
      <alignment horizontal="center" vertical="center" wrapText="1"/>
      <protection locked="0"/>
    </xf>
    <xf numFmtId="0" fontId="5" fillId="9" borderId="10" xfId="0" applyFont="1" applyFill="1" applyBorder="1" applyAlignment="1" applyProtection="1">
      <alignment horizontal="center" vertical="center" wrapText="1"/>
      <protection locked="0"/>
    </xf>
    <xf numFmtId="9" fontId="5" fillId="6" borderId="11" xfId="12" applyFont="1" applyFill="1" applyBorder="1" applyAlignment="1" applyProtection="1">
      <alignment horizontal="center" vertical="center" wrapText="1"/>
      <protection locked="0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6" borderId="6" xfId="0" applyNumberFormat="1" applyFont="1" applyFill="1" applyBorder="1" applyAlignment="1">
      <alignment horizontal="center" vertical="center" wrapText="1"/>
    </xf>
    <xf numFmtId="164" fontId="5" fillId="6" borderId="14" xfId="0" applyNumberFormat="1" applyFont="1" applyFill="1" applyBorder="1" applyAlignment="1">
      <alignment horizontal="center" vertical="center" wrapText="1"/>
    </xf>
    <xf numFmtId="9" fontId="9" fillId="5" borderId="1" xfId="12" applyFont="1" applyFill="1" applyBorder="1" applyAlignment="1" applyProtection="1">
      <alignment horizontal="center" vertical="center" wrapText="1"/>
    </xf>
    <xf numFmtId="9" fontId="9" fillId="5" borderId="6" xfId="12" applyFont="1" applyFill="1" applyBorder="1" applyAlignment="1" applyProtection="1">
      <alignment horizontal="center" vertical="center" wrapText="1"/>
    </xf>
    <xf numFmtId="9" fontId="9" fillId="5" borderId="14" xfId="12" applyFont="1" applyFill="1" applyBorder="1" applyAlignment="1" applyProtection="1">
      <alignment horizontal="center" vertical="center" wrapText="1"/>
    </xf>
    <xf numFmtId="0" fontId="10" fillId="6" borderId="1" xfId="2" applyFont="1" applyFill="1" applyBorder="1" applyAlignment="1" applyProtection="1">
      <alignment horizontal="center" vertical="center" wrapText="1"/>
      <protection locked="0"/>
    </xf>
    <xf numFmtId="0" fontId="10" fillId="6" borderId="6" xfId="2" applyFont="1" applyFill="1" applyBorder="1" applyAlignment="1" applyProtection="1">
      <alignment horizontal="center" vertical="center" wrapText="1"/>
      <protection locked="0"/>
    </xf>
    <xf numFmtId="0" fontId="10" fillId="6" borderId="14" xfId="2" applyFont="1" applyFill="1" applyBorder="1" applyAlignment="1" applyProtection="1">
      <alignment horizontal="center" vertical="center" wrapText="1"/>
      <protection locked="0"/>
    </xf>
    <xf numFmtId="164" fontId="5" fillId="5" borderId="1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24" fillId="8" borderId="16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37" fillId="0" borderId="2" xfId="11" applyFont="1" applyBorder="1" applyAlignment="1">
      <alignment horizontal="center" vertical="center" wrapText="1"/>
    </xf>
    <xf numFmtId="0" fontId="37" fillId="0" borderId="1" xfId="11" applyFont="1" applyBorder="1" applyAlignment="1">
      <alignment horizontal="center" vertical="center" wrapText="1"/>
    </xf>
    <xf numFmtId="14" fontId="3" fillId="0" borderId="2" xfId="2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21" applyFont="1" applyFill="1" applyBorder="1" applyAlignment="1" applyProtection="1">
      <alignment horizontal="center" vertical="center" wrapText="1"/>
      <protection locked="0"/>
    </xf>
    <xf numFmtId="0" fontId="32" fillId="0" borderId="2" xfId="21" applyFont="1" applyFill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horizontal="center" vertical="center"/>
      <protection locked="0"/>
    </xf>
    <xf numFmtId="0" fontId="10" fillId="6" borderId="2" xfId="2" applyFont="1" applyFill="1" applyBorder="1" applyAlignment="1" applyProtection="1">
      <alignment horizontal="center" vertical="center" wrapText="1"/>
      <protection locked="0"/>
    </xf>
    <xf numFmtId="9" fontId="9" fillId="6" borderId="2" xfId="12" applyFont="1" applyFill="1" applyBorder="1" applyAlignment="1" applyProtection="1">
      <alignment horizontal="center" vertical="center" wrapText="1"/>
    </xf>
    <xf numFmtId="9" fontId="9" fillId="6" borderId="2" xfId="24" applyFont="1" applyFill="1" applyBorder="1" applyAlignment="1" applyProtection="1">
      <alignment horizontal="center" vertical="center" wrapText="1"/>
    </xf>
    <xf numFmtId="0" fontId="0" fillId="9" borderId="2" xfId="0" applyFill="1" applyBorder="1" applyAlignment="1" applyProtection="1">
      <alignment horizontal="center" vertical="center" wrapText="1"/>
      <protection locked="0"/>
    </xf>
    <xf numFmtId="0" fontId="5" fillId="6" borderId="2" xfId="15" applyFont="1" applyFill="1" applyBorder="1" applyAlignment="1">
      <alignment horizontal="center" vertical="center" wrapText="1"/>
    </xf>
    <xf numFmtId="164" fontId="5" fillId="6" borderId="1" xfId="15" applyNumberFormat="1" applyFont="1" applyFill="1" applyBorder="1" applyAlignment="1">
      <alignment horizontal="center" vertical="center" wrapText="1"/>
    </xf>
    <xf numFmtId="164" fontId="5" fillId="6" borderId="6" xfId="15" applyNumberFormat="1" applyFont="1" applyFill="1" applyBorder="1" applyAlignment="1">
      <alignment horizontal="center" vertical="center" wrapText="1"/>
    </xf>
    <xf numFmtId="164" fontId="5" fillId="6" borderId="14" xfId="15" applyNumberFormat="1" applyFont="1" applyFill="1" applyBorder="1" applyAlignment="1">
      <alignment horizontal="center" vertical="center" wrapText="1"/>
    </xf>
    <xf numFmtId="0" fontId="5" fillId="6" borderId="1" xfId="15" applyFont="1" applyFill="1" applyBorder="1" applyAlignment="1">
      <alignment horizontal="center" vertical="center" wrapText="1"/>
    </xf>
    <xf numFmtId="0" fontId="5" fillId="6" borderId="6" xfId="15" applyFont="1" applyFill="1" applyBorder="1" applyAlignment="1">
      <alignment horizontal="center" vertical="center" wrapText="1"/>
    </xf>
    <xf numFmtId="0" fontId="5" fillId="6" borderId="14" xfId="15" applyFont="1" applyFill="1" applyBorder="1" applyAlignment="1">
      <alignment horizontal="center" vertical="center" wrapText="1"/>
    </xf>
    <xf numFmtId="0" fontId="12" fillId="7" borderId="1" xfId="15" applyFont="1" applyFill="1" applyBorder="1" applyAlignment="1">
      <alignment horizontal="center" vertical="center" wrapText="1"/>
    </xf>
    <xf numFmtId="0" fontId="12" fillId="7" borderId="6" xfId="15" applyFont="1" applyFill="1" applyBorder="1" applyAlignment="1">
      <alignment horizontal="center" vertical="center" wrapText="1"/>
    </xf>
    <xf numFmtId="0" fontId="12" fillId="7" borderId="14" xfId="15" applyFont="1" applyFill="1" applyBorder="1" applyAlignment="1">
      <alignment horizontal="center" vertical="center" wrapText="1"/>
    </xf>
    <xf numFmtId="0" fontId="50" fillId="0" borderId="30" xfId="31" applyFont="1" applyBorder="1" applyAlignment="1">
      <alignment horizontal="center" vertical="center"/>
    </xf>
    <xf numFmtId="0" fontId="50" fillId="0" borderId="29" xfId="31" applyFont="1" applyBorder="1" applyAlignment="1">
      <alignment horizontal="center" vertical="center"/>
    </xf>
    <xf numFmtId="0" fontId="50" fillId="0" borderId="17" xfId="31" applyFont="1" applyBorder="1" applyAlignment="1">
      <alignment horizontal="center" vertical="center"/>
    </xf>
    <xf numFmtId="9" fontId="45" fillId="0" borderId="2" xfId="12" applyFont="1" applyBorder="1" applyAlignment="1">
      <alignment horizontal="center" vertical="center" wrapText="1"/>
    </xf>
    <xf numFmtId="0" fontId="33" fillId="0" borderId="2" xfId="10" applyFont="1" applyBorder="1" applyAlignment="1">
      <alignment horizontal="center" vertical="center" wrapText="1"/>
    </xf>
    <xf numFmtId="9" fontId="33" fillId="0" borderId="2" xfId="14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vertical="top" indent="1"/>
    </xf>
    <xf numFmtId="0" fontId="35" fillId="0" borderId="15" xfId="10" applyFont="1" applyBorder="1" applyAlignment="1">
      <alignment horizontal="center" vertical="center" wrapText="1"/>
    </xf>
    <xf numFmtId="0" fontId="35" fillId="0" borderId="9" xfId="10" applyFont="1" applyBorder="1" applyAlignment="1">
      <alignment horizontal="center" vertical="center" wrapText="1"/>
    </xf>
    <xf numFmtId="0" fontId="35" fillId="0" borderId="13" xfId="10" applyFont="1" applyBorder="1" applyAlignment="1">
      <alignment horizontal="center" vertical="center" wrapText="1"/>
    </xf>
    <xf numFmtId="0" fontId="35" fillId="0" borderId="12" xfId="10" applyFont="1" applyBorder="1" applyAlignment="1">
      <alignment horizontal="center" vertical="center" wrapText="1"/>
    </xf>
    <xf numFmtId="0" fontId="35" fillId="0" borderId="2" xfId="10" applyFont="1" applyBorder="1" applyAlignment="1">
      <alignment horizontal="center" vertical="center" wrapText="1"/>
    </xf>
    <xf numFmtId="0" fontId="45" fillId="0" borderId="15" xfId="10" applyFont="1" applyBorder="1" applyAlignment="1">
      <alignment horizontal="center" vertical="center" wrapText="1"/>
    </xf>
    <xf numFmtId="0" fontId="45" fillId="0" borderId="9" xfId="10" applyFont="1" applyBorder="1" applyAlignment="1">
      <alignment horizontal="center" vertical="center" wrapText="1"/>
    </xf>
    <xf numFmtId="0" fontId="45" fillId="0" borderId="13" xfId="10" applyFont="1" applyBorder="1" applyAlignment="1">
      <alignment horizontal="center" vertical="center" wrapText="1"/>
    </xf>
    <xf numFmtId="0" fontId="45" fillId="0" borderId="12" xfId="10" applyFont="1" applyBorder="1" applyAlignment="1">
      <alignment horizontal="center" vertical="center" wrapText="1"/>
    </xf>
    <xf numFmtId="0" fontId="45" fillId="0" borderId="2" xfId="10" applyFont="1" applyBorder="1" applyAlignment="1">
      <alignment horizontal="center" vertical="center" wrapText="1"/>
    </xf>
    <xf numFmtId="0" fontId="44" fillId="0" borderId="2" xfId="10" applyFont="1" applyBorder="1" applyAlignment="1">
      <alignment horizontal="center" vertical="center" wrapText="1"/>
    </xf>
    <xf numFmtId="0" fontId="18" fillId="0" borderId="2" xfId="10" applyFont="1" applyBorder="1" applyAlignment="1" applyProtection="1">
      <alignment horizontal="center" vertical="center" wrapText="1"/>
      <protection locked="0"/>
    </xf>
    <xf numFmtId="0" fontId="36" fillId="0" borderId="2" xfId="10" applyFont="1" applyBorder="1" applyAlignment="1">
      <alignment horizontal="center" vertical="center"/>
    </xf>
    <xf numFmtId="0" fontId="43" fillId="0" borderId="2" xfId="10" applyFont="1" applyBorder="1" applyAlignment="1">
      <alignment horizontal="center"/>
    </xf>
    <xf numFmtId="0" fontId="45" fillId="0" borderId="7" xfId="10" applyFont="1" applyBorder="1" applyAlignment="1">
      <alignment horizontal="center" vertical="center" wrapText="1"/>
    </xf>
    <xf numFmtId="0" fontId="45" fillId="0" borderId="11" xfId="1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3" fillId="0" borderId="2" xfId="10" applyFont="1" applyBorder="1" applyAlignment="1">
      <alignment horizontal="center" vertical="center"/>
    </xf>
    <xf numFmtId="0" fontId="18" fillId="0" borderId="15" xfId="10" applyFont="1" applyBorder="1" applyAlignment="1" applyProtection="1">
      <alignment horizontal="center" vertical="center" wrapText="1"/>
      <protection locked="0"/>
    </xf>
    <xf numFmtId="0" fontId="18" fillId="0" borderId="19" xfId="10" applyFont="1" applyBorder="1" applyAlignment="1" applyProtection="1">
      <alignment horizontal="center" vertical="center" wrapText="1"/>
      <protection locked="0"/>
    </xf>
    <xf numFmtId="0" fontId="18" fillId="0" borderId="9" xfId="10" applyFont="1" applyBorder="1" applyAlignment="1" applyProtection="1">
      <alignment horizontal="center" vertical="center" wrapText="1"/>
      <protection locked="0"/>
    </xf>
    <xf numFmtId="0" fontId="18" fillId="0" borderId="13" xfId="10" applyFont="1" applyBorder="1" applyAlignment="1" applyProtection="1">
      <alignment horizontal="center" vertical="center" wrapText="1"/>
      <protection locked="0"/>
    </xf>
    <xf numFmtId="0" fontId="18" fillId="0" borderId="20" xfId="10" applyFont="1" applyBorder="1" applyAlignment="1" applyProtection="1">
      <alignment horizontal="center" vertical="center" wrapText="1"/>
      <protection locked="0"/>
    </xf>
    <xf numFmtId="0" fontId="18" fillId="0" borderId="12" xfId="10" applyFont="1" applyBorder="1" applyAlignment="1" applyProtection="1">
      <alignment horizontal="center" vertical="center" wrapText="1"/>
      <protection locked="0"/>
    </xf>
    <xf numFmtId="0" fontId="36" fillId="0" borderId="7" xfId="10" applyFont="1" applyBorder="1" applyAlignment="1">
      <alignment horizontal="center" vertical="center"/>
    </xf>
    <xf numFmtId="0" fontId="36" fillId="0" borderId="18" xfId="10" applyFont="1" applyBorder="1" applyAlignment="1">
      <alignment horizontal="center" vertical="center"/>
    </xf>
    <xf numFmtId="0" fontId="36" fillId="0" borderId="11" xfId="10" applyFont="1" applyBorder="1" applyAlignment="1">
      <alignment horizontal="center" vertical="center"/>
    </xf>
    <xf numFmtId="9" fontId="33" fillId="0" borderId="1" xfId="14" applyFont="1" applyBorder="1" applyAlignment="1">
      <alignment horizontal="center" vertical="center"/>
    </xf>
    <xf numFmtId="9" fontId="33" fillId="0" borderId="14" xfId="14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textRotation="180"/>
    </xf>
    <xf numFmtId="0" fontId="39" fillId="0" borderId="6" xfId="0" applyFont="1" applyBorder="1" applyAlignment="1">
      <alignment horizontal="center" vertical="center" textRotation="180"/>
    </xf>
    <xf numFmtId="0" fontId="39" fillId="0" borderId="14" xfId="0" applyFont="1" applyBorder="1" applyAlignment="1">
      <alignment horizontal="center" vertical="center" textRotation="180"/>
    </xf>
    <xf numFmtId="0" fontId="40" fillId="0" borderId="2" xfId="0" applyFont="1" applyBorder="1" applyAlignment="1">
      <alignment horizontal="center" vertical="center" textRotation="180"/>
    </xf>
    <xf numFmtId="0" fontId="40" fillId="0" borderId="1" xfId="0" applyFont="1" applyBorder="1" applyAlignment="1">
      <alignment horizontal="center" vertical="center" textRotation="180"/>
    </xf>
    <xf numFmtId="0" fontId="40" fillId="0" borderId="6" xfId="0" applyFont="1" applyBorder="1" applyAlignment="1">
      <alignment horizontal="center" vertical="center" textRotation="180"/>
    </xf>
    <xf numFmtId="0" fontId="40" fillId="0" borderId="14" xfId="0" applyFont="1" applyBorder="1" applyAlignment="1">
      <alignment horizontal="center" vertical="center" textRotation="180"/>
    </xf>
    <xf numFmtId="0" fontId="41" fillId="0" borderId="2" xfId="0" applyFont="1" applyBorder="1" applyAlignment="1">
      <alignment horizontal="center" vertical="center" textRotation="180"/>
    </xf>
    <xf numFmtId="0" fontId="39" fillId="0" borderId="2" xfId="0" applyFont="1" applyBorder="1" applyAlignment="1">
      <alignment horizontal="center" vertical="center" textRotation="180"/>
    </xf>
    <xf numFmtId="0" fontId="0" fillId="0" borderId="2" xfId="0" applyBorder="1" applyAlignment="1">
      <alignment horizontal="center"/>
    </xf>
    <xf numFmtId="0" fontId="17" fillId="3" borderId="2" xfId="5" applyFont="1" applyFill="1" applyBorder="1" applyAlignment="1">
      <alignment horizontal="center" vertical="center"/>
    </xf>
    <xf numFmtId="0" fontId="19" fillId="3" borderId="2" xfId="5" applyFont="1" applyFill="1" applyBorder="1" applyAlignment="1">
      <alignment horizontal="center"/>
    </xf>
    <xf numFmtId="0" fontId="17" fillId="3" borderId="2" xfId="5" applyFont="1" applyFill="1" applyBorder="1" applyAlignment="1">
      <alignment horizontal="center"/>
    </xf>
    <xf numFmtId="0" fontId="20" fillId="3" borderId="2" xfId="5" applyFont="1" applyFill="1" applyBorder="1" applyAlignment="1">
      <alignment horizontal="center"/>
    </xf>
    <xf numFmtId="0" fontId="20" fillId="3" borderId="7" xfId="5" applyFont="1" applyFill="1" applyBorder="1" applyAlignment="1">
      <alignment horizontal="center"/>
    </xf>
    <xf numFmtId="0" fontId="20" fillId="3" borderId="11" xfId="5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7" fillId="3" borderId="15" xfId="5" applyFont="1" applyFill="1" applyBorder="1" applyAlignment="1">
      <alignment horizontal="center" vertical="center"/>
    </xf>
    <xf numFmtId="0" fontId="17" fillId="3" borderId="19" xfId="5" applyFont="1" applyFill="1" applyBorder="1" applyAlignment="1">
      <alignment horizontal="center" vertical="center"/>
    </xf>
    <xf numFmtId="0" fontId="17" fillId="3" borderId="9" xfId="5" applyFont="1" applyFill="1" applyBorder="1" applyAlignment="1">
      <alignment horizontal="center" vertical="center"/>
    </xf>
    <xf numFmtId="0" fontId="17" fillId="3" borderId="8" xfId="5" applyFont="1" applyFill="1" applyBorder="1" applyAlignment="1">
      <alignment horizontal="center" vertical="center"/>
    </xf>
    <xf numFmtId="0" fontId="17" fillId="3" borderId="0" xfId="5" applyFont="1" applyFill="1" applyBorder="1" applyAlignment="1">
      <alignment horizontal="center" vertical="center"/>
    </xf>
    <xf numFmtId="0" fontId="17" fillId="3" borderId="10" xfId="5" applyFont="1" applyFill="1" applyBorder="1" applyAlignment="1">
      <alignment horizontal="center" vertical="center"/>
    </xf>
    <xf numFmtId="0" fontId="17" fillId="3" borderId="13" xfId="5" applyFont="1" applyFill="1" applyBorder="1" applyAlignment="1">
      <alignment horizontal="center" vertical="center"/>
    </xf>
    <xf numFmtId="0" fontId="17" fillId="3" borderId="20" xfId="5" applyFont="1" applyFill="1" applyBorder="1" applyAlignment="1">
      <alignment horizontal="center" vertical="center"/>
    </xf>
    <xf numFmtId="0" fontId="17" fillId="3" borderId="12" xfId="5" applyFont="1" applyFill="1" applyBorder="1" applyAlignment="1">
      <alignment horizontal="center" vertical="center"/>
    </xf>
    <xf numFmtId="0" fontId="19" fillId="3" borderId="7" xfId="5" applyFont="1" applyFill="1" applyBorder="1" applyAlignment="1">
      <alignment horizontal="center"/>
    </xf>
    <xf numFmtId="0" fontId="19" fillId="3" borderId="18" xfId="5" applyFont="1" applyFill="1" applyBorder="1" applyAlignment="1">
      <alignment horizontal="center"/>
    </xf>
    <xf numFmtId="0" fontId="19" fillId="3" borderId="11" xfId="5" applyFont="1" applyFill="1" applyBorder="1" applyAlignment="1">
      <alignment horizontal="center"/>
    </xf>
    <xf numFmtId="0" fontId="17" fillId="3" borderId="7" xfId="5" applyFont="1" applyFill="1" applyBorder="1" applyAlignment="1">
      <alignment horizontal="center"/>
    </xf>
    <xf numFmtId="0" fontId="17" fillId="3" borderId="18" xfId="5" applyFont="1" applyFill="1" applyBorder="1" applyAlignment="1">
      <alignment horizontal="center"/>
    </xf>
    <xf numFmtId="0" fontId="17" fillId="3" borderId="11" xfId="5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/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left" wrapText="1"/>
    </xf>
    <xf numFmtId="1" fontId="8" fillId="0" borderId="7" xfId="5" applyNumberFormat="1" applyBorder="1" applyAlignment="1">
      <alignment horizontal="center"/>
    </xf>
    <xf numFmtId="1" fontId="8" fillId="0" borderId="18" xfId="5" applyNumberFormat="1" applyBorder="1" applyAlignment="1">
      <alignment horizontal="center"/>
    </xf>
    <xf numFmtId="1" fontId="8" fillId="0" borderId="11" xfId="5" applyNumberFormat="1" applyBorder="1" applyAlignment="1">
      <alignment horizontal="center"/>
    </xf>
    <xf numFmtId="9" fontId="19" fillId="3" borderId="2" xfId="13" applyFont="1" applyFill="1" applyBorder="1" applyAlignment="1">
      <alignment horizontal="center"/>
    </xf>
    <xf numFmtId="0" fontId="3" fillId="0" borderId="7" xfId="5" applyFont="1" applyBorder="1" applyAlignment="1">
      <alignment horizontal="left"/>
    </xf>
    <xf numFmtId="0" fontId="3" fillId="0" borderId="11" xfId="5" applyFont="1" applyBorder="1" applyAlignment="1">
      <alignment horizontal="left"/>
    </xf>
    <xf numFmtId="0" fontId="8" fillId="0" borderId="7" xfId="5" applyBorder="1" applyAlignment="1">
      <alignment horizontal="center"/>
    </xf>
    <xf numFmtId="0" fontId="8" fillId="0" borderId="18" xfId="5" applyBorder="1" applyAlignment="1">
      <alignment horizontal="center"/>
    </xf>
    <xf numFmtId="0" fontId="8" fillId="0" borderId="11" xfId="5" applyBorder="1" applyAlignment="1">
      <alignment horizontal="center"/>
    </xf>
    <xf numFmtId="0" fontId="7" fillId="0" borderId="2" xfId="5" applyFont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/>
    </xf>
    <xf numFmtId="0" fontId="17" fillId="3" borderId="14" xfId="5" applyFont="1" applyFill="1" applyBorder="1" applyAlignment="1">
      <alignment horizontal="center"/>
    </xf>
    <xf numFmtId="0" fontId="20" fillId="3" borderId="14" xfId="5" applyFont="1" applyFill="1" applyBorder="1" applyAlignment="1">
      <alignment horizontal="center" wrapText="1"/>
    </xf>
    <xf numFmtId="0" fontId="20" fillId="3" borderId="2" xfId="5" applyFont="1" applyFill="1" applyBorder="1" applyAlignment="1">
      <alignment horizontal="center" wrapText="1"/>
    </xf>
    <xf numFmtId="0" fontId="20" fillId="3" borderId="7" xfId="5" applyFont="1" applyFill="1" applyBorder="1" applyAlignment="1">
      <alignment horizontal="center" wrapText="1"/>
    </xf>
    <xf numFmtId="0" fontId="7" fillId="0" borderId="8" xfId="5" applyFont="1" applyBorder="1" applyAlignment="1">
      <alignment horizontal="center"/>
    </xf>
    <xf numFmtId="0" fontId="7" fillId="0" borderId="0" xfId="5" applyFont="1" applyBorder="1" applyAlignment="1">
      <alignment horizontal="center"/>
    </xf>
    <xf numFmtId="0" fontId="7" fillId="0" borderId="10" xfId="5" applyFont="1" applyBorder="1" applyAlignment="1">
      <alignment horizontal="center"/>
    </xf>
    <xf numFmtId="0" fontId="20" fillId="3" borderId="15" xfId="5" applyFont="1" applyFill="1" applyBorder="1" applyAlignment="1">
      <alignment horizontal="center" vertical="center" wrapText="1"/>
    </xf>
    <xf numFmtId="0" fontId="20" fillId="3" borderId="19" xfId="5" applyFont="1" applyFill="1" applyBorder="1" applyAlignment="1">
      <alignment horizontal="center" vertical="center" wrapText="1"/>
    </xf>
    <xf numFmtId="0" fontId="20" fillId="3" borderId="9" xfId="5" applyFont="1" applyFill="1" applyBorder="1" applyAlignment="1">
      <alignment horizontal="center" vertical="center" wrapText="1"/>
    </xf>
    <xf numFmtId="0" fontId="20" fillId="3" borderId="8" xfId="5" applyFont="1" applyFill="1" applyBorder="1" applyAlignment="1">
      <alignment horizontal="center" vertical="center" wrapText="1"/>
    </xf>
    <xf numFmtId="0" fontId="20" fillId="3" borderId="0" xfId="5" applyFont="1" applyFill="1" applyBorder="1" applyAlignment="1">
      <alignment horizontal="center" vertical="center" wrapText="1"/>
    </xf>
    <xf numFmtId="0" fontId="20" fillId="3" borderId="10" xfId="5" applyFont="1" applyFill="1" applyBorder="1" applyAlignment="1">
      <alignment horizontal="center" vertical="center" wrapText="1"/>
    </xf>
    <xf numFmtId="0" fontId="20" fillId="3" borderId="13" xfId="5" applyFont="1" applyFill="1" applyBorder="1" applyAlignment="1">
      <alignment horizontal="center" vertical="center" wrapText="1"/>
    </xf>
    <xf numFmtId="0" fontId="20" fillId="3" borderId="20" xfId="5" applyFont="1" applyFill="1" applyBorder="1" applyAlignment="1">
      <alignment horizontal="center" vertical="center" wrapText="1"/>
    </xf>
    <xf numFmtId="0" fontId="20" fillId="3" borderId="12" xfId="5" applyFont="1" applyFill="1" applyBorder="1" applyAlignment="1">
      <alignment horizontal="center" vertical="center" wrapText="1"/>
    </xf>
  </cellXfs>
  <cellStyles count="36">
    <cellStyle name="Euro" xfId="1" xr:uid="{00000000-0005-0000-0000-000000000000}"/>
    <cellStyle name="Euro 2" xfId="16" xr:uid="{00000000-0005-0000-0000-000001000000}"/>
    <cellStyle name="Hipervínculo" xfId="2" builtinId="8"/>
    <cellStyle name="Hipervínculo 2" xfId="3" xr:uid="{00000000-0005-0000-0000-000003000000}"/>
    <cellStyle name="Moneda 2" xfId="4" xr:uid="{00000000-0005-0000-0000-000004000000}"/>
    <cellStyle name="Moneda 2 2" xfId="17" xr:uid="{00000000-0005-0000-0000-000005000000}"/>
    <cellStyle name="Normal" xfId="0" builtinId="0"/>
    <cellStyle name="Normal 2" xfId="5" xr:uid="{00000000-0005-0000-0000-000007000000}"/>
    <cellStyle name="Normal 2 2" xfId="6" xr:uid="{00000000-0005-0000-0000-000008000000}"/>
    <cellStyle name="Normal 2 2 2" xfId="7" xr:uid="{00000000-0005-0000-0000-000009000000}"/>
    <cellStyle name="Normal 2 2 2 2" xfId="19" xr:uid="{00000000-0005-0000-0000-00000A000000}"/>
    <cellStyle name="Normal 2 2 3" xfId="18" xr:uid="{00000000-0005-0000-0000-00000B000000}"/>
    <cellStyle name="Normal 2 3" xfId="15" xr:uid="{00000000-0005-0000-0000-00000C000000}"/>
    <cellStyle name="Normal 2 4" xfId="26" xr:uid="{00000000-0005-0000-0000-00000D000000}"/>
    <cellStyle name="Normal 2 6" xfId="35" xr:uid="{00000000-0005-0000-0000-00000E000000}"/>
    <cellStyle name="Normal 3" xfId="8" xr:uid="{00000000-0005-0000-0000-00000F000000}"/>
    <cellStyle name="Normal 3 2" xfId="20" xr:uid="{00000000-0005-0000-0000-000010000000}"/>
    <cellStyle name="Normal 4" xfId="9" xr:uid="{00000000-0005-0000-0000-000011000000}"/>
    <cellStyle name="Normal 4 2" xfId="21" xr:uid="{00000000-0005-0000-0000-000012000000}"/>
    <cellStyle name="Normal 5" xfId="10" xr:uid="{00000000-0005-0000-0000-000013000000}"/>
    <cellStyle name="Normal 5 2" xfId="22" xr:uid="{00000000-0005-0000-0000-000014000000}"/>
    <cellStyle name="Normal 6" xfId="11" xr:uid="{00000000-0005-0000-0000-000015000000}"/>
    <cellStyle name="Normal 6 2" xfId="23" xr:uid="{00000000-0005-0000-0000-000016000000}"/>
    <cellStyle name="Normal 6 2 2" xfId="34" xr:uid="{00000000-0005-0000-0000-000017000000}"/>
    <cellStyle name="Normal 6 3" xfId="32" xr:uid="{00000000-0005-0000-0000-000018000000}"/>
    <cellStyle name="Normal 7" xfId="31" xr:uid="{00000000-0005-0000-0000-000019000000}"/>
    <cellStyle name="Normal 8" xfId="28" xr:uid="{00000000-0005-0000-0000-00001A000000}"/>
    <cellStyle name="Normal 9" xfId="30" xr:uid="{00000000-0005-0000-0000-00001B000000}"/>
    <cellStyle name="Porcentaje" xfId="12" builtinId="5"/>
    <cellStyle name="Porcentual 2" xfId="13" xr:uid="{00000000-0005-0000-0000-00001D000000}"/>
    <cellStyle name="Porcentual 2 2" xfId="24" xr:uid="{00000000-0005-0000-0000-00001E000000}"/>
    <cellStyle name="Porcentual 2 3" xfId="27" xr:uid="{00000000-0005-0000-0000-00001F000000}"/>
    <cellStyle name="Porcentual 2 4" xfId="29" xr:uid="{00000000-0005-0000-0000-000020000000}"/>
    <cellStyle name="Porcentual 3" xfId="33" xr:uid="{00000000-0005-0000-0000-000021000000}"/>
    <cellStyle name="Porcentual 4" xfId="14" xr:uid="{00000000-0005-0000-0000-000022000000}"/>
    <cellStyle name="Porcentual 4 2" xfId="25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TISFACCI&#211;N POR AREA'!A97"/><Relationship Id="rId13" Type="http://schemas.openxmlformats.org/officeDocument/2006/relationships/hyperlink" Target="#'SATISFACCI&#211;N POR AREA'!A258"/><Relationship Id="rId18" Type="http://schemas.openxmlformats.org/officeDocument/2006/relationships/hyperlink" Target="#'SATISFACCI&#211;N POR AREA'!A304"/><Relationship Id="rId3" Type="http://schemas.openxmlformats.org/officeDocument/2006/relationships/hyperlink" Target="#'SATISFACCI&#211;N POR AREA'!A31"/><Relationship Id="rId7" Type="http://schemas.openxmlformats.org/officeDocument/2006/relationships/hyperlink" Target="#'SATISFACCI&#211;N POR AREA'!A119"/><Relationship Id="rId12" Type="http://schemas.openxmlformats.org/officeDocument/2006/relationships/hyperlink" Target="#'SATISFACCI&#211;N POR AREA'!A235"/><Relationship Id="rId17" Type="http://schemas.openxmlformats.org/officeDocument/2006/relationships/hyperlink" Target="#'SATISFACCI&#211;N POR AREA'!A327"/><Relationship Id="rId2" Type="http://schemas.openxmlformats.org/officeDocument/2006/relationships/hyperlink" Target="#'SATISFACCI&#211;N POR AREA'!A9"/><Relationship Id="rId16" Type="http://schemas.openxmlformats.org/officeDocument/2006/relationships/hyperlink" Target="#'SATISFACCI&#211;N POR AREA'!A350"/><Relationship Id="rId20" Type="http://schemas.openxmlformats.org/officeDocument/2006/relationships/hyperlink" Target="#'SATISFACCI&#211;N POR AREA'!A419"/><Relationship Id="rId1" Type="http://schemas.openxmlformats.org/officeDocument/2006/relationships/image" Target="../media/image2.jpeg"/><Relationship Id="rId6" Type="http://schemas.openxmlformats.org/officeDocument/2006/relationships/hyperlink" Target="#'SATISFACCI&#211;N POR AREA'!A142"/><Relationship Id="rId11" Type="http://schemas.openxmlformats.org/officeDocument/2006/relationships/hyperlink" Target="#'SATISFACCI&#211;N POR AREA'!A212"/><Relationship Id="rId5" Type="http://schemas.openxmlformats.org/officeDocument/2006/relationships/hyperlink" Target="#'SATISFACCI&#211;N POR AREA'!A165"/><Relationship Id="rId15" Type="http://schemas.openxmlformats.org/officeDocument/2006/relationships/hyperlink" Target="#'SATISFACCI&#211;N POR AREA'!A373"/><Relationship Id="rId10" Type="http://schemas.openxmlformats.org/officeDocument/2006/relationships/hyperlink" Target="#'SATISFACCI&#211;N POR AREA'!A52"/><Relationship Id="rId19" Type="http://schemas.openxmlformats.org/officeDocument/2006/relationships/hyperlink" Target="#'SATISFACCI&#211;N POR AREA'!A396"/><Relationship Id="rId4" Type="http://schemas.openxmlformats.org/officeDocument/2006/relationships/hyperlink" Target="#'SATISFACCI&#211;N POR AREA'!A188"/><Relationship Id="rId9" Type="http://schemas.openxmlformats.org/officeDocument/2006/relationships/hyperlink" Target="#'SATISFACCI&#211;N POR AREA'!A73"/><Relationship Id="rId14" Type="http://schemas.openxmlformats.org/officeDocument/2006/relationships/hyperlink" Target="#'SATISFACCI&#211;N POR AREA'!A28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</xdr:row>
          <xdr:rowOff>28575</xdr:rowOff>
        </xdr:from>
        <xdr:to>
          <xdr:col>0</xdr:col>
          <xdr:colOff>876300</xdr:colOff>
          <xdr:row>6</xdr:row>
          <xdr:rowOff>95250</xdr:rowOff>
        </xdr:to>
        <xdr:sp macro="" textlink="">
          <xdr:nvSpPr>
            <xdr:cNvPr id="8237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BC264D0-DBA1-4F5E-B722-CD8A480B9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415926</xdr:colOff>
      <xdr:row>4</xdr:row>
      <xdr:rowOff>47624</xdr:rowOff>
    </xdr:from>
    <xdr:to>
      <xdr:col>1</xdr:col>
      <xdr:colOff>976314</xdr:colOff>
      <xdr:row>6</xdr:row>
      <xdr:rowOff>182561</xdr:rowOff>
    </xdr:to>
    <xdr:pic>
      <xdr:nvPicPr>
        <xdr:cNvPr id="43757" name="Picture 1" descr="LOGO HOSPITAL">
          <a:extLst>
            <a:ext uri="{FF2B5EF4-FFF2-40B4-BE49-F238E27FC236}">
              <a16:creationId xmlns:a16="http://schemas.microsoft.com/office/drawing/2014/main" id="{00000000-0008-0000-0200-0000EDA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26</xdr:row>
      <xdr:rowOff>47624</xdr:rowOff>
    </xdr:from>
    <xdr:to>
      <xdr:col>1</xdr:col>
      <xdr:colOff>976314</xdr:colOff>
      <xdr:row>28</xdr:row>
      <xdr:rowOff>182561</xdr:rowOff>
    </xdr:to>
    <xdr:pic>
      <xdr:nvPicPr>
        <xdr:cNvPr id="3" name="Picture 1" descr="LOGO HOSPITA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48</xdr:row>
      <xdr:rowOff>47624</xdr:rowOff>
    </xdr:from>
    <xdr:to>
      <xdr:col>1</xdr:col>
      <xdr:colOff>976314</xdr:colOff>
      <xdr:row>50</xdr:row>
      <xdr:rowOff>182561</xdr:rowOff>
    </xdr:to>
    <xdr:pic>
      <xdr:nvPicPr>
        <xdr:cNvPr id="4" name="Picture 1" descr="LOGO HOSPITA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72</xdr:row>
      <xdr:rowOff>47624</xdr:rowOff>
    </xdr:from>
    <xdr:to>
      <xdr:col>1</xdr:col>
      <xdr:colOff>976314</xdr:colOff>
      <xdr:row>74</xdr:row>
      <xdr:rowOff>182561</xdr:rowOff>
    </xdr:to>
    <xdr:pic>
      <xdr:nvPicPr>
        <xdr:cNvPr id="5" name="Picture 1" descr="LOGO HOSPITAL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95</xdr:row>
      <xdr:rowOff>47624</xdr:rowOff>
    </xdr:from>
    <xdr:to>
      <xdr:col>1</xdr:col>
      <xdr:colOff>976314</xdr:colOff>
      <xdr:row>97</xdr:row>
      <xdr:rowOff>182561</xdr:rowOff>
    </xdr:to>
    <xdr:pic>
      <xdr:nvPicPr>
        <xdr:cNvPr id="6" name="Picture 1" descr="LOGO HOSPITA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118</xdr:row>
      <xdr:rowOff>47624</xdr:rowOff>
    </xdr:from>
    <xdr:to>
      <xdr:col>1</xdr:col>
      <xdr:colOff>976314</xdr:colOff>
      <xdr:row>120</xdr:row>
      <xdr:rowOff>182561</xdr:rowOff>
    </xdr:to>
    <xdr:pic>
      <xdr:nvPicPr>
        <xdr:cNvPr id="7" name="Picture 1" descr="LOGO HOSPITA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141</xdr:row>
      <xdr:rowOff>47624</xdr:rowOff>
    </xdr:from>
    <xdr:to>
      <xdr:col>1</xdr:col>
      <xdr:colOff>976314</xdr:colOff>
      <xdr:row>143</xdr:row>
      <xdr:rowOff>182561</xdr:rowOff>
    </xdr:to>
    <xdr:pic>
      <xdr:nvPicPr>
        <xdr:cNvPr id="8" name="Picture 1" descr="LOGO HOSPITAL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164</xdr:row>
      <xdr:rowOff>47624</xdr:rowOff>
    </xdr:from>
    <xdr:to>
      <xdr:col>1</xdr:col>
      <xdr:colOff>976314</xdr:colOff>
      <xdr:row>166</xdr:row>
      <xdr:rowOff>182561</xdr:rowOff>
    </xdr:to>
    <xdr:pic>
      <xdr:nvPicPr>
        <xdr:cNvPr id="9" name="Picture 1" descr="LOGO HOSPITAL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211</xdr:row>
      <xdr:rowOff>47624</xdr:rowOff>
    </xdr:from>
    <xdr:to>
      <xdr:col>1</xdr:col>
      <xdr:colOff>976314</xdr:colOff>
      <xdr:row>213</xdr:row>
      <xdr:rowOff>182561</xdr:rowOff>
    </xdr:to>
    <xdr:pic>
      <xdr:nvPicPr>
        <xdr:cNvPr id="10" name="Picture 1" descr="LOGO HOSPITAL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234</xdr:row>
      <xdr:rowOff>47624</xdr:rowOff>
    </xdr:from>
    <xdr:to>
      <xdr:col>1</xdr:col>
      <xdr:colOff>976314</xdr:colOff>
      <xdr:row>236</xdr:row>
      <xdr:rowOff>182561</xdr:rowOff>
    </xdr:to>
    <xdr:pic>
      <xdr:nvPicPr>
        <xdr:cNvPr id="11" name="Picture 1" descr="LOGO HOSPITA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257</xdr:row>
      <xdr:rowOff>47624</xdr:rowOff>
    </xdr:from>
    <xdr:to>
      <xdr:col>1</xdr:col>
      <xdr:colOff>976314</xdr:colOff>
      <xdr:row>259</xdr:row>
      <xdr:rowOff>182561</xdr:rowOff>
    </xdr:to>
    <xdr:pic>
      <xdr:nvPicPr>
        <xdr:cNvPr id="12" name="Picture 1" descr="LOGO HOSPITAL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280</xdr:row>
      <xdr:rowOff>47624</xdr:rowOff>
    </xdr:from>
    <xdr:to>
      <xdr:col>1</xdr:col>
      <xdr:colOff>976314</xdr:colOff>
      <xdr:row>282</xdr:row>
      <xdr:rowOff>182561</xdr:rowOff>
    </xdr:to>
    <xdr:pic>
      <xdr:nvPicPr>
        <xdr:cNvPr id="13" name="Picture 1" descr="LOGO HOSPITAL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303</xdr:row>
      <xdr:rowOff>47624</xdr:rowOff>
    </xdr:from>
    <xdr:to>
      <xdr:col>1</xdr:col>
      <xdr:colOff>976314</xdr:colOff>
      <xdr:row>305</xdr:row>
      <xdr:rowOff>182561</xdr:rowOff>
    </xdr:to>
    <xdr:pic>
      <xdr:nvPicPr>
        <xdr:cNvPr id="14" name="Picture 1" descr="LOGO HOSPITAL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326</xdr:row>
      <xdr:rowOff>47624</xdr:rowOff>
    </xdr:from>
    <xdr:to>
      <xdr:col>1</xdr:col>
      <xdr:colOff>976314</xdr:colOff>
      <xdr:row>328</xdr:row>
      <xdr:rowOff>182561</xdr:rowOff>
    </xdr:to>
    <xdr:pic>
      <xdr:nvPicPr>
        <xdr:cNvPr id="15" name="Picture 1" descr="LOGO HOSPIT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349</xdr:row>
      <xdr:rowOff>47624</xdr:rowOff>
    </xdr:from>
    <xdr:to>
      <xdr:col>1</xdr:col>
      <xdr:colOff>976314</xdr:colOff>
      <xdr:row>351</xdr:row>
      <xdr:rowOff>182561</xdr:rowOff>
    </xdr:to>
    <xdr:pic>
      <xdr:nvPicPr>
        <xdr:cNvPr id="16" name="Picture 1" descr="LOGO HOSPIT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372</xdr:row>
      <xdr:rowOff>47624</xdr:rowOff>
    </xdr:from>
    <xdr:to>
      <xdr:col>1</xdr:col>
      <xdr:colOff>976314</xdr:colOff>
      <xdr:row>374</xdr:row>
      <xdr:rowOff>182561</xdr:rowOff>
    </xdr:to>
    <xdr:pic>
      <xdr:nvPicPr>
        <xdr:cNvPr id="17" name="Picture 1" descr="LOGO HOSPITAL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395</xdr:row>
      <xdr:rowOff>47624</xdr:rowOff>
    </xdr:from>
    <xdr:to>
      <xdr:col>1</xdr:col>
      <xdr:colOff>976314</xdr:colOff>
      <xdr:row>397</xdr:row>
      <xdr:rowOff>182561</xdr:rowOff>
    </xdr:to>
    <xdr:pic>
      <xdr:nvPicPr>
        <xdr:cNvPr id="18" name="Picture 1" descr="LOGO HOSPITAL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418</xdr:row>
      <xdr:rowOff>47624</xdr:rowOff>
    </xdr:from>
    <xdr:to>
      <xdr:col>1</xdr:col>
      <xdr:colOff>976314</xdr:colOff>
      <xdr:row>420</xdr:row>
      <xdr:rowOff>182561</xdr:rowOff>
    </xdr:to>
    <xdr:pic>
      <xdr:nvPicPr>
        <xdr:cNvPr id="19" name="Picture 1" descr="LOGO HOSPITAL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47624"/>
          <a:ext cx="560388" cy="49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415926</xdr:colOff>
      <xdr:row>187</xdr:row>
      <xdr:rowOff>47624</xdr:rowOff>
    </xdr:from>
    <xdr:to>
      <xdr:col>1</xdr:col>
      <xdr:colOff>976314</xdr:colOff>
      <xdr:row>189</xdr:row>
      <xdr:rowOff>182561</xdr:rowOff>
    </xdr:to>
    <xdr:pic>
      <xdr:nvPicPr>
        <xdr:cNvPr id="22" name="Picture 1" descr="LOGO HOSPITAL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5926" y="31932562"/>
          <a:ext cx="560388" cy="492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57150</xdr:colOff>
      <xdr:row>0</xdr:row>
      <xdr:rowOff>107674</xdr:rowOff>
    </xdr:from>
    <xdr:to>
      <xdr:col>0</xdr:col>
      <xdr:colOff>409576</xdr:colOff>
      <xdr:row>2</xdr:row>
      <xdr:rowOff>47625</xdr:rowOff>
    </xdr:to>
    <xdr:sp macro="" textlink="">
      <xdr:nvSpPr>
        <xdr:cNvPr id="21" name="20 Rectángulo">
          <a:hlinkClick xmlns:r="http://schemas.openxmlformats.org/officeDocument/2006/relationships" r:id="rId2" tooltip="IR A ENERO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57150" y="107674"/>
          <a:ext cx="352426" cy="2712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ENE</a:t>
          </a:r>
          <a:endParaRPr lang="es-CO" sz="1100"/>
        </a:p>
      </xdr:txBody>
    </xdr:sp>
    <xdr:clientData/>
  </xdr:twoCellAnchor>
  <xdr:twoCellAnchor>
    <xdr:from>
      <xdr:col>0</xdr:col>
      <xdr:colOff>457200</xdr:colOff>
      <xdr:row>0</xdr:row>
      <xdr:rowOff>104775</xdr:rowOff>
    </xdr:from>
    <xdr:to>
      <xdr:col>1</xdr:col>
      <xdr:colOff>76200</xdr:colOff>
      <xdr:row>2</xdr:row>
      <xdr:rowOff>57150</xdr:rowOff>
    </xdr:to>
    <xdr:sp macro="" textlink="">
      <xdr:nvSpPr>
        <xdr:cNvPr id="23" name="22 Rectángulo">
          <a:hlinkClick xmlns:r="http://schemas.openxmlformats.org/officeDocument/2006/relationships" r:id="rId3" tooltip="IR A FEBRERO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57200" y="10477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FEB</a:t>
          </a:r>
        </a:p>
        <a:p>
          <a:pPr algn="ctr"/>
          <a:endParaRPr lang="es-CO" sz="1100"/>
        </a:p>
      </xdr:txBody>
    </xdr:sp>
    <xdr:clientData/>
  </xdr:twoCellAnchor>
  <xdr:twoCellAnchor>
    <xdr:from>
      <xdr:col>3</xdr:col>
      <xdr:colOff>183099</xdr:colOff>
      <xdr:row>0</xdr:row>
      <xdr:rowOff>34666</xdr:rowOff>
    </xdr:from>
    <xdr:to>
      <xdr:col>4</xdr:col>
      <xdr:colOff>325975</xdr:colOff>
      <xdr:row>2</xdr:row>
      <xdr:rowOff>120391</xdr:rowOff>
    </xdr:to>
    <xdr:sp macro="" textlink="">
      <xdr:nvSpPr>
        <xdr:cNvPr id="24" name="23 Rectángulo">
          <a:hlinkClick xmlns:r="http://schemas.openxmlformats.org/officeDocument/2006/relationships" r:id="rId4" tooltip="IR A PRIMER SEMESTRE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042629" y="34666"/>
          <a:ext cx="904876" cy="41338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 b="1"/>
            <a:t>PRIMER SEMESTRE</a:t>
          </a:r>
        </a:p>
      </xdr:txBody>
    </xdr:sp>
    <xdr:clientData/>
  </xdr:twoCellAnchor>
  <xdr:twoCellAnchor>
    <xdr:from>
      <xdr:col>2</xdr:col>
      <xdr:colOff>883446</xdr:colOff>
      <xdr:row>0</xdr:row>
      <xdr:rowOff>63240</xdr:rowOff>
    </xdr:from>
    <xdr:to>
      <xdr:col>3</xdr:col>
      <xdr:colOff>132703</xdr:colOff>
      <xdr:row>2</xdr:row>
      <xdr:rowOff>83157</xdr:rowOff>
    </xdr:to>
    <xdr:sp macro="" textlink="">
      <xdr:nvSpPr>
        <xdr:cNvPr id="25" name="24 Rectángulo">
          <a:hlinkClick xmlns:r="http://schemas.openxmlformats.org/officeDocument/2006/relationships" r:id="rId5" tooltip="IR A SEGUNDO TRIMESTRE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283746" y="63240"/>
          <a:ext cx="708487" cy="34757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s-CO" sz="800">
              <a:solidFill>
                <a:schemeClr val="lt1"/>
              </a:solidFill>
              <a:latin typeface="+mn-lt"/>
              <a:ea typeface="+mn-ea"/>
              <a:cs typeface="+mn-cs"/>
            </a:rPr>
            <a:t>SEGUNDO TRIMESTRE</a:t>
          </a:r>
        </a:p>
      </xdr:txBody>
    </xdr:sp>
    <xdr:clientData/>
  </xdr:twoCellAnchor>
  <xdr:twoCellAnchor>
    <xdr:from>
      <xdr:col>2</xdr:col>
      <xdr:colOff>490670</xdr:colOff>
      <xdr:row>0</xdr:row>
      <xdr:rowOff>100821</xdr:rowOff>
    </xdr:from>
    <xdr:to>
      <xdr:col>2</xdr:col>
      <xdr:colOff>837899</xdr:colOff>
      <xdr:row>2</xdr:row>
      <xdr:rowOff>53196</xdr:rowOff>
    </xdr:to>
    <xdr:sp macro="" textlink="">
      <xdr:nvSpPr>
        <xdr:cNvPr id="26" name="25 Rectángulo">
          <a:hlinkClick xmlns:r="http://schemas.openxmlformats.org/officeDocument/2006/relationships" r:id="rId6" tooltip="IR A JUNIO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90970" y="100821"/>
          <a:ext cx="347229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JUN</a:t>
          </a:r>
        </a:p>
      </xdr:txBody>
    </xdr:sp>
    <xdr:clientData/>
  </xdr:twoCellAnchor>
  <xdr:twoCellAnchor>
    <xdr:from>
      <xdr:col>2</xdr:col>
      <xdr:colOff>48492</xdr:colOff>
      <xdr:row>0</xdr:row>
      <xdr:rowOff>96492</xdr:rowOff>
    </xdr:from>
    <xdr:to>
      <xdr:col>2</xdr:col>
      <xdr:colOff>439017</xdr:colOff>
      <xdr:row>2</xdr:row>
      <xdr:rowOff>48867</xdr:rowOff>
    </xdr:to>
    <xdr:sp macro="" textlink="">
      <xdr:nvSpPr>
        <xdr:cNvPr id="27" name="26 Rectángulo">
          <a:hlinkClick xmlns:r="http://schemas.openxmlformats.org/officeDocument/2006/relationships" r:id="rId7" tooltip="IR A MAYO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450449" y="96492"/>
          <a:ext cx="390525" cy="2836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MAY</a:t>
          </a:r>
        </a:p>
      </xdr:txBody>
    </xdr:sp>
    <xdr:clientData/>
  </xdr:twoCellAnchor>
  <xdr:twoCellAnchor>
    <xdr:from>
      <xdr:col>1</xdr:col>
      <xdr:colOff>1284633</xdr:colOff>
      <xdr:row>0</xdr:row>
      <xdr:rowOff>96492</xdr:rowOff>
    </xdr:from>
    <xdr:to>
      <xdr:col>2</xdr:col>
      <xdr:colOff>8283</xdr:colOff>
      <xdr:row>2</xdr:row>
      <xdr:rowOff>48867</xdr:rowOff>
    </xdr:to>
    <xdr:sp macro="" textlink="">
      <xdr:nvSpPr>
        <xdr:cNvPr id="28" name="27 Rectángulo">
          <a:hlinkClick xmlns:r="http://schemas.openxmlformats.org/officeDocument/2006/relationships" r:id="rId8" tooltip="IR A ABRIL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046633" y="96492"/>
          <a:ext cx="363607" cy="2836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ABR</a:t>
          </a:r>
          <a:endParaRPr lang="es-CO" sz="1100"/>
        </a:p>
      </xdr:txBody>
    </xdr:sp>
    <xdr:clientData/>
  </xdr:twoCellAnchor>
  <xdr:twoCellAnchor>
    <xdr:from>
      <xdr:col>1</xdr:col>
      <xdr:colOff>551858</xdr:colOff>
      <xdr:row>0</xdr:row>
      <xdr:rowOff>46515</xdr:rowOff>
    </xdr:from>
    <xdr:to>
      <xdr:col>1</xdr:col>
      <xdr:colOff>1233930</xdr:colOff>
      <xdr:row>2</xdr:row>
      <xdr:rowOff>75090</xdr:rowOff>
    </xdr:to>
    <xdr:sp macro="" textlink="">
      <xdr:nvSpPr>
        <xdr:cNvPr id="29" name="28 Rectángulo">
          <a:hlinkClick xmlns:r="http://schemas.openxmlformats.org/officeDocument/2006/relationships" r:id="rId9" tooltip="IR A PRIMER TRIMESTRE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313858" y="46515"/>
          <a:ext cx="682072" cy="3520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PRIMER</a:t>
          </a:r>
          <a:r>
            <a:rPr lang="es-CO" sz="800" baseline="0"/>
            <a:t> TRIMESTRE</a:t>
          </a:r>
          <a:endParaRPr lang="es-CO" sz="800"/>
        </a:p>
      </xdr:txBody>
    </xdr:sp>
    <xdr:clientData/>
  </xdr:twoCellAnchor>
  <xdr:twoCellAnchor>
    <xdr:from>
      <xdr:col>1</xdr:col>
      <xdr:colOff>115378</xdr:colOff>
      <xdr:row>0</xdr:row>
      <xdr:rowOff>108369</xdr:rowOff>
    </xdr:from>
    <xdr:to>
      <xdr:col>1</xdr:col>
      <xdr:colOff>503832</xdr:colOff>
      <xdr:row>2</xdr:row>
      <xdr:rowOff>60744</xdr:rowOff>
    </xdr:to>
    <xdr:sp macro="" textlink="">
      <xdr:nvSpPr>
        <xdr:cNvPr id="30" name="29 Rectángulo">
          <a:hlinkClick xmlns:r="http://schemas.openxmlformats.org/officeDocument/2006/relationships" r:id="rId10" tooltip="IR A MARZO"/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877378" y="108369"/>
          <a:ext cx="388454" cy="2758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MAR</a:t>
          </a:r>
        </a:p>
      </xdr:txBody>
    </xdr:sp>
    <xdr:clientData/>
  </xdr:twoCellAnchor>
  <xdr:twoCellAnchor>
    <xdr:from>
      <xdr:col>4</xdr:col>
      <xdr:colOff>371174</xdr:colOff>
      <xdr:row>0</xdr:row>
      <xdr:rowOff>100302</xdr:rowOff>
    </xdr:from>
    <xdr:to>
      <xdr:col>4</xdr:col>
      <xdr:colOff>736587</xdr:colOff>
      <xdr:row>2</xdr:row>
      <xdr:rowOff>52677</xdr:rowOff>
    </xdr:to>
    <xdr:sp macro="" textlink="">
      <xdr:nvSpPr>
        <xdr:cNvPr id="31" name="30 Rectángulo">
          <a:hlinkClick xmlns:r="http://schemas.openxmlformats.org/officeDocument/2006/relationships" r:id="rId11" tooltip="IR A JULIO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992704" y="100302"/>
          <a:ext cx="365413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JUL</a:t>
          </a:r>
          <a:endParaRPr lang="es-CO" sz="1100"/>
        </a:p>
      </xdr:txBody>
    </xdr:sp>
    <xdr:clientData/>
  </xdr:twoCellAnchor>
  <xdr:twoCellAnchor>
    <xdr:from>
      <xdr:col>5</xdr:col>
      <xdr:colOff>12862</xdr:colOff>
      <xdr:row>0</xdr:row>
      <xdr:rowOff>95973</xdr:rowOff>
    </xdr:from>
    <xdr:to>
      <xdr:col>5</xdr:col>
      <xdr:colOff>421571</xdr:colOff>
      <xdr:row>2</xdr:row>
      <xdr:rowOff>48348</xdr:rowOff>
    </xdr:to>
    <xdr:sp macro="" textlink="">
      <xdr:nvSpPr>
        <xdr:cNvPr id="34" name="33 Rectángulo">
          <a:hlinkClick xmlns:r="http://schemas.openxmlformats.org/officeDocument/2006/relationships" r:id="rId12" tooltip="IR A AGOSTO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396392" y="95973"/>
          <a:ext cx="408709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AGO</a:t>
          </a:r>
          <a:endParaRPr lang="es-CO" sz="1100"/>
        </a:p>
      </xdr:txBody>
    </xdr:sp>
    <xdr:clientData/>
  </xdr:twoCellAnchor>
  <xdr:twoCellAnchor>
    <xdr:from>
      <xdr:col>5</xdr:col>
      <xdr:colOff>462962</xdr:colOff>
      <xdr:row>0</xdr:row>
      <xdr:rowOff>95972</xdr:rowOff>
    </xdr:from>
    <xdr:to>
      <xdr:col>6</xdr:col>
      <xdr:colOff>85425</xdr:colOff>
      <xdr:row>2</xdr:row>
      <xdr:rowOff>48347</xdr:rowOff>
    </xdr:to>
    <xdr:sp macro="" textlink="">
      <xdr:nvSpPr>
        <xdr:cNvPr id="35" name="34 Rectángulo">
          <a:hlinkClick xmlns:r="http://schemas.openxmlformats.org/officeDocument/2006/relationships" r:id="rId13" tooltip="IR A SEPTIEMBRE"/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5846492" y="95972"/>
          <a:ext cx="384463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SEP</a:t>
          </a:r>
          <a:endParaRPr lang="es-CO" sz="1100"/>
        </a:p>
      </xdr:txBody>
    </xdr:sp>
    <xdr:clientData/>
  </xdr:twoCellAnchor>
  <xdr:twoCellAnchor>
    <xdr:from>
      <xdr:col>6</xdr:col>
      <xdr:colOff>121965</xdr:colOff>
      <xdr:row>0</xdr:row>
      <xdr:rowOff>53716</xdr:rowOff>
    </xdr:from>
    <xdr:to>
      <xdr:col>6</xdr:col>
      <xdr:colOff>805341</xdr:colOff>
      <xdr:row>2</xdr:row>
      <xdr:rowOff>96146</xdr:rowOff>
    </xdr:to>
    <xdr:sp macro="" textlink="">
      <xdr:nvSpPr>
        <xdr:cNvPr id="36" name="35 Rectángulo">
          <a:hlinkClick xmlns:r="http://schemas.openxmlformats.org/officeDocument/2006/relationships" r:id="rId14" tooltip="IR A TERCER TRIMESTRE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267495" y="53716"/>
          <a:ext cx="683376" cy="37009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s-CO" sz="800">
              <a:solidFill>
                <a:schemeClr val="lt1"/>
              </a:solidFill>
              <a:latin typeface="+mn-lt"/>
              <a:ea typeface="+mn-ea"/>
              <a:cs typeface="+mn-cs"/>
            </a:rPr>
            <a:t>TERCER</a:t>
          </a:r>
        </a:p>
        <a:p>
          <a:pPr marL="0" indent="0" algn="ctr"/>
          <a:r>
            <a:rPr lang="es-CO" sz="800">
              <a:solidFill>
                <a:schemeClr val="lt1"/>
              </a:solidFill>
              <a:latin typeface="+mn-lt"/>
              <a:ea typeface="+mn-ea"/>
              <a:cs typeface="+mn-cs"/>
            </a:rPr>
            <a:t>TRIMESTRE</a:t>
          </a:r>
        </a:p>
      </xdr:txBody>
    </xdr:sp>
    <xdr:clientData/>
  </xdr:twoCellAnchor>
  <xdr:twoCellAnchor>
    <xdr:from>
      <xdr:col>8</xdr:col>
      <xdr:colOff>608606</xdr:colOff>
      <xdr:row>0</xdr:row>
      <xdr:rowOff>69822</xdr:rowOff>
    </xdr:from>
    <xdr:to>
      <xdr:col>9</xdr:col>
      <xdr:colOff>541932</xdr:colOff>
      <xdr:row>2</xdr:row>
      <xdr:rowOff>88872</xdr:rowOff>
    </xdr:to>
    <xdr:sp macro="" textlink="">
      <xdr:nvSpPr>
        <xdr:cNvPr id="37" name="36 Rectángulo">
          <a:hlinkClick xmlns:r="http://schemas.openxmlformats.org/officeDocument/2006/relationships" r:id="rId15" tooltip="IR A CUARTO TRIMESTRE"/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8213366" y="69822"/>
          <a:ext cx="695326" cy="34671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s-CO" sz="800">
              <a:solidFill>
                <a:schemeClr val="lt1"/>
              </a:solidFill>
              <a:latin typeface="+mn-lt"/>
              <a:ea typeface="+mn-ea"/>
              <a:cs typeface="+mn-cs"/>
            </a:rPr>
            <a:t>CUARTO TRIMESTRE</a:t>
          </a:r>
        </a:p>
      </xdr:txBody>
    </xdr:sp>
    <xdr:clientData/>
  </xdr:twoCellAnchor>
  <xdr:twoCellAnchor>
    <xdr:from>
      <xdr:col>8</xdr:col>
      <xdr:colOff>231418</xdr:colOff>
      <xdr:row>0</xdr:row>
      <xdr:rowOff>107922</xdr:rowOff>
    </xdr:from>
    <xdr:to>
      <xdr:col>8</xdr:col>
      <xdr:colOff>574317</xdr:colOff>
      <xdr:row>2</xdr:row>
      <xdr:rowOff>60297</xdr:rowOff>
    </xdr:to>
    <xdr:sp macro="" textlink="">
      <xdr:nvSpPr>
        <xdr:cNvPr id="38" name="37 Rectángulo">
          <a:hlinkClick xmlns:r="http://schemas.openxmlformats.org/officeDocument/2006/relationships" r:id="rId16" tooltip="IR A DICIEMBRE"/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836178" y="107922"/>
          <a:ext cx="342899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DIC</a:t>
          </a:r>
        </a:p>
      </xdr:txBody>
    </xdr:sp>
    <xdr:clientData/>
  </xdr:twoCellAnchor>
  <xdr:twoCellAnchor>
    <xdr:from>
      <xdr:col>7</xdr:col>
      <xdr:colOff>364768</xdr:colOff>
      <xdr:row>0</xdr:row>
      <xdr:rowOff>104112</xdr:rowOff>
    </xdr:from>
    <xdr:to>
      <xdr:col>8</xdr:col>
      <xdr:colOff>193317</xdr:colOff>
      <xdr:row>2</xdr:row>
      <xdr:rowOff>56487</xdr:rowOff>
    </xdr:to>
    <xdr:sp macro="" textlink="">
      <xdr:nvSpPr>
        <xdr:cNvPr id="39" name="38 Rectángulo">
          <a:hlinkClick xmlns:r="http://schemas.openxmlformats.org/officeDocument/2006/relationships" r:id="rId17" tooltip="IR A NOVIEMBRE"/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7398028" y="104112"/>
          <a:ext cx="400049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NOV</a:t>
          </a:r>
        </a:p>
      </xdr:txBody>
    </xdr:sp>
    <xdr:clientData/>
  </xdr:twoCellAnchor>
  <xdr:twoCellAnchor>
    <xdr:from>
      <xdr:col>6</xdr:col>
      <xdr:colOff>844827</xdr:colOff>
      <xdr:row>0</xdr:row>
      <xdr:rowOff>100302</xdr:rowOff>
    </xdr:from>
    <xdr:to>
      <xdr:col>7</xdr:col>
      <xdr:colOff>322857</xdr:colOff>
      <xdr:row>2</xdr:row>
      <xdr:rowOff>52677</xdr:rowOff>
    </xdr:to>
    <xdr:sp macro="" textlink="">
      <xdr:nvSpPr>
        <xdr:cNvPr id="40" name="39 Rectángulo">
          <a:hlinkClick xmlns:r="http://schemas.openxmlformats.org/officeDocument/2006/relationships" r:id="rId18" tooltip="IR A OCTUBRE"/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90357" y="100302"/>
          <a:ext cx="365760" cy="2800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/>
            <a:t>OCT</a:t>
          </a:r>
          <a:endParaRPr lang="es-CO" sz="1100"/>
        </a:p>
      </xdr:txBody>
    </xdr:sp>
    <xdr:clientData/>
  </xdr:twoCellAnchor>
  <xdr:twoCellAnchor>
    <xdr:from>
      <xdr:col>9</xdr:col>
      <xdr:colOff>585415</xdr:colOff>
      <xdr:row>0</xdr:row>
      <xdr:rowOff>36940</xdr:rowOff>
    </xdr:from>
    <xdr:to>
      <xdr:col>10</xdr:col>
      <xdr:colOff>502589</xdr:colOff>
      <xdr:row>2</xdr:row>
      <xdr:rowOff>122665</xdr:rowOff>
    </xdr:to>
    <xdr:sp macro="" textlink="">
      <xdr:nvSpPr>
        <xdr:cNvPr id="41" name="40 Rectángulo">
          <a:hlinkClick xmlns:r="http://schemas.openxmlformats.org/officeDocument/2006/relationships" r:id="rId19" tooltip="IR A SEGUNDO SEMESTRE"/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8952175" y="36940"/>
          <a:ext cx="679174" cy="41338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800" b="1"/>
            <a:t>SEGUNDO SEMESTRE</a:t>
          </a:r>
        </a:p>
      </xdr:txBody>
    </xdr:sp>
    <xdr:clientData/>
  </xdr:twoCellAnchor>
  <xdr:twoCellAnchor>
    <xdr:from>
      <xdr:col>10</xdr:col>
      <xdr:colOff>545987</xdr:colOff>
      <xdr:row>0</xdr:row>
      <xdr:rowOff>38928</xdr:rowOff>
    </xdr:from>
    <xdr:to>
      <xdr:col>12</xdr:col>
      <xdr:colOff>297510</xdr:colOff>
      <xdr:row>2</xdr:row>
      <xdr:rowOff>124653</xdr:rowOff>
    </xdr:to>
    <xdr:sp macro="" textlink="">
      <xdr:nvSpPr>
        <xdr:cNvPr id="42" name="41 Rectángulo">
          <a:hlinkClick xmlns:r="http://schemas.openxmlformats.org/officeDocument/2006/relationships" r:id="rId20" tooltip="IR A CONSOLIDADO ANUAL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9674747" y="38928"/>
          <a:ext cx="1275523" cy="41338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000" b="1"/>
            <a:t>CONSOLIDADO </a:t>
          </a:r>
        </a:p>
        <a:p>
          <a:pPr algn="ctr"/>
          <a:r>
            <a:rPr lang="es-CO" sz="1000" b="1"/>
            <a:t>ANUAL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0</xdr:row>
          <xdr:rowOff>0</xdr:rowOff>
        </xdr:from>
        <xdr:to>
          <xdr:col>1</xdr:col>
          <xdr:colOff>257175</xdr:colOff>
          <xdr:row>1</xdr:row>
          <xdr:rowOff>209550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C836A20E-3875-494D-A619-37F455196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0</xdr:row>
          <xdr:rowOff>104775</xdr:rowOff>
        </xdr:from>
        <xdr:to>
          <xdr:col>1</xdr:col>
          <xdr:colOff>161925</xdr:colOff>
          <xdr:row>2</xdr:row>
          <xdr:rowOff>180975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1B678DAE-5117-411A-845D-5022757DE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768927</xdr:colOff>
      <xdr:row>0</xdr:row>
      <xdr:rowOff>34636</xdr:rowOff>
    </xdr:from>
    <xdr:to>
      <xdr:col>1</xdr:col>
      <xdr:colOff>112568</xdr:colOff>
      <xdr:row>3</xdr:row>
      <xdr:rowOff>157826</xdr:rowOff>
    </xdr:to>
    <xdr:pic>
      <xdr:nvPicPr>
        <xdr:cNvPr id="2" name="Picture 1" descr="LOGO HOSPITAL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8927" y="34636"/>
          <a:ext cx="919596" cy="954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IRECCIONAMIENTO%20ESTRAT&#201;GICO\INDICADORES%20DE%20GESTI&#211;N\Indicadores%20de%20Monitoria%20del%20Siste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BUSQUEDA%20EN%20INTERNET\CORREOS\Indicadores%20ANG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0"/>
      <sheetName val="CONSOLIDADO"/>
      <sheetName val="I.1.1.0"/>
      <sheetName val="I.1.2.1"/>
      <sheetName val="I.1.2.2"/>
      <sheetName val="I.1.2.3"/>
      <sheetName val="I.1.2.4"/>
      <sheetName val="I.1.4.0"/>
      <sheetName val="I.1.5.0"/>
      <sheetName val="I.1.6.0"/>
      <sheetName val="I.1.3.0"/>
      <sheetName val="I.1.7.0"/>
      <sheetName val="I.2.1.0"/>
      <sheetName val="I.2.2.0"/>
      <sheetName val="I.3.1.0"/>
      <sheetName val="I.3.2.0"/>
      <sheetName val="I.3.3.0"/>
      <sheetName val="I.4.1.0"/>
    </sheetNames>
    <sheetDataSet>
      <sheetData sheetId="0">
        <row r="10">
          <cell r="A10" t="str">
            <v>Enero</v>
          </cell>
        </row>
        <row r="11">
          <cell r="A11" t="str">
            <v>Febrero</v>
          </cell>
        </row>
        <row r="12">
          <cell r="A12" t="str">
            <v>Marzo</v>
          </cell>
        </row>
        <row r="13">
          <cell r="A13" t="str">
            <v>Abril</v>
          </cell>
        </row>
        <row r="14">
          <cell r="A14" t="str">
            <v>Mayo</v>
          </cell>
        </row>
        <row r="15">
          <cell r="A15" t="str">
            <v>Junio</v>
          </cell>
        </row>
        <row r="16">
          <cell r="A16" t="str">
            <v>Julio</v>
          </cell>
        </row>
        <row r="17">
          <cell r="A17" t="str">
            <v>Agosto</v>
          </cell>
        </row>
        <row r="18">
          <cell r="A18" t="str">
            <v>Septiembre</v>
          </cell>
        </row>
        <row r="19">
          <cell r="A19" t="str">
            <v>Octubre</v>
          </cell>
        </row>
        <row r="20">
          <cell r="A20" t="str">
            <v>Noviembre</v>
          </cell>
        </row>
        <row r="21">
          <cell r="A21" t="str">
            <v>Diciembre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IO-IND-01"/>
      <sheetName val="ANGIO-IND-02"/>
      <sheetName val="ANGIO-IND-0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abSelected="1" workbookViewId="0">
      <selection activeCell="E13" sqref="E13:E15"/>
    </sheetView>
  </sheetViews>
  <sheetFormatPr baseColWidth="10" defaultRowHeight="12.75" x14ac:dyDescent="0.2"/>
  <cols>
    <col min="1" max="1" width="15" style="2" customWidth="1"/>
    <col min="2" max="2" width="15.7109375" style="2" customWidth="1"/>
    <col min="3" max="3" width="11.42578125" style="2"/>
    <col min="4" max="4" width="12.28515625" style="2" customWidth="1"/>
    <col min="5" max="5" width="20.42578125" style="7" customWidth="1"/>
    <col min="6" max="6" width="13.28515625" style="3" customWidth="1"/>
    <col min="7" max="7" width="18.28515625" style="8" customWidth="1"/>
    <col min="8" max="8" width="6.85546875" style="2" customWidth="1"/>
    <col min="9" max="9" width="6.7109375" style="2" customWidth="1"/>
    <col min="10" max="14" width="6.140625" style="2" customWidth="1"/>
    <col min="15" max="19" width="6.85546875" style="2" bestFit="1" customWidth="1"/>
    <col min="20" max="20" width="25.7109375" style="2" customWidth="1"/>
    <col min="21" max="21" width="26.42578125" style="2" customWidth="1"/>
    <col min="22" max="22" width="22.7109375" style="2" customWidth="1"/>
    <col min="23" max="23" width="20.85546875" style="2" customWidth="1"/>
    <col min="24" max="24" width="11.42578125" style="2"/>
    <col min="25" max="25" width="20.140625" style="2" customWidth="1"/>
    <col min="26" max="26" width="11.42578125" style="2"/>
    <col min="27" max="27" width="18.5703125" style="2" customWidth="1"/>
    <col min="28" max="16384" width="11.42578125" style="2"/>
  </cols>
  <sheetData>
    <row r="1" spans="1:31" ht="18" customHeight="1" x14ac:dyDescent="0.2">
      <c r="A1" s="278"/>
      <c r="B1" s="279" t="s">
        <v>24</v>
      </c>
      <c r="C1" s="280"/>
      <c r="D1" s="280"/>
      <c r="E1" s="280"/>
      <c r="F1" s="280"/>
      <c r="G1" s="302" t="s">
        <v>0</v>
      </c>
    </row>
    <row r="2" spans="1:31" ht="18" customHeight="1" x14ac:dyDescent="0.2">
      <c r="A2" s="278"/>
      <c r="B2" s="280"/>
      <c r="C2" s="280"/>
      <c r="D2" s="280"/>
      <c r="E2" s="280"/>
      <c r="F2" s="280"/>
      <c r="G2" s="302"/>
    </row>
    <row r="3" spans="1:31" ht="18" customHeight="1" x14ac:dyDescent="0.2">
      <c r="A3" s="278"/>
      <c r="B3" s="281" t="s">
        <v>1</v>
      </c>
      <c r="C3" s="281"/>
      <c r="D3" s="281"/>
      <c r="E3" s="281"/>
      <c r="F3" s="281"/>
      <c r="G3" s="302" t="s">
        <v>2</v>
      </c>
    </row>
    <row r="4" spans="1:31" ht="18" customHeight="1" x14ac:dyDescent="0.2">
      <c r="A4" s="278"/>
      <c r="B4" s="281"/>
      <c r="C4" s="281"/>
      <c r="D4" s="281"/>
      <c r="E4" s="281"/>
      <c r="F4" s="281"/>
      <c r="G4" s="302"/>
    </row>
    <row r="5" spans="1:31" ht="18" customHeight="1" x14ac:dyDescent="0.2">
      <c r="A5" s="278"/>
      <c r="B5" s="281"/>
      <c r="C5" s="281"/>
      <c r="D5" s="281"/>
      <c r="E5" s="281"/>
      <c r="F5" s="281"/>
      <c r="G5" s="302"/>
    </row>
    <row r="6" spans="1:31" ht="18" customHeight="1" x14ac:dyDescent="0.2">
      <c r="A6" s="278"/>
      <c r="B6" s="281"/>
      <c r="C6" s="281"/>
      <c r="D6" s="281"/>
      <c r="E6" s="281"/>
      <c r="F6" s="281"/>
      <c r="G6" s="302"/>
    </row>
    <row r="7" spans="1:31" ht="12" customHeight="1" x14ac:dyDescent="0.2">
      <c r="A7" s="278"/>
      <c r="B7" s="281"/>
      <c r="C7" s="281"/>
      <c r="D7" s="281"/>
      <c r="E7" s="281"/>
      <c r="F7" s="281"/>
      <c r="G7" s="302"/>
    </row>
    <row r="9" spans="1:31" s="9" customFormat="1" ht="12.75" customHeight="1" x14ac:dyDescent="0.2">
      <c r="A9" s="306" t="s">
        <v>25</v>
      </c>
      <c r="B9" s="307"/>
      <c r="C9" s="308"/>
      <c r="D9" s="271" t="s">
        <v>29</v>
      </c>
      <c r="E9" s="271"/>
      <c r="F9" s="10" t="s">
        <v>28</v>
      </c>
      <c r="G9" s="11">
        <v>43466</v>
      </c>
    </row>
    <row r="10" spans="1:31" s="9" customFormat="1" ht="12" customHeight="1" thickBot="1" x14ac:dyDescent="0.25">
      <c r="A10" s="306" t="s">
        <v>26</v>
      </c>
      <c r="B10" s="307"/>
      <c r="C10" s="308"/>
      <c r="D10" s="270" t="s">
        <v>265</v>
      </c>
      <c r="E10" s="271"/>
      <c r="F10" s="10" t="s">
        <v>27</v>
      </c>
      <c r="G10" s="11">
        <v>43830</v>
      </c>
      <c r="X10" s="311" t="s">
        <v>113</v>
      </c>
      <c r="Y10" s="311"/>
      <c r="Z10" s="311"/>
      <c r="AA10" s="311"/>
      <c r="AB10" s="311"/>
      <c r="AC10" s="311"/>
      <c r="AD10" s="311"/>
      <c r="AE10" s="311"/>
    </row>
    <row r="11" spans="1:31" ht="38.25" customHeight="1" thickBot="1" x14ac:dyDescent="0.25">
      <c r="C11" s="9" t="s">
        <v>112</v>
      </c>
      <c r="D11" s="23">
        <v>2018</v>
      </c>
      <c r="T11" s="303" t="s">
        <v>105</v>
      </c>
      <c r="U11" s="304"/>
      <c r="V11" s="304"/>
      <c r="W11" s="305"/>
      <c r="X11" s="312"/>
      <c r="Y11" s="312"/>
      <c r="Z11" s="312"/>
      <c r="AA11" s="312"/>
      <c r="AB11" s="312"/>
      <c r="AC11" s="312"/>
      <c r="AD11" s="312"/>
      <c r="AE11" s="312"/>
    </row>
    <row r="12" spans="1:31" s="6" customFormat="1" ht="57" thickBot="1" x14ac:dyDescent="0.25">
      <c r="A12" s="4" t="s">
        <v>18</v>
      </c>
      <c r="B12" s="4" t="s">
        <v>22</v>
      </c>
      <c r="C12" s="4" t="s">
        <v>16</v>
      </c>
      <c r="D12" s="4" t="s">
        <v>3</v>
      </c>
      <c r="E12" s="4" t="s">
        <v>20</v>
      </c>
      <c r="F12" s="5" t="s">
        <v>21</v>
      </c>
      <c r="G12" s="4" t="s">
        <v>19</v>
      </c>
      <c r="H12" s="4" t="s">
        <v>4</v>
      </c>
      <c r="I12" s="4" t="s">
        <v>5</v>
      </c>
      <c r="J12" s="4" t="s">
        <v>6</v>
      </c>
      <c r="K12" s="4" t="s">
        <v>7</v>
      </c>
      <c r="L12" s="4" t="s">
        <v>8</v>
      </c>
      <c r="M12" s="4" t="s">
        <v>9</v>
      </c>
      <c r="N12" s="4" t="s">
        <v>10</v>
      </c>
      <c r="O12" s="4" t="s">
        <v>11</v>
      </c>
      <c r="P12" s="4" t="s">
        <v>12</v>
      </c>
      <c r="Q12" s="4" t="s">
        <v>13</v>
      </c>
      <c r="R12" s="4" t="s">
        <v>14</v>
      </c>
      <c r="S12" s="4" t="s">
        <v>15</v>
      </c>
      <c r="T12" s="90" t="s">
        <v>106</v>
      </c>
      <c r="U12" s="91" t="s">
        <v>107</v>
      </c>
      <c r="V12" s="91" t="s">
        <v>108</v>
      </c>
      <c r="W12" s="91" t="s">
        <v>109</v>
      </c>
      <c r="X12" s="92" t="s">
        <v>114</v>
      </c>
      <c r="Y12" s="92" t="s">
        <v>115</v>
      </c>
      <c r="Z12" s="92" t="s">
        <v>114</v>
      </c>
      <c r="AA12" s="92" t="s">
        <v>115</v>
      </c>
      <c r="AB12" s="92" t="s">
        <v>114</v>
      </c>
      <c r="AC12" s="93" t="s">
        <v>115</v>
      </c>
      <c r="AD12" s="92" t="s">
        <v>114</v>
      </c>
      <c r="AE12" s="94" t="s">
        <v>115</v>
      </c>
    </row>
    <row r="13" spans="1:31" s="1" customFormat="1" ht="24.75" customHeight="1" x14ac:dyDescent="0.25">
      <c r="A13" s="282" t="s">
        <v>30</v>
      </c>
      <c r="B13" s="282" t="s">
        <v>42</v>
      </c>
      <c r="C13" s="282">
        <v>0.88</v>
      </c>
      <c r="D13" s="282" t="s">
        <v>32</v>
      </c>
      <c r="E13" s="275" t="s">
        <v>31</v>
      </c>
      <c r="F13" s="293">
        <f>SUM(H13:S13)/SUM(H14:S14)</f>
        <v>0.72222222222222221</v>
      </c>
      <c r="G13" s="12" t="s">
        <v>33</v>
      </c>
      <c r="H13" s="13">
        <v>4</v>
      </c>
      <c r="I13" s="13">
        <v>8</v>
      </c>
      <c r="J13" s="13">
        <v>10</v>
      </c>
      <c r="K13" s="13">
        <v>3</v>
      </c>
      <c r="L13" s="13">
        <v>5</v>
      </c>
      <c r="M13" s="13">
        <v>3</v>
      </c>
      <c r="N13" s="13">
        <v>5</v>
      </c>
      <c r="O13" s="13">
        <v>4</v>
      </c>
      <c r="P13" s="13">
        <v>10</v>
      </c>
      <c r="Q13" s="13"/>
      <c r="R13" s="13"/>
      <c r="S13" s="47"/>
      <c r="T13" s="248"/>
      <c r="U13" s="248"/>
      <c r="V13" s="248"/>
      <c r="W13" s="248"/>
      <c r="X13" s="313"/>
      <c r="Y13" s="315"/>
      <c r="Z13" s="316"/>
      <c r="AA13" s="317"/>
      <c r="AB13" s="316"/>
      <c r="AC13" s="318"/>
      <c r="AD13" s="317"/>
      <c r="AE13" s="317"/>
    </row>
    <row r="14" spans="1:31" s="1" customFormat="1" x14ac:dyDescent="0.2">
      <c r="A14" s="283"/>
      <c r="B14" s="283"/>
      <c r="C14" s="283"/>
      <c r="D14" s="283"/>
      <c r="E14" s="276"/>
      <c r="F14" s="294"/>
      <c r="G14" s="14" t="s">
        <v>48</v>
      </c>
      <c r="H14" s="13">
        <v>6</v>
      </c>
      <c r="I14" s="13">
        <v>12</v>
      </c>
      <c r="J14" s="13">
        <v>17</v>
      </c>
      <c r="K14" s="13">
        <v>3</v>
      </c>
      <c r="L14" s="13">
        <v>7</v>
      </c>
      <c r="M14" s="13">
        <v>3</v>
      </c>
      <c r="N14" s="13">
        <v>7</v>
      </c>
      <c r="O14" s="13">
        <v>5</v>
      </c>
      <c r="P14" s="13">
        <v>12</v>
      </c>
      <c r="Q14" s="13"/>
      <c r="R14" s="13"/>
      <c r="S14" s="47"/>
      <c r="T14" s="236"/>
      <c r="U14" s="236"/>
      <c r="V14" s="236"/>
      <c r="W14" s="236"/>
      <c r="X14" s="314"/>
      <c r="Y14" s="314"/>
      <c r="Z14" s="244"/>
      <c r="AA14" s="243"/>
      <c r="AB14" s="244"/>
      <c r="AC14" s="319"/>
      <c r="AD14" s="243"/>
      <c r="AE14" s="243"/>
    </row>
    <row r="15" spans="1:31" s="1" customFormat="1" ht="90" customHeight="1" x14ac:dyDescent="0.2">
      <c r="A15" s="284"/>
      <c r="B15" s="283"/>
      <c r="C15" s="284"/>
      <c r="D15" s="284"/>
      <c r="E15" s="277"/>
      <c r="F15" s="295"/>
      <c r="G15" s="15" t="s">
        <v>23</v>
      </c>
      <c r="H15" s="16">
        <f>+H13/H14</f>
        <v>0.66666666666666663</v>
      </c>
      <c r="I15" s="16">
        <f>+I13/I14</f>
        <v>0.66666666666666663</v>
      </c>
      <c r="J15" s="16">
        <f t="shared" ref="J15:S15" si="0">+J13/J14</f>
        <v>0.58823529411764708</v>
      </c>
      <c r="K15" s="16">
        <f t="shared" si="0"/>
        <v>1</v>
      </c>
      <c r="L15" s="16">
        <f t="shared" si="0"/>
        <v>0.7142857142857143</v>
      </c>
      <c r="M15" s="16">
        <f t="shared" si="0"/>
        <v>1</v>
      </c>
      <c r="N15" s="16">
        <f t="shared" si="0"/>
        <v>0.7142857142857143</v>
      </c>
      <c r="O15" s="16">
        <f t="shared" si="0"/>
        <v>0.8</v>
      </c>
      <c r="P15" s="16">
        <f t="shared" si="0"/>
        <v>0.83333333333333337</v>
      </c>
      <c r="Q15" s="16" t="e">
        <f t="shared" si="0"/>
        <v>#DIV/0!</v>
      </c>
      <c r="R15" s="16" t="e">
        <f t="shared" si="0"/>
        <v>#DIV/0!</v>
      </c>
      <c r="S15" s="48" t="e">
        <f t="shared" si="0"/>
        <v>#DIV/0!</v>
      </c>
      <c r="T15" s="236"/>
      <c r="U15" s="236"/>
      <c r="V15" s="236"/>
      <c r="W15" s="236"/>
      <c r="X15" s="314"/>
      <c r="Y15" s="314"/>
      <c r="Z15" s="244"/>
      <c r="AA15" s="243"/>
      <c r="AB15" s="244"/>
      <c r="AC15" s="319"/>
      <c r="AD15" s="243"/>
      <c r="AE15" s="243"/>
    </row>
    <row r="16" spans="1:31" s="1" customFormat="1" ht="12.75" customHeight="1" x14ac:dyDescent="0.25">
      <c r="A16" s="287" t="s">
        <v>240</v>
      </c>
      <c r="B16" s="283"/>
      <c r="C16" s="264" t="s">
        <v>267</v>
      </c>
      <c r="D16" s="267" t="s">
        <v>39</v>
      </c>
      <c r="E16" s="296" t="s">
        <v>266</v>
      </c>
      <c r="F16" s="272">
        <f>SUM(H16:S16)/SUM(H17:S17)</f>
        <v>0.95920418006430863</v>
      </c>
      <c r="G16" s="17" t="s">
        <v>40</v>
      </c>
      <c r="H16" s="255">
        <f>496+467+441</f>
        <v>1404</v>
      </c>
      <c r="I16" s="256"/>
      <c r="J16" s="257"/>
      <c r="K16" s="255">
        <f>425+500+493</f>
        <v>1418</v>
      </c>
      <c r="L16" s="256"/>
      <c r="M16" s="257"/>
      <c r="N16" s="255">
        <f>485+478+489</f>
        <v>1452</v>
      </c>
      <c r="O16" s="256"/>
      <c r="P16" s="257"/>
      <c r="Q16" s="255">
        <v>499</v>
      </c>
      <c r="R16" s="256"/>
      <c r="S16" s="256"/>
      <c r="T16" s="237" t="s">
        <v>269</v>
      </c>
      <c r="U16" s="237" t="s">
        <v>270</v>
      </c>
      <c r="V16" s="237" t="s">
        <v>271</v>
      </c>
      <c r="W16" s="240"/>
      <c r="X16" s="242"/>
      <c r="Y16" s="244"/>
      <c r="Z16" s="245"/>
      <c r="AA16" s="241"/>
      <c r="AB16" s="245"/>
      <c r="AC16" s="241"/>
      <c r="AD16" s="236"/>
      <c r="AE16" s="236"/>
    </row>
    <row r="17" spans="1:31" s="1" customFormat="1" x14ac:dyDescent="0.2">
      <c r="A17" s="288"/>
      <c r="B17" s="283"/>
      <c r="C17" s="265"/>
      <c r="D17" s="268"/>
      <c r="E17" s="297"/>
      <c r="F17" s="273"/>
      <c r="G17" s="19" t="s">
        <v>41</v>
      </c>
      <c r="H17" s="255">
        <f>516+476+463</f>
        <v>1455</v>
      </c>
      <c r="I17" s="256"/>
      <c r="J17" s="257"/>
      <c r="K17" s="255">
        <f>468+514+515</f>
        <v>1497</v>
      </c>
      <c r="L17" s="256"/>
      <c r="M17" s="257"/>
      <c r="N17" s="255">
        <f>500+500+512</f>
        <v>1512</v>
      </c>
      <c r="O17" s="256"/>
      <c r="P17" s="257"/>
      <c r="Q17" s="255">
        <v>512</v>
      </c>
      <c r="R17" s="256"/>
      <c r="S17" s="256"/>
      <c r="T17" s="238"/>
      <c r="U17" s="238"/>
      <c r="V17" s="238"/>
      <c r="W17" s="240"/>
      <c r="X17" s="243"/>
      <c r="Y17" s="244"/>
      <c r="Z17" s="244"/>
      <c r="AA17" s="241"/>
      <c r="AB17" s="244"/>
      <c r="AC17" s="241"/>
      <c r="AD17" s="236"/>
      <c r="AE17" s="236"/>
    </row>
    <row r="18" spans="1:31" s="1" customFormat="1" ht="33" customHeight="1" x14ac:dyDescent="0.2">
      <c r="A18" s="288"/>
      <c r="B18" s="283"/>
      <c r="C18" s="266"/>
      <c r="D18" s="269"/>
      <c r="E18" s="298"/>
      <c r="F18" s="274"/>
      <c r="G18" s="20" t="s">
        <v>23</v>
      </c>
      <c r="H18" s="285">
        <f>H16/H17</f>
        <v>0.96494845360824744</v>
      </c>
      <c r="I18" s="286"/>
      <c r="J18" s="289"/>
      <c r="K18" s="285">
        <f>K16/K17</f>
        <v>0.94722778891115567</v>
      </c>
      <c r="L18" s="286"/>
      <c r="M18" s="289"/>
      <c r="N18" s="285">
        <f>N16/N17</f>
        <v>0.96031746031746035</v>
      </c>
      <c r="O18" s="286"/>
      <c r="P18" s="289"/>
      <c r="Q18" s="285">
        <f>Q16/Q17</f>
        <v>0.974609375</v>
      </c>
      <c r="R18" s="286"/>
      <c r="S18" s="286"/>
      <c r="T18" s="239"/>
      <c r="U18" s="239"/>
      <c r="V18" s="239"/>
      <c r="W18" s="240"/>
      <c r="X18" s="243"/>
      <c r="Y18" s="244"/>
      <c r="Z18" s="244"/>
      <c r="AA18" s="241"/>
      <c r="AB18" s="244"/>
      <c r="AC18" s="241"/>
      <c r="AD18" s="236"/>
      <c r="AE18" s="236"/>
    </row>
    <row r="19" spans="1:31" s="22" customFormat="1" ht="12.75" customHeight="1" x14ac:dyDescent="0.25">
      <c r="A19" s="265" t="s">
        <v>38</v>
      </c>
      <c r="B19" s="283"/>
      <c r="C19" s="258">
        <f>0.0856177833634436</f>
        <v>8.5617783363443598E-2</v>
      </c>
      <c r="D19" s="261">
        <v>0</v>
      </c>
      <c r="E19" s="275" t="s">
        <v>36</v>
      </c>
      <c r="F19" s="293">
        <f>SUM(H19:S19)/SUM(H20:S20)</f>
        <v>0.29482948294829481</v>
      </c>
      <c r="G19" s="12" t="s">
        <v>43</v>
      </c>
      <c r="H19" s="13">
        <v>631</v>
      </c>
      <c r="I19" s="13">
        <v>558</v>
      </c>
      <c r="J19" s="13">
        <v>718</v>
      </c>
      <c r="K19" s="13">
        <v>763</v>
      </c>
      <c r="L19" s="13">
        <v>927</v>
      </c>
      <c r="M19" s="13">
        <v>916</v>
      </c>
      <c r="N19" s="13">
        <v>934</v>
      </c>
      <c r="O19" s="13">
        <v>821</v>
      </c>
      <c r="P19" s="13">
        <v>765</v>
      </c>
      <c r="Q19" s="13">
        <v>739</v>
      </c>
      <c r="R19" s="13"/>
      <c r="S19" s="47"/>
      <c r="T19" s="236"/>
      <c r="U19" s="246"/>
      <c r="V19" s="246"/>
      <c r="W19" s="236"/>
      <c r="X19" s="242"/>
      <c r="Y19" s="244"/>
      <c r="Z19" s="245"/>
      <c r="AA19" s="241"/>
      <c r="AB19" s="245"/>
      <c r="AC19" s="241"/>
      <c r="AD19" s="236"/>
      <c r="AE19" s="236"/>
    </row>
    <row r="20" spans="1:31" s="22" customFormat="1" ht="33.75" customHeight="1" x14ac:dyDescent="0.2">
      <c r="A20" s="265"/>
      <c r="B20" s="283"/>
      <c r="C20" s="259"/>
      <c r="D20" s="262"/>
      <c r="E20" s="276"/>
      <c r="F20" s="294"/>
      <c r="G20" s="14" t="s">
        <v>44</v>
      </c>
      <c r="H20" s="13">
        <v>2368</v>
      </c>
      <c r="I20" s="13">
        <v>2353</v>
      </c>
      <c r="J20" s="13">
        <v>2665</v>
      </c>
      <c r="K20" s="13">
        <v>2488</v>
      </c>
      <c r="L20" s="13">
        <v>2543</v>
      </c>
      <c r="M20" s="13">
        <v>2725</v>
      </c>
      <c r="N20" s="13">
        <v>2798</v>
      </c>
      <c r="O20" s="13">
        <v>2994</v>
      </c>
      <c r="P20" s="13">
        <v>2743</v>
      </c>
      <c r="Q20" s="13">
        <v>2684</v>
      </c>
      <c r="R20" s="13"/>
      <c r="S20" s="47"/>
      <c r="T20" s="236"/>
      <c r="U20" s="247"/>
      <c r="V20" s="247"/>
      <c r="W20" s="236"/>
      <c r="X20" s="243"/>
      <c r="Y20" s="244"/>
      <c r="Z20" s="244"/>
      <c r="AA20" s="241"/>
      <c r="AB20" s="244"/>
      <c r="AC20" s="241"/>
      <c r="AD20" s="236"/>
      <c r="AE20" s="236"/>
    </row>
    <row r="21" spans="1:31" s="22" customFormat="1" x14ac:dyDescent="0.2">
      <c r="A21" s="265"/>
      <c r="B21" s="283"/>
      <c r="C21" s="260"/>
      <c r="D21" s="263"/>
      <c r="E21" s="277"/>
      <c r="F21" s="295"/>
      <c r="G21" s="15" t="s">
        <v>23</v>
      </c>
      <c r="H21" s="16">
        <f t="shared" ref="H21:S21" si="1">+H19/H20</f>
        <v>0.26646959459459457</v>
      </c>
      <c r="I21" s="16">
        <f t="shared" si="1"/>
        <v>0.23714407139821506</v>
      </c>
      <c r="J21" s="16">
        <f t="shared" si="1"/>
        <v>0.26941838649155725</v>
      </c>
      <c r="K21" s="16">
        <f t="shared" si="1"/>
        <v>0.30667202572347269</v>
      </c>
      <c r="L21" s="16">
        <f t="shared" si="1"/>
        <v>0.36453008257963038</v>
      </c>
      <c r="M21" s="16">
        <f t="shared" si="1"/>
        <v>0.33614678899082567</v>
      </c>
      <c r="N21" s="16">
        <f t="shared" si="1"/>
        <v>0.33380986418870623</v>
      </c>
      <c r="O21" s="16">
        <f t="shared" si="1"/>
        <v>0.27421509686038742</v>
      </c>
      <c r="P21" s="16">
        <f t="shared" si="1"/>
        <v>0.27889172438935472</v>
      </c>
      <c r="Q21" s="16">
        <f t="shared" si="1"/>
        <v>0.27533532041728764</v>
      </c>
      <c r="R21" s="16" t="e">
        <f t="shared" si="1"/>
        <v>#DIV/0!</v>
      </c>
      <c r="S21" s="48" t="e">
        <f t="shared" si="1"/>
        <v>#DIV/0!</v>
      </c>
      <c r="T21" s="236"/>
      <c r="U21" s="248"/>
      <c r="V21" s="248"/>
      <c r="W21" s="236"/>
      <c r="X21" s="243"/>
      <c r="Y21" s="244"/>
      <c r="Z21" s="244"/>
      <c r="AA21" s="241"/>
      <c r="AB21" s="244"/>
      <c r="AC21" s="241"/>
      <c r="AD21" s="236"/>
      <c r="AE21" s="236"/>
    </row>
    <row r="22" spans="1:31" s="22" customFormat="1" ht="25.5" x14ac:dyDescent="0.25">
      <c r="A22" s="265"/>
      <c r="B22" s="283"/>
      <c r="C22" s="290"/>
      <c r="D22" s="249">
        <v>0</v>
      </c>
      <c r="E22" s="296" t="s">
        <v>37</v>
      </c>
      <c r="F22" s="272" t="e">
        <f>SUM(H22:S22)/SUM(H23:S23)</f>
        <v>#DIV/0!</v>
      </c>
      <c r="G22" s="225" t="s">
        <v>45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82"/>
      <c r="T22" s="240"/>
      <c r="U22" s="240"/>
      <c r="V22" s="240"/>
      <c r="W22" s="240"/>
      <c r="X22" s="242"/>
      <c r="Y22" s="244"/>
      <c r="Z22" s="245"/>
      <c r="AA22" s="241"/>
      <c r="AB22" s="245"/>
      <c r="AC22" s="241"/>
      <c r="AD22" s="236"/>
      <c r="AE22" s="236"/>
    </row>
    <row r="23" spans="1:31" s="22" customFormat="1" ht="25.5" x14ac:dyDescent="0.2">
      <c r="A23" s="265"/>
      <c r="B23" s="283"/>
      <c r="C23" s="291"/>
      <c r="D23" s="250"/>
      <c r="E23" s="297"/>
      <c r="F23" s="273"/>
      <c r="G23" s="19" t="s">
        <v>119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82"/>
      <c r="T23" s="240"/>
      <c r="U23" s="240"/>
      <c r="V23" s="240"/>
      <c r="W23" s="240"/>
      <c r="X23" s="243"/>
      <c r="Y23" s="244"/>
      <c r="Z23" s="244"/>
      <c r="AA23" s="241"/>
      <c r="AB23" s="244"/>
      <c r="AC23" s="241"/>
      <c r="AD23" s="236"/>
      <c r="AE23" s="236"/>
    </row>
    <row r="24" spans="1:31" s="22" customFormat="1" x14ac:dyDescent="0.2">
      <c r="A24" s="266"/>
      <c r="B24" s="284"/>
      <c r="C24" s="292"/>
      <c r="D24" s="251"/>
      <c r="E24" s="298"/>
      <c r="F24" s="274"/>
      <c r="G24" s="20" t="s">
        <v>23</v>
      </c>
      <c r="H24" s="21" t="e">
        <f t="shared" ref="H24:S24" si="2">+H22/H23</f>
        <v>#DIV/0!</v>
      </c>
      <c r="I24" s="21" t="e">
        <f t="shared" si="2"/>
        <v>#DIV/0!</v>
      </c>
      <c r="J24" s="21" t="e">
        <f t="shared" si="2"/>
        <v>#DIV/0!</v>
      </c>
      <c r="K24" s="21" t="e">
        <f t="shared" si="2"/>
        <v>#DIV/0!</v>
      </c>
      <c r="L24" s="21" t="e">
        <f t="shared" si="2"/>
        <v>#DIV/0!</v>
      </c>
      <c r="M24" s="21" t="e">
        <f t="shared" si="2"/>
        <v>#DIV/0!</v>
      </c>
      <c r="N24" s="21" t="e">
        <f t="shared" si="2"/>
        <v>#DIV/0!</v>
      </c>
      <c r="O24" s="21" t="e">
        <f t="shared" si="2"/>
        <v>#DIV/0!</v>
      </c>
      <c r="P24" s="21" t="e">
        <f t="shared" si="2"/>
        <v>#DIV/0!</v>
      </c>
      <c r="Q24" s="21" t="e">
        <f t="shared" si="2"/>
        <v>#DIV/0!</v>
      </c>
      <c r="R24" s="21" t="e">
        <f t="shared" si="2"/>
        <v>#DIV/0!</v>
      </c>
      <c r="S24" s="83" t="e">
        <f t="shared" si="2"/>
        <v>#DIV/0!</v>
      </c>
      <c r="T24" s="240"/>
      <c r="U24" s="240"/>
      <c r="V24" s="240"/>
      <c r="W24" s="240"/>
      <c r="X24" s="243"/>
      <c r="Y24" s="244"/>
      <c r="Z24" s="244"/>
      <c r="AA24" s="241"/>
      <c r="AB24" s="244"/>
      <c r="AC24" s="241"/>
      <c r="AD24" s="236"/>
      <c r="AE24" s="236"/>
    </row>
    <row r="25" spans="1:31" s="22" customFormat="1" x14ac:dyDescent="0.25">
      <c r="A25" s="309" t="s">
        <v>34</v>
      </c>
      <c r="B25" s="261"/>
      <c r="C25" s="299">
        <v>0.04</v>
      </c>
      <c r="D25" s="261" t="s">
        <v>35</v>
      </c>
      <c r="E25" s="296" t="s">
        <v>116</v>
      </c>
      <c r="F25" s="252" t="e">
        <f>SUM(H25:S25)/SUM(H26:S26)</f>
        <v>#DIV/0!</v>
      </c>
      <c r="G25" s="17" t="s">
        <v>117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47"/>
      <c r="T25" s="236"/>
      <c r="U25" s="236"/>
      <c r="V25" s="236"/>
      <c r="W25" s="236"/>
      <c r="X25" s="242"/>
      <c r="Y25" s="244"/>
      <c r="Z25" s="245"/>
      <c r="AA25" s="243"/>
      <c r="AB25" s="245"/>
      <c r="AC25" s="243"/>
      <c r="AD25" s="236"/>
      <c r="AE25" s="236"/>
    </row>
    <row r="26" spans="1:31" s="22" customFormat="1" ht="25.5" x14ac:dyDescent="0.2">
      <c r="A26" s="310"/>
      <c r="B26" s="262"/>
      <c r="C26" s="300"/>
      <c r="D26" s="262"/>
      <c r="E26" s="297"/>
      <c r="F26" s="253"/>
      <c r="G26" s="19" t="s">
        <v>118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47"/>
      <c r="T26" s="236"/>
      <c r="U26" s="236"/>
      <c r="V26" s="236"/>
      <c r="W26" s="236"/>
      <c r="X26" s="243"/>
      <c r="Y26" s="244"/>
      <c r="Z26" s="244"/>
      <c r="AA26" s="243"/>
      <c r="AB26" s="244"/>
      <c r="AC26" s="243"/>
      <c r="AD26" s="236"/>
      <c r="AE26" s="236"/>
    </row>
    <row r="27" spans="1:31" s="22" customFormat="1" x14ac:dyDescent="0.2">
      <c r="A27" s="310"/>
      <c r="B27" s="263"/>
      <c r="C27" s="301"/>
      <c r="D27" s="263"/>
      <c r="E27" s="298"/>
      <c r="F27" s="254"/>
      <c r="G27" s="20" t="s">
        <v>23</v>
      </c>
      <c r="H27" s="16" t="e">
        <f t="shared" ref="H27:S27" si="3">+H25/H26</f>
        <v>#DIV/0!</v>
      </c>
      <c r="I27" s="16" t="e">
        <f t="shared" si="3"/>
        <v>#DIV/0!</v>
      </c>
      <c r="J27" s="16" t="e">
        <f t="shared" si="3"/>
        <v>#DIV/0!</v>
      </c>
      <c r="K27" s="16" t="e">
        <f t="shared" si="3"/>
        <v>#DIV/0!</v>
      </c>
      <c r="L27" s="16" t="e">
        <f t="shared" si="3"/>
        <v>#DIV/0!</v>
      </c>
      <c r="M27" s="16" t="e">
        <f t="shared" si="3"/>
        <v>#DIV/0!</v>
      </c>
      <c r="N27" s="80" t="e">
        <f t="shared" si="3"/>
        <v>#DIV/0!</v>
      </c>
      <c r="O27" s="81" t="e">
        <f t="shared" si="3"/>
        <v>#DIV/0!</v>
      </c>
      <c r="P27" s="81" t="e">
        <f t="shared" si="3"/>
        <v>#DIV/0!</v>
      </c>
      <c r="Q27" s="16" t="e">
        <f t="shared" si="3"/>
        <v>#DIV/0!</v>
      </c>
      <c r="R27" s="16" t="e">
        <f t="shared" si="3"/>
        <v>#DIV/0!</v>
      </c>
      <c r="S27" s="48" t="e">
        <f t="shared" si="3"/>
        <v>#DIV/0!</v>
      </c>
      <c r="T27" s="236"/>
      <c r="U27" s="236"/>
      <c r="V27" s="236"/>
      <c r="W27" s="236"/>
      <c r="X27" s="243"/>
      <c r="Y27" s="244"/>
      <c r="Z27" s="244"/>
      <c r="AA27" s="243"/>
      <c r="AB27" s="244"/>
      <c r="AC27" s="243"/>
      <c r="AD27" s="236"/>
      <c r="AE27" s="236"/>
    </row>
    <row r="28" spans="1:31" s="22" customFormat="1" x14ac:dyDescent="0.25">
      <c r="A28" s="310"/>
      <c r="B28" s="249" t="s">
        <v>46</v>
      </c>
      <c r="C28" s="290">
        <v>1</v>
      </c>
      <c r="D28" s="249" t="s">
        <v>47</v>
      </c>
      <c r="E28" s="320" t="s">
        <v>69</v>
      </c>
      <c r="F28" s="321" t="e">
        <f>SUM(H28:S28)/SUM(H29:S29)</f>
        <v>#DIV/0!</v>
      </c>
      <c r="G28" s="17" t="s">
        <v>68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82"/>
      <c r="T28" s="236"/>
      <c r="U28" s="236"/>
      <c r="V28" s="236"/>
      <c r="W28" s="236"/>
      <c r="X28" s="242"/>
      <c r="Y28" s="244"/>
      <c r="Z28" s="245"/>
      <c r="AA28" s="241"/>
      <c r="AB28" s="245"/>
      <c r="AC28" s="241"/>
      <c r="AD28" s="236"/>
      <c r="AE28" s="236"/>
    </row>
    <row r="29" spans="1:31" s="22" customFormat="1" x14ac:dyDescent="0.2">
      <c r="A29" s="310"/>
      <c r="B29" s="250"/>
      <c r="C29" s="291"/>
      <c r="D29" s="250"/>
      <c r="E29" s="320"/>
      <c r="F29" s="321"/>
      <c r="G29" s="19" t="s">
        <v>127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82"/>
      <c r="T29" s="236"/>
      <c r="U29" s="236"/>
      <c r="V29" s="236"/>
      <c r="W29" s="236"/>
      <c r="X29" s="243"/>
      <c r="Y29" s="244"/>
      <c r="Z29" s="244"/>
      <c r="AA29" s="241"/>
      <c r="AB29" s="244"/>
      <c r="AC29" s="241"/>
      <c r="AD29" s="236"/>
      <c r="AE29" s="236"/>
    </row>
    <row r="30" spans="1:31" s="22" customFormat="1" ht="31.5" customHeight="1" x14ac:dyDescent="0.2">
      <c r="A30" s="310"/>
      <c r="B30" s="251"/>
      <c r="C30" s="292"/>
      <c r="D30" s="251"/>
      <c r="E30" s="320"/>
      <c r="F30" s="321"/>
      <c r="G30" s="20" t="s">
        <v>23</v>
      </c>
      <c r="H30" s="21" t="e">
        <f t="shared" ref="H30:S30" si="4">+H28/H29</f>
        <v>#DIV/0!</v>
      </c>
      <c r="I30" s="21" t="e">
        <f t="shared" si="4"/>
        <v>#DIV/0!</v>
      </c>
      <c r="J30" s="21" t="e">
        <f t="shared" si="4"/>
        <v>#DIV/0!</v>
      </c>
      <c r="K30" s="21" t="e">
        <f t="shared" si="4"/>
        <v>#DIV/0!</v>
      </c>
      <c r="L30" s="21" t="e">
        <f t="shared" si="4"/>
        <v>#DIV/0!</v>
      </c>
      <c r="M30" s="21" t="e">
        <f t="shared" si="4"/>
        <v>#DIV/0!</v>
      </c>
      <c r="N30" s="21" t="e">
        <f t="shared" si="4"/>
        <v>#DIV/0!</v>
      </c>
      <c r="O30" s="21" t="e">
        <f t="shared" si="4"/>
        <v>#DIV/0!</v>
      </c>
      <c r="P30" s="21" t="e">
        <f t="shared" si="4"/>
        <v>#DIV/0!</v>
      </c>
      <c r="Q30" s="21" t="e">
        <f t="shared" si="4"/>
        <v>#DIV/0!</v>
      </c>
      <c r="R30" s="21" t="e">
        <f t="shared" si="4"/>
        <v>#DIV/0!</v>
      </c>
      <c r="S30" s="83" t="e">
        <f t="shared" si="4"/>
        <v>#DIV/0!</v>
      </c>
      <c r="T30" s="236"/>
      <c r="U30" s="236"/>
      <c r="V30" s="236"/>
      <c r="W30" s="236"/>
      <c r="X30" s="243"/>
      <c r="Y30" s="244"/>
      <c r="Z30" s="244"/>
      <c r="AA30" s="241"/>
      <c r="AB30" s="244"/>
      <c r="AC30" s="241"/>
      <c r="AD30" s="236"/>
      <c r="AE30" s="236"/>
    </row>
    <row r="31" spans="1:31" ht="38.25" customHeight="1" x14ac:dyDescent="0.2">
      <c r="A31" s="331" t="s">
        <v>120</v>
      </c>
      <c r="B31" s="328" t="s">
        <v>46</v>
      </c>
      <c r="C31" s="127">
        <v>1</v>
      </c>
      <c r="D31" s="224" t="s">
        <v>122</v>
      </c>
      <c r="E31" s="126" t="s">
        <v>123</v>
      </c>
      <c r="F31" s="322" t="s">
        <v>184</v>
      </c>
      <c r="G31" s="123" t="s">
        <v>121</v>
      </c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236"/>
      <c r="U31" s="246"/>
      <c r="V31" s="246"/>
      <c r="W31" s="246"/>
      <c r="X31" s="242"/>
      <c r="Y31" s="244"/>
      <c r="Z31" s="245"/>
      <c r="AA31" s="241"/>
      <c r="AB31" s="245"/>
      <c r="AC31" s="241"/>
      <c r="AD31" s="236"/>
      <c r="AE31" s="236"/>
    </row>
    <row r="32" spans="1:31" ht="33.75" customHeight="1" x14ac:dyDescent="0.2">
      <c r="A32" s="332"/>
      <c r="B32" s="329"/>
      <c r="C32" s="143">
        <v>1</v>
      </c>
      <c r="D32" s="131" t="s">
        <v>124</v>
      </c>
      <c r="E32" s="126" t="s">
        <v>123</v>
      </c>
      <c r="F32" s="322"/>
      <c r="G32" s="123" t="s">
        <v>126</v>
      </c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236"/>
      <c r="U32" s="247"/>
      <c r="V32" s="247"/>
      <c r="W32" s="247"/>
      <c r="X32" s="243"/>
      <c r="Y32" s="244"/>
      <c r="Z32" s="244"/>
      <c r="AA32" s="241"/>
      <c r="AB32" s="244"/>
      <c r="AC32" s="241"/>
      <c r="AD32" s="236"/>
      <c r="AE32" s="236"/>
    </row>
    <row r="33" spans="1:31" ht="45" customHeight="1" x14ac:dyDescent="0.2">
      <c r="A33" s="332"/>
      <c r="B33" s="330"/>
      <c r="C33" s="127">
        <v>1</v>
      </c>
      <c r="D33" s="131" t="s">
        <v>125</v>
      </c>
      <c r="E33" s="126" t="s">
        <v>123</v>
      </c>
      <c r="F33" s="322"/>
      <c r="G33" s="123" t="s">
        <v>193</v>
      </c>
      <c r="H33" s="130"/>
      <c r="I33" s="130"/>
      <c r="J33" s="130"/>
      <c r="K33" s="130"/>
      <c r="L33" s="130"/>
      <c r="M33" s="125"/>
      <c r="N33" s="125"/>
      <c r="O33" s="125"/>
      <c r="P33" s="125"/>
      <c r="Q33" s="125"/>
      <c r="R33" s="125"/>
      <c r="S33" s="132"/>
      <c r="T33" s="236"/>
      <c r="U33" s="248"/>
      <c r="V33" s="248"/>
      <c r="W33" s="248"/>
      <c r="X33" s="243"/>
      <c r="Y33" s="244"/>
      <c r="Z33" s="244"/>
      <c r="AA33" s="241"/>
      <c r="AB33" s="244"/>
      <c r="AC33" s="241"/>
      <c r="AD33" s="236"/>
      <c r="AE33" s="236"/>
    </row>
    <row r="34" spans="1:31" ht="25.5" customHeight="1" x14ac:dyDescent="0.2">
      <c r="A34" s="332"/>
      <c r="B34" s="328" t="s">
        <v>46</v>
      </c>
      <c r="C34" s="325">
        <v>1</v>
      </c>
      <c r="D34" s="328" t="s">
        <v>185</v>
      </c>
      <c r="E34" s="296" t="s">
        <v>123</v>
      </c>
      <c r="F34" s="252" t="e">
        <f>SUM(H34:S34)/SUM(H35:S35)</f>
        <v>#DIV/0!</v>
      </c>
      <c r="G34" s="123" t="s">
        <v>186</v>
      </c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236"/>
      <c r="U34" s="236"/>
      <c r="V34" s="236"/>
      <c r="W34" s="236"/>
      <c r="X34" s="242"/>
      <c r="Y34" s="244"/>
      <c r="Z34" s="245"/>
      <c r="AA34" s="241"/>
      <c r="AB34" s="245"/>
      <c r="AC34" s="241"/>
      <c r="AD34" s="236"/>
      <c r="AE34" s="236"/>
    </row>
    <row r="35" spans="1:31" x14ac:dyDescent="0.2">
      <c r="A35" s="332"/>
      <c r="B35" s="329"/>
      <c r="C35" s="326"/>
      <c r="D35" s="329"/>
      <c r="E35" s="297"/>
      <c r="F35" s="253"/>
      <c r="G35" s="128" t="s">
        <v>187</v>
      </c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236"/>
      <c r="U35" s="236"/>
      <c r="V35" s="236"/>
      <c r="W35" s="236"/>
      <c r="X35" s="243"/>
      <c r="Y35" s="244"/>
      <c r="Z35" s="244"/>
      <c r="AA35" s="241"/>
      <c r="AB35" s="244"/>
      <c r="AC35" s="241"/>
      <c r="AD35" s="236"/>
      <c r="AE35" s="236"/>
    </row>
    <row r="36" spans="1:31" ht="24" customHeight="1" x14ac:dyDescent="0.2">
      <c r="A36" s="333"/>
      <c r="B36" s="329"/>
      <c r="C36" s="326"/>
      <c r="D36" s="329"/>
      <c r="E36" s="297"/>
      <c r="F36" s="253"/>
      <c r="G36" s="221" t="s">
        <v>23</v>
      </c>
      <c r="H36" s="16" t="e">
        <f t="shared" ref="H36:S36" si="5">+H34/H35</f>
        <v>#DIV/0!</v>
      </c>
      <c r="I36" s="16" t="e">
        <f t="shared" si="5"/>
        <v>#DIV/0!</v>
      </c>
      <c r="J36" s="16" t="e">
        <f t="shared" si="5"/>
        <v>#DIV/0!</v>
      </c>
      <c r="K36" s="16" t="e">
        <f t="shared" si="5"/>
        <v>#DIV/0!</v>
      </c>
      <c r="L36" s="16" t="e">
        <f t="shared" si="5"/>
        <v>#DIV/0!</v>
      </c>
      <c r="M36" s="16" t="e">
        <f t="shared" si="5"/>
        <v>#DIV/0!</v>
      </c>
      <c r="N36" s="16" t="e">
        <f t="shared" si="5"/>
        <v>#DIV/0!</v>
      </c>
      <c r="O36" s="16" t="e">
        <f t="shared" si="5"/>
        <v>#DIV/0!</v>
      </c>
      <c r="P36" s="16" t="e">
        <f t="shared" si="5"/>
        <v>#DIV/0!</v>
      </c>
      <c r="Q36" s="16" t="e">
        <f t="shared" si="5"/>
        <v>#DIV/0!</v>
      </c>
      <c r="R36" s="16" t="e">
        <f t="shared" si="5"/>
        <v>#DIV/0!</v>
      </c>
      <c r="S36" s="16" t="e">
        <f t="shared" si="5"/>
        <v>#DIV/0!</v>
      </c>
      <c r="T36" s="236"/>
      <c r="U36" s="236"/>
      <c r="V36" s="236"/>
      <c r="W36" s="236"/>
      <c r="X36" s="243"/>
      <c r="Y36" s="244"/>
      <c r="Z36" s="244"/>
      <c r="AA36" s="241"/>
      <c r="AB36" s="244"/>
      <c r="AC36" s="241"/>
      <c r="AD36" s="236"/>
      <c r="AE36" s="236"/>
    </row>
    <row r="37" spans="1:31" ht="24" customHeight="1" x14ac:dyDescent="0.2">
      <c r="A37" s="323" t="s">
        <v>240</v>
      </c>
      <c r="B37" s="324"/>
      <c r="C37" s="325">
        <v>1</v>
      </c>
      <c r="D37" s="328" t="s">
        <v>241</v>
      </c>
      <c r="E37" s="296" t="s">
        <v>245</v>
      </c>
      <c r="F37" s="252"/>
      <c r="G37" s="124" t="s">
        <v>242</v>
      </c>
      <c r="H37" s="16">
        <f ca="1">H37*100</f>
        <v>0</v>
      </c>
      <c r="I37" s="16">
        <f t="shared" ref="I37:S37" ca="1" si="6">I37*100</f>
        <v>0</v>
      </c>
      <c r="J37" s="16">
        <f t="shared" ca="1" si="6"/>
        <v>0</v>
      </c>
      <c r="K37" s="16">
        <f t="shared" ca="1" si="6"/>
        <v>0</v>
      </c>
      <c r="L37" s="16">
        <f t="shared" ca="1" si="6"/>
        <v>0</v>
      </c>
      <c r="M37" s="16">
        <f t="shared" ca="1" si="6"/>
        <v>0</v>
      </c>
      <c r="N37" s="16">
        <f t="shared" ca="1" si="6"/>
        <v>0</v>
      </c>
      <c r="O37" s="16">
        <f t="shared" ca="1" si="6"/>
        <v>0</v>
      </c>
      <c r="P37" s="16">
        <f t="shared" ca="1" si="6"/>
        <v>0</v>
      </c>
      <c r="Q37" s="16">
        <f t="shared" ca="1" si="6"/>
        <v>0</v>
      </c>
      <c r="R37" s="16">
        <f t="shared" ca="1" si="6"/>
        <v>0</v>
      </c>
      <c r="S37" s="16">
        <f t="shared" ca="1" si="6"/>
        <v>0</v>
      </c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</row>
    <row r="38" spans="1:31" ht="24" customHeight="1" x14ac:dyDescent="0.2">
      <c r="A38" s="323"/>
      <c r="B38" s="324"/>
      <c r="C38" s="326"/>
      <c r="D38" s="329"/>
      <c r="E38" s="297"/>
      <c r="F38" s="253"/>
      <c r="G38" s="124" t="s">
        <v>243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</row>
    <row r="39" spans="1:31" x14ac:dyDescent="0.2">
      <c r="A39" s="323"/>
      <c r="B39" s="324"/>
      <c r="C39" s="327"/>
      <c r="D39" s="330"/>
      <c r="E39" s="298"/>
      <c r="F39" s="254"/>
      <c r="G39" s="219" t="s">
        <v>244</v>
      </c>
      <c r="H39" s="222" t="e">
        <f ca="1">H37/H38</f>
        <v>#DIV/0!</v>
      </c>
      <c r="I39" s="222" t="e">
        <f t="shared" ref="I39:S39" ca="1" si="7">I37/I38</f>
        <v>#DIV/0!</v>
      </c>
      <c r="J39" s="222" t="e">
        <f t="shared" ca="1" si="7"/>
        <v>#DIV/0!</v>
      </c>
      <c r="K39" s="222" t="e">
        <f t="shared" ca="1" si="7"/>
        <v>#DIV/0!</v>
      </c>
      <c r="L39" s="222" t="e">
        <f t="shared" ca="1" si="7"/>
        <v>#DIV/0!</v>
      </c>
      <c r="M39" s="222" t="e">
        <f t="shared" ca="1" si="7"/>
        <v>#DIV/0!</v>
      </c>
      <c r="N39" s="222" t="e">
        <f t="shared" ca="1" si="7"/>
        <v>#DIV/0!</v>
      </c>
      <c r="O39" s="222" t="e">
        <f t="shared" ca="1" si="7"/>
        <v>#DIV/0!</v>
      </c>
      <c r="P39" s="222" t="e">
        <f t="shared" ca="1" si="7"/>
        <v>#DIV/0!</v>
      </c>
      <c r="Q39" s="222" t="e">
        <f t="shared" ca="1" si="7"/>
        <v>#DIV/0!</v>
      </c>
      <c r="R39" s="222" t="e">
        <f t="shared" ca="1" si="7"/>
        <v>#DIV/0!</v>
      </c>
      <c r="S39" s="222" t="e">
        <f t="shared" ca="1" si="7"/>
        <v>#DIV/0!</v>
      </c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</row>
    <row r="40" spans="1:31" x14ac:dyDescent="0.2">
      <c r="E40" s="220"/>
    </row>
  </sheetData>
  <mergeCells count="176">
    <mergeCell ref="AE37:AE39"/>
    <mergeCell ref="V37:V39"/>
    <mergeCell ref="W37:W39"/>
    <mergeCell ref="X37:X39"/>
    <mergeCell ref="Y37:Y39"/>
    <mergeCell ref="Z37:Z39"/>
    <mergeCell ref="AA37:AA39"/>
    <mergeCell ref="AB37:AB39"/>
    <mergeCell ref="AC37:AC39"/>
    <mergeCell ref="AD37:AD39"/>
    <mergeCell ref="AA31:AA33"/>
    <mergeCell ref="AB31:AB33"/>
    <mergeCell ref="AC31:AC33"/>
    <mergeCell ref="E34:E36"/>
    <mergeCell ref="F34:F36"/>
    <mergeCell ref="A37:A39"/>
    <mergeCell ref="B37:B39"/>
    <mergeCell ref="C37:C39"/>
    <mergeCell ref="D37:D39"/>
    <mergeCell ref="E37:E39"/>
    <mergeCell ref="F37:F39"/>
    <mergeCell ref="T37:T39"/>
    <mergeCell ref="U37:U39"/>
    <mergeCell ref="A31:A36"/>
    <mergeCell ref="B31:B33"/>
    <mergeCell ref="D34:D36"/>
    <mergeCell ref="B34:B36"/>
    <mergeCell ref="C34:C36"/>
    <mergeCell ref="AC34:AC36"/>
    <mergeCell ref="B28:B30"/>
    <mergeCell ref="C28:C30"/>
    <mergeCell ref="V31:V33"/>
    <mergeCell ref="V34:V36"/>
    <mergeCell ref="AB28:AB30"/>
    <mergeCell ref="AD28:AD30"/>
    <mergeCell ref="W28:W30"/>
    <mergeCell ref="E28:E30"/>
    <mergeCell ref="F28:F30"/>
    <mergeCell ref="T31:T33"/>
    <mergeCell ref="T34:T36"/>
    <mergeCell ref="U31:U33"/>
    <mergeCell ref="U34:U36"/>
    <mergeCell ref="W31:W33"/>
    <mergeCell ref="W34:W36"/>
    <mergeCell ref="X31:X33"/>
    <mergeCell ref="X34:X36"/>
    <mergeCell ref="Y31:Y33"/>
    <mergeCell ref="Y34:Y36"/>
    <mergeCell ref="Z31:Z33"/>
    <mergeCell ref="Z34:Z36"/>
    <mergeCell ref="AA34:AA36"/>
    <mergeCell ref="AB34:AB36"/>
    <mergeCell ref="F31:F33"/>
    <mergeCell ref="AC28:AC30"/>
    <mergeCell ref="AD22:AD24"/>
    <mergeCell ref="AE22:AE24"/>
    <mergeCell ref="X25:X27"/>
    <mergeCell ref="Y25:Y27"/>
    <mergeCell ref="Z25:Z27"/>
    <mergeCell ref="AA25:AA27"/>
    <mergeCell ref="AB25:AB27"/>
    <mergeCell ref="AC25:AC27"/>
    <mergeCell ref="AD25:AD27"/>
    <mergeCell ref="AE25:AE27"/>
    <mergeCell ref="X22:X24"/>
    <mergeCell ref="Y22:Y24"/>
    <mergeCell ref="Z22:Z24"/>
    <mergeCell ref="AA22:AA24"/>
    <mergeCell ref="AB22:AB24"/>
    <mergeCell ref="AC22:AC24"/>
    <mergeCell ref="X28:X30"/>
    <mergeCell ref="Y28:Y30"/>
    <mergeCell ref="Z28:Z30"/>
    <mergeCell ref="AA28:AA30"/>
    <mergeCell ref="W19:W21"/>
    <mergeCell ref="U22:U24"/>
    <mergeCell ref="V22:V24"/>
    <mergeCell ref="W22:W24"/>
    <mergeCell ref="U25:U27"/>
    <mergeCell ref="V25:V27"/>
    <mergeCell ref="X10:AE11"/>
    <mergeCell ref="X13:X15"/>
    <mergeCell ref="Y13:Y15"/>
    <mergeCell ref="Z13:Z15"/>
    <mergeCell ref="AA13:AA15"/>
    <mergeCell ref="AB13:AB15"/>
    <mergeCell ref="AC13:AC15"/>
    <mergeCell ref="AD13:AD15"/>
    <mergeCell ref="AE13:AE15"/>
    <mergeCell ref="AD16:AD18"/>
    <mergeCell ref="AE16:AE18"/>
    <mergeCell ref="X19:X21"/>
    <mergeCell ref="Y19:Y21"/>
    <mergeCell ref="Z19:Z21"/>
    <mergeCell ref="AA19:AA21"/>
    <mergeCell ref="AB19:AB21"/>
    <mergeCell ref="W25:W27"/>
    <mergeCell ref="B25:B27"/>
    <mergeCell ref="C25:C27"/>
    <mergeCell ref="D25:D27"/>
    <mergeCell ref="E25:E27"/>
    <mergeCell ref="G1:G2"/>
    <mergeCell ref="T28:T30"/>
    <mergeCell ref="T13:T15"/>
    <mergeCell ref="T11:W11"/>
    <mergeCell ref="U13:U15"/>
    <mergeCell ref="V13:V15"/>
    <mergeCell ref="C13:C15"/>
    <mergeCell ref="D13:D15"/>
    <mergeCell ref="E13:E15"/>
    <mergeCell ref="E22:E24"/>
    <mergeCell ref="U19:U21"/>
    <mergeCell ref="G3:G7"/>
    <mergeCell ref="A9:C9"/>
    <mergeCell ref="A10:C10"/>
    <mergeCell ref="D9:E9"/>
    <mergeCell ref="F13:F15"/>
    <mergeCell ref="W13:W15"/>
    <mergeCell ref="H18:J18"/>
    <mergeCell ref="K18:M18"/>
    <mergeCell ref="A25:A30"/>
    <mergeCell ref="D10:E10"/>
    <mergeCell ref="F22:F24"/>
    <mergeCell ref="E19:E21"/>
    <mergeCell ref="A1:A7"/>
    <mergeCell ref="B1:F2"/>
    <mergeCell ref="B3:F7"/>
    <mergeCell ref="A13:A15"/>
    <mergeCell ref="B13:B24"/>
    <mergeCell ref="Q16:S16"/>
    <mergeCell ref="Q17:S17"/>
    <mergeCell ref="Q18:S18"/>
    <mergeCell ref="A16:A18"/>
    <mergeCell ref="A19:A24"/>
    <mergeCell ref="N18:P18"/>
    <mergeCell ref="C22:C24"/>
    <mergeCell ref="D22:D24"/>
    <mergeCell ref="F19:F21"/>
    <mergeCell ref="E16:E18"/>
    <mergeCell ref="F16:F18"/>
    <mergeCell ref="D28:D30"/>
    <mergeCell ref="F25:F27"/>
    <mergeCell ref="H16:J16"/>
    <mergeCell ref="K16:M16"/>
    <mergeCell ref="N16:P16"/>
    <mergeCell ref="C19:C21"/>
    <mergeCell ref="D19:D21"/>
    <mergeCell ref="N17:P17"/>
    <mergeCell ref="C16:C18"/>
    <mergeCell ref="D16:D18"/>
    <mergeCell ref="H17:J17"/>
    <mergeCell ref="K17:M17"/>
    <mergeCell ref="AD31:AD33"/>
    <mergeCell ref="AD34:AD36"/>
    <mergeCell ref="AE31:AE33"/>
    <mergeCell ref="AE34:AE36"/>
    <mergeCell ref="T16:T18"/>
    <mergeCell ref="T19:T21"/>
    <mergeCell ref="T22:T24"/>
    <mergeCell ref="T25:T27"/>
    <mergeCell ref="U16:U18"/>
    <mergeCell ref="V16:V18"/>
    <mergeCell ref="W16:W18"/>
    <mergeCell ref="U28:U30"/>
    <mergeCell ref="V28:V30"/>
    <mergeCell ref="AC19:AC21"/>
    <mergeCell ref="AD19:AD21"/>
    <mergeCell ref="AE19:AE21"/>
    <mergeCell ref="X16:X18"/>
    <mergeCell ref="Y16:Y18"/>
    <mergeCell ref="Z16:Z18"/>
    <mergeCell ref="AA16:AA18"/>
    <mergeCell ref="AB16:AB18"/>
    <mergeCell ref="AC16:AC18"/>
    <mergeCell ref="AE28:AE30"/>
    <mergeCell ref="V19:V21"/>
  </mergeCells>
  <hyperlinks>
    <hyperlink ref="H12" location="ENERO!A1" display="EN" xr:uid="{00000000-0004-0000-0000-000000000000}"/>
  </hyperlinks>
  <pageMargins left="0.7" right="0.7" top="0.75" bottom="0.75" header="0.3" footer="0.3"/>
  <pageSetup orientation="portrait" verticalDpi="72" r:id="rId1"/>
  <drawing r:id="rId2"/>
  <legacyDrawing r:id="rId3"/>
  <oleObjects>
    <mc:AlternateContent xmlns:mc="http://schemas.openxmlformats.org/markup-compatibility/2006">
      <mc:Choice Requires="x14">
        <oleObject progId="MSPhotoEd.3" shapeId="8237" r:id="rId4">
          <objectPr defaultSize="0" autoPict="0" r:id="rId5">
            <anchor moveWithCells="1">
              <from>
                <xdr:col>0</xdr:col>
                <xdr:colOff>200025</xdr:colOff>
                <xdr:row>3</xdr:row>
                <xdr:rowOff>28575</xdr:rowOff>
              </from>
              <to>
                <xdr:col>0</xdr:col>
                <xdr:colOff>876300</xdr:colOff>
                <xdr:row>6</xdr:row>
                <xdr:rowOff>95250</xdr:rowOff>
              </to>
            </anchor>
          </objectPr>
        </oleObject>
      </mc:Choice>
      <mc:Fallback>
        <oleObject progId="MSPhotoEd.3" shapeId="823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4"/>
  <sheetViews>
    <sheetView topLeftCell="O1" zoomScale="85" zoomScaleNormal="85" workbookViewId="0">
      <selection activeCell="Y20" sqref="X20:Y20"/>
    </sheetView>
  </sheetViews>
  <sheetFormatPr baseColWidth="10" defaultRowHeight="15" x14ac:dyDescent="0.2"/>
  <cols>
    <col min="1" max="1" width="17" customWidth="1"/>
    <col min="3" max="3" width="42.140625" customWidth="1"/>
    <col min="4" max="4" width="8.7109375" customWidth="1"/>
    <col min="5" max="5" width="12.85546875" customWidth="1"/>
    <col min="6" max="6" width="4.140625" customWidth="1"/>
    <col min="7" max="7" width="26.85546875" hidden="1" customWidth="1"/>
    <col min="8" max="8" width="12.5703125" hidden="1" customWidth="1"/>
    <col min="9" max="9" width="24.7109375" hidden="1" customWidth="1"/>
    <col min="10" max="10" width="14.28515625" hidden="1" customWidth="1"/>
    <col min="11" max="11" width="19.42578125" bestFit="1" customWidth="1"/>
    <col min="12" max="12" width="20.85546875" bestFit="1" customWidth="1"/>
    <col min="13" max="13" width="12" bestFit="1" customWidth="1"/>
    <col min="14" max="14" width="7.140625" bestFit="1" customWidth="1"/>
    <col min="15" max="15" width="4.7109375" bestFit="1" customWidth="1"/>
    <col min="16" max="16" width="36.28515625" style="147" customWidth="1"/>
    <col min="17" max="17" width="6.140625" style="147" bestFit="1" customWidth="1"/>
    <col min="18" max="18" width="6" style="147" bestFit="1" customWidth="1"/>
    <col min="19" max="19" width="6.5703125" style="147" bestFit="1" customWidth="1"/>
    <col min="20" max="20" width="6.85546875" style="147" bestFit="1" customWidth="1"/>
    <col min="21" max="21" width="6.28515625" style="147" bestFit="1" customWidth="1"/>
    <col min="22" max="22" width="6.5703125" style="147" bestFit="1" customWidth="1"/>
    <col min="23" max="23" width="6" style="147" bestFit="1" customWidth="1"/>
    <col min="24" max="24" width="6.85546875" style="147" bestFit="1" customWidth="1"/>
    <col min="25" max="25" width="5.5703125" style="147" bestFit="1" customWidth="1"/>
    <col min="26" max="26" width="5.7109375" style="147" bestFit="1" customWidth="1"/>
    <col min="27" max="27" width="6.42578125" style="147" bestFit="1" customWidth="1"/>
    <col min="28" max="28" width="6" style="147" bestFit="1" customWidth="1"/>
    <col min="29" max="29" width="6.85546875" style="147" bestFit="1" customWidth="1"/>
    <col min="30" max="30" width="6.140625" style="147" bestFit="1" customWidth="1"/>
    <col min="31" max="31" width="6.28515625" style="147" bestFit="1" customWidth="1"/>
    <col min="32" max="32" width="5.28515625" style="147" bestFit="1" customWidth="1"/>
    <col min="33" max="33" width="6.85546875" style="147" bestFit="1" customWidth="1"/>
    <col min="34" max="34" width="5.5703125" style="147" bestFit="1" customWidth="1"/>
    <col min="35" max="35" width="6.140625" style="147" bestFit="1" customWidth="1"/>
  </cols>
  <sheetData>
    <row r="1" spans="1:35" ht="15" customHeight="1" thickBot="1" x14ac:dyDescent="0.25">
      <c r="A1" s="353" t="s">
        <v>24</v>
      </c>
      <c r="B1" s="353"/>
      <c r="C1" s="353"/>
      <c r="D1" s="353"/>
      <c r="E1" s="353"/>
      <c r="G1" s="360" t="s">
        <v>24</v>
      </c>
      <c r="H1" s="361"/>
      <c r="I1" s="361"/>
      <c r="J1" s="362"/>
    </row>
    <row r="2" spans="1:35" ht="15" customHeight="1" thickBot="1" x14ac:dyDescent="0.25">
      <c r="A2" s="353"/>
      <c r="B2" s="353"/>
      <c r="C2" s="353"/>
      <c r="D2" s="353"/>
      <c r="E2" s="353"/>
      <c r="G2" s="363"/>
      <c r="H2" s="364"/>
      <c r="I2" s="364"/>
      <c r="J2" s="365"/>
      <c r="P2" s="334" t="s">
        <v>268</v>
      </c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6"/>
    </row>
    <row r="3" spans="1:35" ht="15" customHeight="1" thickBot="1" x14ac:dyDescent="0.3">
      <c r="A3" s="354" t="s">
        <v>129</v>
      </c>
      <c r="B3" s="354"/>
      <c r="C3" s="354"/>
      <c r="D3" s="354"/>
      <c r="E3" s="354"/>
      <c r="G3" s="366" t="s">
        <v>129</v>
      </c>
      <c r="H3" s="367"/>
      <c r="I3" s="367"/>
      <c r="J3" s="368"/>
      <c r="P3" s="163" t="s">
        <v>64</v>
      </c>
      <c r="Q3" s="162" t="s">
        <v>199</v>
      </c>
      <c r="R3" s="154" t="s">
        <v>5</v>
      </c>
      <c r="S3" s="161" t="s">
        <v>6</v>
      </c>
      <c r="T3" s="153" t="s">
        <v>200</v>
      </c>
      <c r="U3" s="162" t="s">
        <v>7</v>
      </c>
      <c r="V3" s="154" t="s">
        <v>8</v>
      </c>
      <c r="W3" s="161" t="s">
        <v>9</v>
      </c>
      <c r="X3" s="153" t="s">
        <v>201</v>
      </c>
      <c r="Y3" s="160" t="s">
        <v>202</v>
      </c>
      <c r="Z3" s="162" t="s">
        <v>10</v>
      </c>
      <c r="AA3" s="154" t="s">
        <v>11</v>
      </c>
      <c r="AB3" s="161" t="s">
        <v>12</v>
      </c>
      <c r="AC3" s="153" t="s">
        <v>203</v>
      </c>
      <c r="AD3" s="162" t="s">
        <v>13</v>
      </c>
      <c r="AE3" s="154" t="s">
        <v>14</v>
      </c>
      <c r="AF3" s="161" t="s">
        <v>15</v>
      </c>
      <c r="AG3" s="153" t="s">
        <v>204</v>
      </c>
      <c r="AH3" s="160" t="s">
        <v>205</v>
      </c>
      <c r="AI3" s="152" t="s">
        <v>206</v>
      </c>
    </row>
    <row r="4" spans="1:35" ht="15" customHeight="1" x14ac:dyDescent="0.25">
      <c r="A4" s="359" t="s">
        <v>147</v>
      </c>
      <c r="B4" s="359"/>
      <c r="C4" s="359"/>
      <c r="D4" s="359"/>
      <c r="E4" s="359"/>
      <c r="F4" s="145"/>
      <c r="G4" s="359" t="s">
        <v>147</v>
      </c>
      <c r="H4" s="359"/>
      <c r="I4" s="359"/>
      <c r="J4" s="359"/>
      <c r="L4" s="134" t="s">
        <v>188</v>
      </c>
      <c r="M4" s="133" t="s">
        <v>191</v>
      </c>
      <c r="P4" s="167" t="s">
        <v>273</v>
      </c>
      <c r="Q4" s="155">
        <v>4</v>
      </c>
      <c r="R4" s="158">
        <v>6</v>
      </c>
      <c r="S4" s="159">
        <v>2</v>
      </c>
      <c r="T4" s="151">
        <f>SUM(Q4:S4)</f>
        <v>12</v>
      </c>
      <c r="U4" s="155">
        <v>3</v>
      </c>
      <c r="V4" s="158">
        <v>4</v>
      </c>
      <c r="W4" s="159">
        <v>2</v>
      </c>
      <c r="X4" s="151">
        <f>SUM(U4:W4)</f>
        <v>9</v>
      </c>
      <c r="Y4" s="150">
        <f>T4+X4</f>
        <v>21</v>
      </c>
      <c r="Z4" s="155"/>
      <c r="AA4" s="158"/>
      <c r="AB4" s="159"/>
      <c r="AC4" s="151">
        <f>SUM(Z4:AB4)</f>
        <v>0</v>
      </c>
      <c r="AD4" s="155"/>
      <c r="AE4" s="158"/>
      <c r="AF4" s="159"/>
      <c r="AG4" s="151">
        <f>SUM(AD4:AF4)</f>
        <v>0</v>
      </c>
      <c r="AH4" s="150">
        <f>AC4+AG4</f>
        <v>0</v>
      </c>
      <c r="AI4" s="157">
        <f>Y4+AH4</f>
        <v>21</v>
      </c>
    </row>
    <row r="5" spans="1:35" s="103" customFormat="1" ht="15" customHeight="1" x14ac:dyDescent="0.25">
      <c r="A5" s="352" t="s">
        <v>166</v>
      </c>
      <c r="B5" s="352"/>
      <c r="C5" s="112" t="s">
        <v>167</v>
      </c>
      <c r="D5" s="113" t="s">
        <v>168</v>
      </c>
      <c r="E5" s="112" t="s">
        <v>169</v>
      </c>
      <c r="G5" s="352" t="s">
        <v>64</v>
      </c>
      <c r="H5" s="352" t="s">
        <v>65</v>
      </c>
      <c r="I5" s="112" t="s">
        <v>170</v>
      </c>
      <c r="J5" s="112" t="s">
        <v>89</v>
      </c>
      <c r="K5" s="103" t="s">
        <v>189</v>
      </c>
      <c r="L5" s="103">
        <v>16</v>
      </c>
      <c r="M5" s="103">
        <v>14</v>
      </c>
      <c r="P5" s="168" t="s">
        <v>275</v>
      </c>
      <c r="Q5" s="149"/>
      <c r="R5" s="156"/>
      <c r="S5" s="148"/>
      <c r="T5" s="151">
        <f t="shared" ref="T5:T19" si="0">SUM(Q5:S5)</f>
        <v>0</v>
      </c>
      <c r="U5" s="149"/>
      <c r="V5" s="156">
        <v>1</v>
      </c>
      <c r="W5" s="148"/>
      <c r="X5" s="151">
        <f t="shared" ref="X5:X19" si="1">SUM(U5:W5)</f>
        <v>1</v>
      </c>
      <c r="Y5" s="150">
        <f t="shared" ref="Y5:Y19" si="2">T5+X5</f>
        <v>1</v>
      </c>
      <c r="Z5" s="149"/>
      <c r="AA5" s="156"/>
      <c r="AB5" s="148"/>
      <c r="AC5" s="151">
        <f t="shared" ref="AC5:AC19" si="3">SUM(Z5:AB5)</f>
        <v>0</v>
      </c>
      <c r="AD5" s="149"/>
      <c r="AE5" s="156"/>
      <c r="AF5" s="148"/>
      <c r="AG5" s="151">
        <f t="shared" ref="AG5:AG19" si="4">SUM(AD5:AF5)</f>
        <v>0</v>
      </c>
      <c r="AH5" s="150">
        <f t="shared" ref="AH5:AH19" si="5">AC5+AG5</f>
        <v>0</v>
      </c>
      <c r="AI5" s="157">
        <f t="shared" ref="AI5:AI19" si="6">Y5+AH5</f>
        <v>1</v>
      </c>
    </row>
    <row r="6" spans="1:35" ht="15" customHeight="1" x14ac:dyDescent="0.25">
      <c r="A6" s="338" t="s">
        <v>62</v>
      </c>
      <c r="B6" s="338"/>
      <c r="C6" s="51" t="s">
        <v>70</v>
      </c>
      <c r="D6" s="52">
        <v>1</v>
      </c>
      <c r="E6" s="339">
        <f>D6/D7</f>
        <v>1</v>
      </c>
      <c r="G6" s="347" t="s">
        <v>165</v>
      </c>
      <c r="H6" s="348"/>
      <c r="I6" s="88">
        <v>8</v>
      </c>
      <c r="J6" s="146">
        <f>I6/$I$13</f>
        <v>0.47058823529411764</v>
      </c>
      <c r="K6" s="133" t="s">
        <v>148</v>
      </c>
      <c r="L6">
        <v>10</v>
      </c>
      <c r="M6">
        <v>9</v>
      </c>
      <c r="P6" s="168" t="s">
        <v>183</v>
      </c>
      <c r="Q6" s="149"/>
      <c r="R6" s="156"/>
      <c r="S6" s="148"/>
      <c r="T6" s="151">
        <f t="shared" si="0"/>
        <v>0</v>
      </c>
      <c r="U6" s="149"/>
      <c r="V6" s="156"/>
      <c r="W6" s="148"/>
      <c r="X6" s="151">
        <f t="shared" si="1"/>
        <v>0</v>
      </c>
      <c r="Y6" s="150">
        <f t="shared" si="2"/>
        <v>0</v>
      </c>
      <c r="Z6" s="149"/>
      <c r="AA6" s="156"/>
      <c r="AB6" s="148"/>
      <c r="AC6" s="151">
        <f t="shared" si="3"/>
        <v>0</v>
      </c>
      <c r="AD6" s="149"/>
      <c r="AE6" s="156"/>
      <c r="AF6" s="148"/>
      <c r="AG6" s="151">
        <f t="shared" si="4"/>
        <v>0</v>
      </c>
      <c r="AH6" s="150">
        <f t="shared" si="5"/>
        <v>0</v>
      </c>
      <c r="AI6" s="157">
        <f t="shared" si="6"/>
        <v>0</v>
      </c>
    </row>
    <row r="7" spans="1:35" ht="15" customHeight="1" x14ac:dyDescent="0.25">
      <c r="A7" s="338"/>
      <c r="B7" s="338"/>
      <c r="C7" s="51" t="s">
        <v>71</v>
      </c>
      <c r="D7" s="53">
        <v>1</v>
      </c>
      <c r="E7" s="339"/>
      <c r="G7" s="347" t="s">
        <v>66</v>
      </c>
      <c r="H7" s="348"/>
      <c r="I7" s="88">
        <v>3</v>
      </c>
      <c r="J7" s="146">
        <f t="shared" ref="J7:J12" si="7">I7/$I$13</f>
        <v>0.17647058823529413</v>
      </c>
      <c r="K7" s="133" t="s">
        <v>190</v>
      </c>
      <c r="L7">
        <v>6</v>
      </c>
      <c r="M7">
        <v>6</v>
      </c>
      <c r="P7" s="168" t="s">
        <v>272</v>
      </c>
      <c r="Q7" s="149"/>
      <c r="R7" s="156"/>
      <c r="S7" s="148">
        <v>1</v>
      </c>
      <c r="T7" s="151">
        <f t="shared" si="0"/>
        <v>1</v>
      </c>
      <c r="U7" s="149"/>
      <c r="V7" s="156">
        <v>1</v>
      </c>
      <c r="W7" s="148"/>
      <c r="X7" s="151">
        <f t="shared" si="1"/>
        <v>1</v>
      </c>
      <c r="Y7" s="150">
        <f t="shared" si="2"/>
        <v>2</v>
      </c>
      <c r="Z7" s="149"/>
      <c r="AA7" s="156"/>
      <c r="AB7" s="148"/>
      <c r="AC7" s="151">
        <f t="shared" si="3"/>
        <v>0</v>
      </c>
      <c r="AD7" s="149"/>
      <c r="AE7" s="156"/>
      <c r="AF7" s="148"/>
      <c r="AG7" s="151">
        <f t="shared" si="4"/>
        <v>0</v>
      </c>
      <c r="AH7" s="150">
        <f t="shared" si="5"/>
        <v>0</v>
      </c>
      <c r="AI7" s="157">
        <f t="shared" si="6"/>
        <v>2</v>
      </c>
    </row>
    <row r="8" spans="1:35" ht="15" customHeight="1" x14ac:dyDescent="0.25">
      <c r="A8" s="338" t="s">
        <v>72</v>
      </c>
      <c r="B8" s="338"/>
      <c r="C8" s="51" t="s">
        <v>74</v>
      </c>
      <c r="D8" s="53">
        <v>14</v>
      </c>
      <c r="E8" s="339">
        <f>D8/D9</f>
        <v>0.875</v>
      </c>
      <c r="G8" s="347" t="s">
        <v>104</v>
      </c>
      <c r="H8" s="348"/>
      <c r="I8" s="88">
        <v>2</v>
      </c>
      <c r="J8" s="146">
        <f t="shared" si="7"/>
        <v>0.11764705882352941</v>
      </c>
      <c r="L8">
        <f>SUM(L5:L7)</f>
        <v>32</v>
      </c>
      <c r="M8">
        <f>SUM(M5:M7)</f>
        <v>29</v>
      </c>
      <c r="N8">
        <f>2900/L8</f>
        <v>90.625</v>
      </c>
      <c r="P8" s="168" t="s">
        <v>198</v>
      </c>
      <c r="Q8" s="164">
        <v>2</v>
      </c>
      <c r="R8" s="156">
        <v>4</v>
      </c>
      <c r="S8" s="148">
        <v>7</v>
      </c>
      <c r="T8" s="151">
        <f t="shared" si="0"/>
        <v>13</v>
      </c>
      <c r="U8" s="149"/>
      <c r="V8" s="156"/>
      <c r="W8" s="148"/>
      <c r="X8" s="151">
        <f t="shared" si="1"/>
        <v>0</v>
      </c>
      <c r="Y8" s="150">
        <f t="shared" si="2"/>
        <v>13</v>
      </c>
      <c r="Z8" s="149"/>
      <c r="AA8" s="156"/>
      <c r="AB8" s="148"/>
      <c r="AC8" s="151">
        <f t="shared" si="3"/>
        <v>0</v>
      </c>
      <c r="AD8" s="149"/>
      <c r="AE8" s="156"/>
      <c r="AF8" s="148"/>
      <c r="AG8" s="151">
        <f t="shared" si="4"/>
        <v>0</v>
      </c>
      <c r="AH8" s="150">
        <f t="shared" si="5"/>
        <v>0</v>
      </c>
      <c r="AI8" s="157">
        <f t="shared" si="6"/>
        <v>13</v>
      </c>
    </row>
    <row r="9" spans="1:35" ht="15" customHeight="1" x14ac:dyDescent="0.25">
      <c r="A9" s="338"/>
      <c r="B9" s="338"/>
      <c r="C9" s="51" t="s">
        <v>73</v>
      </c>
      <c r="D9" s="53">
        <v>16</v>
      </c>
      <c r="E9" s="339"/>
      <c r="G9" s="347" t="s">
        <v>131</v>
      </c>
      <c r="H9" s="348"/>
      <c r="I9" s="88">
        <v>1</v>
      </c>
      <c r="J9" s="146">
        <f t="shared" si="7"/>
        <v>5.8823529411764705E-2</v>
      </c>
      <c r="P9" s="168" t="s">
        <v>165</v>
      </c>
      <c r="Q9" s="149"/>
      <c r="R9" s="156"/>
      <c r="S9" s="148"/>
      <c r="T9" s="151">
        <f t="shared" si="0"/>
        <v>0</v>
      </c>
      <c r="U9" s="149"/>
      <c r="V9" s="156"/>
      <c r="W9" s="148"/>
      <c r="X9" s="151">
        <f t="shared" si="1"/>
        <v>0</v>
      </c>
      <c r="Y9" s="150">
        <f t="shared" si="2"/>
        <v>0</v>
      </c>
      <c r="Z9" s="149"/>
      <c r="AA9" s="156"/>
      <c r="AB9" s="148"/>
      <c r="AC9" s="151">
        <f t="shared" si="3"/>
        <v>0</v>
      </c>
      <c r="AD9" s="149"/>
      <c r="AE9" s="156"/>
      <c r="AF9" s="148"/>
      <c r="AG9" s="151">
        <f t="shared" si="4"/>
        <v>0</v>
      </c>
      <c r="AH9" s="150">
        <f t="shared" si="5"/>
        <v>0</v>
      </c>
      <c r="AI9" s="157">
        <f t="shared" si="6"/>
        <v>0</v>
      </c>
    </row>
    <row r="10" spans="1:35" ht="15" customHeight="1" x14ac:dyDescent="0.25">
      <c r="A10" s="338" t="s">
        <v>77</v>
      </c>
      <c r="B10" s="338"/>
      <c r="C10" s="51" t="s">
        <v>76</v>
      </c>
      <c r="D10" s="53">
        <v>0</v>
      </c>
      <c r="E10" s="339" t="e">
        <f>D10/D11</f>
        <v>#DIV/0!</v>
      </c>
      <c r="G10" s="347" t="s">
        <v>97</v>
      </c>
      <c r="H10" s="348"/>
      <c r="I10" s="88">
        <v>1</v>
      </c>
      <c r="J10" s="146">
        <f t="shared" si="7"/>
        <v>5.8823529411764705E-2</v>
      </c>
      <c r="P10" s="168" t="s">
        <v>182</v>
      </c>
      <c r="Q10" s="149"/>
      <c r="R10" s="156"/>
      <c r="S10" s="148"/>
      <c r="T10" s="151">
        <f t="shared" si="0"/>
        <v>0</v>
      </c>
      <c r="U10" s="149"/>
      <c r="V10" s="156"/>
      <c r="W10" s="148"/>
      <c r="X10" s="151">
        <f t="shared" si="1"/>
        <v>0</v>
      </c>
      <c r="Y10" s="150">
        <f t="shared" si="2"/>
        <v>0</v>
      </c>
      <c r="Z10" s="149"/>
      <c r="AA10" s="156"/>
      <c r="AB10" s="148"/>
      <c r="AC10" s="151">
        <f t="shared" si="3"/>
        <v>0</v>
      </c>
      <c r="AD10" s="149"/>
      <c r="AE10" s="156"/>
      <c r="AF10" s="148"/>
      <c r="AG10" s="151">
        <f t="shared" si="4"/>
        <v>0</v>
      </c>
      <c r="AH10" s="150">
        <f t="shared" si="5"/>
        <v>0</v>
      </c>
      <c r="AI10" s="157">
        <f t="shared" si="6"/>
        <v>0</v>
      </c>
    </row>
    <row r="11" spans="1:35" ht="15" customHeight="1" x14ac:dyDescent="0.25">
      <c r="A11" s="338"/>
      <c r="B11" s="338"/>
      <c r="C11" s="51" t="s">
        <v>75</v>
      </c>
      <c r="D11" s="53">
        <v>0</v>
      </c>
      <c r="E11" s="339"/>
      <c r="G11" s="347" t="s">
        <v>175</v>
      </c>
      <c r="H11" s="348"/>
      <c r="I11" s="88">
        <v>1</v>
      </c>
      <c r="J11" s="146">
        <f t="shared" si="7"/>
        <v>5.8823529411764705E-2</v>
      </c>
      <c r="P11" s="168" t="s">
        <v>145</v>
      </c>
      <c r="Q11" s="149"/>
      <c r="R11" s="156"/>
      <c r="S11" s="148"/>
      <c r="T11" s="151">
        <f t="shared" si="0"/>
        <v>0</v>
      </c>
      <c r="U11" s="149"/>
      <c r="V11" s="156"/>
      <c r="W11" s="148"/>
      <c r="X11" s="151">
        <f t="shared" si="1"/>
        <v>0</v>
      </c>
      <c r="Y11" s="150">
        <f t="shared" si="2"/>
        <v>0</v>
      </c>
      <c r="Z11" s="149"/>
      <c r="AA11" s="156"/>
      <c r="AB11" s="148"/>
      <c r="AC11" s="151">
        <f t="shared" si="3"/>
        <v>0</v>
      </c>
      <c r="AD11" s="149"/>
      <c r="AE11" s="156"/>
      <c r="AF11" s="148"/>
      <c r="AG11" s="151">
        <f t="shared" si="4"/>
        <v>0</v>
      </c>
      <c r="AH11" s="150">
        <f t="shared" si="5"/>
        <v>0</v>
      </c>
      <c r="AI11" s="157">
        <f t="shared" si="6"/>
        <v>0</v>
      </c>
    </row>
    <row r="12" spans="1:35" ht="15" customHeight="1" x14ac:dyDescent="0.25">
      <c r="A12" s="118"/>
      <c r="B12" s="118"/>
      <c r="C12" s="118"/>
      <c r="D12" s="53"/>
      <c r="E12" s="119"/>
      <c r="G12" s="347" t="s">
        <v>132</v>
      </c>
      <c r="H12" s="348"/>
      <c r="I12" s="88">
        <v>1</v>
      </c>
      <c r="J12" s="146">
        <f t="shared" si="7"/>
        <v>5.8823529411764705E-2</v>
      </c>
      <c r="P12" s="168" t="s">
        <v>100</v>
      </c>
      <c r="Q12" s="149"/>
      <c r="R12" s="156"/>
      <c r="S12" s="148"/>
      <c r="T12" s="151">
        <f t="shared" si="0"/>
        <v>0</v>
      </c>
      <c r="U12" s="149"/>
      <c r="V12" s="156"/>
      <c r="W12" s="148">
        <v>1</v>
      </c>
      <c r="X12" s="151">
        <f t="shared" si="1"/>
        <v>1</v>
      </c>
      <c r="Y12" s="150">
        <f t="shared" si="2"/>
        <v>1</v>
      </c>
      <c r="Z12" s="149"/>
      <c r="AA12" s="156"/>
      <c r="AB12" s="148"/>
      <c r="AC12" s="151">
        <f t="shared" si="3"/>
        <v>0</v>
      </c>
      <c r="AD12" s="149"/>
      <c r="AE12" s="156"/>
      <c r="AF12" s="148"/>
      <c r="AG12" s="151">
        <f t="shared" si="4"/>
        <v>0</v>
      </c>
      <c r="AH12" s="150">
        <f t="shared" si="5"/>
        <v>0</v>
      </c>
      <c r="AI12" s="157">
        <f t="shared" si="6"/>
        <v>1</v>
      </c>
    </row>
    <row r="13" spans="1:35" ht="15" customHeight="1" x14ac:dyDescent="0.25">
      <c r="A13" s="118"/>
      <c r="B13" s="118"/>
      <c r="C13" s="118"/>
      <c r="D13" s="53"/>
      <c r="E13" s="119"/>
      <c r="G13" s="356" t="s">
        <v>67</v>
      </c>
      <c r="H13" s="357"/>
      <c r="I13" s="88">
        <f>SUM(I6:I12)</f>
        <v>17</v>
      </c>
      <c r="J13" s="146">
        <f>SUM(J6:J12)</f>
        <v>1</v>
      </c>
      <c r="P13" s="168" t="s">
        <v>97</v>
      </c>
      <c r="Q13" s="149"/>
      <c r="R13" s="156"/>
      <c r="S13" s="148">
        <v>1</v>
      </c>
      <c r="T13" s="151">
        <f t="shared" si="0"/>
        <v>1</v>
      </c>
      <c r="U13" s="149"/>
      <c r="V13" s="156"/>
      <c r="W13" s="148"/>
      <c r="X13" s="151">
        <f t="shared" si="1"/>
        <v>0</v>
      </c>
      <c r="Y13" s="150">
        <f t="shared" si="2"/>
        <v>1</v>
      </c>
      <c r="Z13" s="149"/>
      <c r="AA13" s="156"/>
      <c r="AB13" s="148"/>
      <c r="AC13" s="151">
        <f t="shared" si="3"/>
        <v>0</v>
      </c>
      <c r="AD13" s="149"/>
      <c r="AE13" s="156"/>
      <c r="AF13" s="148"/>
      <c r="AG13" s="151">
        <f t="shared" si="4"/>
        <v>0</v>
      </c>
      <c r="AH13" s="150">
        <f t="shared" si="5"/>
        <v>0</v>
      </c>
      <c r="AI13" s="157">
        <f t="shared" si="6"/>
        <v>1</v>
      </c>
    </row>
    <row r="14" spans="1:35" x14ac:dyDescent="0.25">
      <c r="A14" s="338" t="s">
        <v>78</v>
      </c>
      <c r="B14" s="338"/>
      <c r="C14" s="51" t="s">
        <v>79</v>
      </c>
      <c r="D14" s="53">
        <v>15</v>
      </c>
      <c r="E14" s="339">
        <f>D14/D15</f>
        <v>0.88235294117647056</v>
      </c>
      <c r="P14" s="168" t="s">
        <v>274</v>
      </c>
      <c r="Q14" s="149"/>
      <c r="R14" s="156">
        <v>1</v>
      </c>
      <c r="S14" s="148"/>
      <c r="T14" s="151">
        <f t="shared" si="0"/>
        <v>1</v>
      </c>
      <c r="U14" s="149"/>
      <c r="V14" s="156"/>
      <c r="W14" s="148"/>
      <c r="X14" s="151">
        <f t="shared" si="1"/>
        <v>0</v>
      </c>
      <c r="Y14" s="150">
        <f t="shared" si="2"/>
        <v>1</v>
      </c>
      <c r="Z14" s="149"/>
      <c r="AA14" s="156"/>
      <c r="AB14" s="148"/>
      <c r="AC14" s="151">
        <f t="shared" si="3"/>
        <v>0</v>
      </c>
      <c r="AD14" s="149"/>
      <c r="AE14" s="156"/>
      <c r="AF14" s="148"/>
      <c r="AG14" s="151">
        <f t="shared" si="4"/>
        <v>0</v>
      </c>
      <c r="AH14" s="150">
        <f t="shared" si="5"/>
        <v>0</v>
      </c>
      <c r="AI14" s="157">
        <f t="shared" si="6"/>
        <v>1</v>
      </c>
    </row>
    <row r="15" spans="1:35" x14ac:dyDescent="0.25">
      <c r="A15" s="338"/>
      <c r="B15" s="338"/>
      <c r="C15" s="51" t="s">
        <v>80</v>
      </c>
      <c r="D15" s="53">
        <v>17</v>
      </c>
      <c r="E15" s="339"/>
      <c r="P15" s="168" t="s">
        <v>101</v>
      </c>
      <c r="Q15" s="149"/>
      <c r="R15" s="156"/>
      <c r="S15" s="148"/>
      <c r="T15" s="151">
        <f t="shared" si="0"/>
        <v>0</v>
      </c>
      <c r="U15" s="149"/>
      <c r="V15" s="156"/>
      <c r="W15" s="148"/>
      <c r="X15" s="151">
        <f t="shared" si="1"/>
        <v>0</v>
      </c>
      <c r="Y15" s="150">
        <f t="shared" si="2"/>
        <v>0</v>
      </c>
      <c r="Z15" s="149"/>
      <c r="AA15" s="156"/>
      <c r="AB15" s="148"/>
      <c r="AC15" s="151">
        <f t="shared" si="3"/>
        <v>0</v>
      </c>
      <c r="AD15" s="149"/>
      <c r="AE15" s="156"/>
      <c r="AF15" s="148"/>
      <c r="AG15" s="151">
        <f t="shared" si="4"/>
        <v>0</v>
      </c>
      <c r="AH15" s="150">
        <f t="shared" si="5"/>
        <v>0</v>
      </c>
      <c r="AI15" s="157">
        <f t="shared" si="6"/>
        <v>0</v>
      </c>
    </row>
    <row r="16" spans="1:35" x14ac:dyDescent="0.25">
      <c r="A16" s="338" t="s">
        <v>63</v>
      </c>
      <c r="B16" s="338"/>
      <c r="C16" s="54" t="s">
        <v>81</v>
      </c>
      <c r="D16" s="55">
        <v>0</v>
      </c>
      <c r="E16" s="339" t="e">
        <f>D16/D17</f>
        <v>#DIV/0!</v>
      </c>
      <c r="G16" s="358" t="s">
        <v>176</v>
      </c>
      <c r="H16" s="358"/>
      <c r="I16" s="358"/>
      <c r="J16" s="358"/>
      <c r="P16" s="168" t="s">
        <v>104</v>
      </c>
      <c r="Q16" s="149"/>
      <c r="R16" s="156"/>
      <c r="S16" s="148"/>
      <c r="T16" s="151">
        <f t="shared" si="0"/>
        <v>0</v>
      </c>
      <c r="U16" s="149"/>
      <c r="V16" s="156"/>
      <c r="W16" s="148"/>
      <c r="X16" s="151">
        <f t="shared" si="1"/>
        <v>0</v>
      </c>
      <c r="Y16" s="150">
        <f t="shared" si="2"/>
        <v>0</v>
      </c>
      <c r="Z16" s="149"/>
      <c r="AA16" s="156"/>
      <c r="AB16" s="148"/>
      <c r="AC16" s="151">
        <f t="shared" si="3"/>
        <v>0</v>
      </c>
      <c r="AD16" s="149"/>
      <c r="AE16" s="156"/>
      <c r="AF16" s="148"/>
      <c r="AG16" s="151">
        <f t="shared" si="4"/>
        <v>0</v>
      </c>
      <c r="AH16" s="150">
        <f t="shared" si="5"/>
        <v>0</v>
      </c>
      <c r="AI16" s="157">
        <f t="shared" si="6"/>
        <v>0</v>
      </c>
    </row>
    <row r="17" spans="1:35" x14ac:dyDescent="0.25">
      <c r="A17" s="338"/>
      <c r="B17" s="338"/>
      <c r="C17" s="54" t="s">
        <v>82</v>
      </c>
      <c r="D17" s="55">
        <v>0</v>
      </c>
      <c r="E17" s="339"/>
      <c r="G17" s="358"/>
      <c r="H17" s="358"/>
      <c r="I17" s="358"/>
      <c r="J17" s="358"/>
      <c r="P17" s="168" t="s">
        <v>131</v>
      </c>
      <c r="Q17" s="149"/>
      <c r="R17" s="156"/>
      <c r="S17" s="148"/>
      <c r="T17" s="151">
        <f t="shared" si="0"/>
        <v>0</v>
      </c>
      <c r="U17" s="149"/>
      <c r="V17" s="156"/>
      <c r="W17" s="148"/>
      <c r="X17" s="151">
        <f t="shared" si="1"/>
        <v>0</v>
      </c>
      <c r="Y17" s="150">
        <f t="shared" si="2"/>
        <v>0</v>
      </c>
      <c r="Z17" s="149"/>
      <c r="AA17" s="156"/>
      <c r="AB17" s="148"/>
      <c r="AC17" s="151">
        <f t="shared" si="3"/>
        <v>0</v>
      </c>
      <c r="AD17" s="149"/>
      <c r="AE17" s="156"/>
      <c r="AF17" s="148"/>
      <c r="AG17" s="151">
        <f t="shared" si="4"/>
        <v>0</v>
      </c>
      <c r="AH17" s="150">
        <f t="shared" si="5"/>
        <v>0</v>
      </c>
      <c r="AI17" s="157">
        <f t="shared" si="6"/>
        <v>0</v>
      </c>
    </row>
    <row r="18" spans="1:35" ht="15" customHeight="1" x14ac:dyDescent="0.25">
      <c r="A18" s="338" t="s">
        <v>83</v>
      </c>
      <c r="B18" s="338"/>
      <c r="C18" s="54" t="s">
        <v>85</v>
      </c>
      <c r="D18" s="55">
        <v>0</v>
      </c>
      <c r="E18" s="369" t="e">
        <f>D18/D19</f>
        <v>#DIV/0!</v>
      </c>
      <c r="G18" s="358"/>
      <c r="H18" s="358"/>
      <c r="I18" s="358"/>
      <c r="J18" s="358"/>
      <c r="P18" s="168" t="s">
        <v>66</v>
      </c>
      <c r="Q18" s="149"/>
      <c r="R18" s="156">
        <v>1</v>
      </c>
      <c r="S18" s="148">
        <v>6</v>
      </c>
      <c r="T18" s="151">
        <f t="shared" si="0"/>
        <v>7</v>
      </c>
      <c r="U18" s="149"/>
      <c r="V18" s="156">
        <v>1</v>
      </c>
      <c r="W18" s="148"/>
      <c r="X18" s="151">
        <f t="shared" si="1"/>
        <v>1</v>
      </c>
      <c r="Y18" s="150">
        <f t="shared" si="2"/>
        <v>8</v>
      </c>
      <c r="Z18" s="149"/>
      <c r="AA18" s="156"/>
      <c r="AB18" s="148"/>
      <c r="AC18" s="151">
        <f t="shared" si="3"/>
        <v>0</v>
      </c>
      <c r="AD18" s="149"/>
      <c r="AE18" s="156"/>
      <c r="AF18" s="148"/>
      <c r="AG18" s="151">
        <f t="shared" si="4"/>
        <v>0</v>
      </c>
      <c r="AH18" s="150">
        <f t="shared" si="5"/>
        <v>0</v>
      </c>
      <c r="AI18" s="157">
        <f t="shared" si="6"/>
        <v>8</v>
      </c>
    </row>
    <row r="19" spans="1:35" ht="15" customHeight="1" thickBot="1" x14ac:dyDescent="0.3">
      <c r="A19" s="338"/>
      <c r="B19" s="338"/>
      <c r="C19" s="54" t="s">
        <v>84</v>
      </c>
      <c r="D19" s="55">
        <v>0</v>
      </c>
      <c r="E19" s="370"/>
      <c r="G19" s="358"/>
      <c r="H19" s="358"/>
      <c r="I19" s="358"/>
      <c r="J19" s="358"/>
      <c r="P19" s="226" t="s">
        <v>197</v>
      </c>
      <c r="Q19" s="227"/>
      <c r="R19" s="228"/>
      <c r="S19" s="229"/>
      <c r="T19" s="171">
        <f t="shared" si="0"/>
        <v>0</v>
      </c>
      <c r="U19" s="230"/>
      <c r="V19" s="228"/>
      <c r="W19" s="229"/>
      <c r="X19" s="171">
        <f t="shared" si="1"/>
        <v>0</v>
      </c>
      <c r="Y19" s="170">
        <f t="shared" si="2"/>
        <v>0</v>
      </c>
      <c r="Z19" s="230"/>
      <c r="AA19" s="228"/>
      <c r="AB19" s="229"/>
      <c r="AC19" s="171">
        <f t="shared" si="3"/>
        <v>0</v>
      </c>
      <c r="AD19" s="230"/>
      <c r="AE19" s="228"/>
      <c r="AF19" s="229"/>
      <c r="AG19" s="171">
        <f t="shared" si="4"/>
        <v>0</v>
      </c>
      <c r="AH19" s="170">
        <f t="shared" si="5"/>
        <v>0</v>
      </c>
      <c r="AI19" s="169">
        <f t="shared" si="6"/>
        <v>0</v>
      </c>
    </row>
    <row r="20" spans="1:35" ht="15.75" thickBot="1" x14ac:dyDescent="0.3">
      <c r="A20" s="338" t="s">
        <v>88</v>
      </c>
      <c r="B20" s="338"/>
      <c r="C20" s="105" t="s">
        <v>87</v>
      </c>
      <c r="D20" s="55">
        <v>0</v>
      </c>
      <c r="E20" s="339">
        <f>D20/D21</f>
        <v>0</v>
      </c>
      <c r="G20" s="358"/>
      <c r="H20" s="358"/>
      <c r="I20" s="358"/>
      <c r="J20" s="358"/>
      <c r="P20" s="231" t="s">
        <v>67</v>
      </c>
      <c r="Q20" s="163">
        <f t="shared" ref="Q20:AI20" si="8">SUM(Q4:Q19)</f>
        <v>6</v>
      </c>
      <c r="R20" s="163">
        <f t="shared" si="8"/>
        <v>12</v>
      </c>
      <c r="S20" s="163">
        <f t="shared" si="8"/>
        <v>17</v>
      </c>
      <c r="T20" s="165">
        <f t="shared" si="8"/>
        <v>35</v>
      </c>
      <c r="U20" s="163">
        <f>SUM(U4:U19)</f>
        <v>3</v>
      </c>
      <c r="V20" s="163">
        <f>SUM(V4:V19)</f>
        <v>7</v>
      </c>
      <c r="W20" s="163">
        <f t="shared" si="8"/>
        <v>3</v>
      </c>
      <c r="X20" s="165">
        <f t="shared" si="8"/>
        <v>13</v>
      </c>
      <c r="Y20" s="232">
        <f t="shared" si="8"/>
        <v>48</v>
      </c>
      <c r="Z20" s="163">
        <f t="shared" si="8"/>
        <v>0</v>
      </c>
      <c r="AA20" s="163">
        <f t="shared" si="8"/>
        <v>0</v>
      </c>
      <c r="AB20" s="163">
        <f t="shared" si="8"/>
        <v>0</v>
      </c>
      <c r="AC20" s="165">
        <f t="shared" si="8"/>
        <v>0</v>
      </c>
      <c r="AD20" s="163">
        <f t="shared" si="8"/>
        <v>0</v>
      </c>
      <c r="AE20" s="163">
        <f t="shared" si="8"/>
        <v>0</v>
      </c>
      <c r="AF20" s="163">
        <v>2</v>
      </c>
      <c r="AG20" s="165">
        <f t="shared" si="8"/>
        <v>0</v>
      </c>
      <c r="AH20" s="232">
        <f t="shared" si="8"/>
        <v>0</v>
      </c>
      <c r="AI20" s="166">
        <f t="shared" si="8"/>
        <v>48</v>
      </c>
    </row>
    <row r="21" spans="1:35" ht="15.75" x14ac:dyDescent="0.25">
      <c r="A21" s="338"/>
      <c r="B21" s="338"/>
      <c r="C21" s="51" t="s">
        <v>86</v>
      </c>
      <c r="D21" s="55">
        <v>16</v>
      </c>
      <c r="E21" s="339"/>
      <c r="G21" s="358"/>
      <c r="H21" s="358"/>
      <c r="I21" s="358"/>
      <c r="J21" s="358"/>
    </row>
    <row r="22" spans="1:35" ht="15.75" x14ac:dyDescent="0.25">
      <c r="A22" s="56"/>
      <c r="B22" s="56"/>
      <c r="C22" s="56"/>
      <c r="D22" s="57"/>
      <c r="E22" s="58"/>
    </row>
    <row r="23" spans="1:35" x14ac:dyDescent="0.2">
      <c r="A23" s="353" t="s">
        <v>24</v>
      </c>
      <c r="B23" s="353"/>
      <c r="C23" s="353"/>
      <c r="D23" s="353"/>
      <c r="E23" s="353"/>
      <c r="G23" s="353" t="s">
        <v>24</v>
      </c>
      <c r="H23" s="353"/>
      <c r="I23" s="353"/>
      <c r="J23" s="353"/>
    </row>
    <row r="24" spans="1:35" x14ac:dyDescent="0.2">
      <c r="A24" s="353"/>
      <c r="B24" s="353"/>
      <c r="C24" s="353"/>
      <c r="D24" s="353"/>
      <c r="E24" s="353"/>
      <c r="G24" s="353"/>
      <c r="H24" s="353"/>
      <c r="I24" s="353"/>
      <c r="J24" s="353"/>
    </row>
    <row r="25" spans="1:35" x14ac:dyDescent="0.2">
      <c r="A25" s="354" t="s">
        <v>129</v>
      </c>
      <c r="B25" s="354"/>
      <c r="C25" s="354"/>
      <c r="D25" s="354"/>
      <c r="E25" s="354"/>
      <c r="G25" s="354" t="s">
        <v>129</v>
      </c>
      <c r="H25" s="354"/>
      <c r="I25" s="354"/>
      <c r="J25" s="354"/>
    </row>
    <row r="26" spans="1:35" ht="20.25" x14ac:dyDescent="0.3">
      <c r="A26" s="355" t="s">
        <v>148</v>
      </c>
      <c r="B26" s="355"/>
      <c r="C26" s="355"/>
      <c r="D26" s="355"/>
      <c r="E26" s="355"/>
      <c r="G26" s="355" t="s">
        <v>148</v>
      </c>
      <c r="H26" s="355"/>
      <c r="I26" s="355"/>
      <c r="J26" s="355"/>
    </row>
    <row r="27" spans="1:35" ht="24" x14ac:dyDescent="0.2">
      <c r="A27" s="352" t="s">
        <v>166</v>
      </c>
      <c r="B27" s="352"/>
      <c r="C27" s="112" t="s">
        <v>167</v>
      </c>
      <c r="D27" s="113" t="s">
        <v>168</v>
      </c>
      <c r="E27" s="112" t="s">
        <v>169</v>
      </c>
      <c r="F27" s="103"/>
      <c r="G27" s="352" t="s">
        <v>64</v>
      </c>
      <c r="H27" s="352" t="s">
        <v>65</v>
      </c>
      <c r="I27" s="112" t="s">
        <v>170</v>
      </c>
      <c r="J27" s="112" t="s">
        <v>89</v>
      </c>
    </row>
    <row r="28" spans="1:35" ht="12.75" customHeight="1" x14ac:dyDescent="0.2">
      <c r="A28" s="338" t="s">
        <v>62</v>
      </c>
      <c r="B28" s="338"/>
      <c r="C28" s="108" t="s">
        <v>70</v>
      </c>
      <c r="D28" s="52">
        <v>0</v>
      </c>
      <c r="E28" s="339" t="e">
        <f>D28/D29</f>
        <v>#DIV/0!</v>
      </c>
      <c r="G28" s="347" t="s">
        <v>173</v>
      </c>
      <c r="H28" s="348"/>
      <c r="I28" s="351">
        <v>7</v>
      </c>
      <c r="J28" s="337">
        <f>I28/$I$36</f>
        <v>0.63636363636363635</v>
      </c>
    </row>
    <row r="29" spans="1:35" x14ac:dyDescent="0.2">
      <c r="A29" s="338"/>
      <c r="B29" s="338"/>
      <c r="C29" s="108" t="s">
        <v>71</v>
      </c>
      <c r="D29" s="53">
        <v>0</v>
      </c>
      <c r="E29" s="339"/>
      <c r="G29" s="349"/>
      <c r="H29" s="350"/>
      <c r="I29" s="351"/>
      <c r="J29" s="337"/>
    </row>
    <row r="30" spans="1:35" x14ac:dyDescent="0.2">
      <c r="A30" s="338" t="s">
        <v>72</v>
      </c>
      <c r="B30" s="338"/>
      <c r="C30" s="108" t="s">
        <v>74</v>
      </c>
      <c r="D30" s="53">
        <v>9</v>
      </c>
      <c r="E30" s="339">
        <f>D30/D31</f>
        <v>0.9</v>
      </c>
      <c r="G30" s="347" t="s">
        <v>130</v>
      </c>
      <c r="H30" s="348"/>
      <c r="I30" s="351">
        <v>2</v>
      </c>
      <c r="J30" s="337">
        <f>I30/$I$36</f>
        <v>0.18181818181818182</v>
      </c>
    </row>
    <row r="31" spans="1:35" x14ac:dyDescent="0.2">
      <c r="A31" s="338"/>
      <c r="B31" s="338"/>
      <c r="C31" s="108" t="s">
        <v>73</v>
      </c>
      <c r="D31" s="53">
        <v>10</v>
      </c>
      <c r="E31" s="339"/>
      <c r="G31" s="349"/>
      <c r="H31" s="350"/>
      <c r="I31" s="351"/>
      <c r="J31" s="337"/>
    </row>
    <row r="32" spans="1:35" x14ac:dyDescent="0.2">
      <c r="A32" s="338" t="s">
        <v>77</v>
      </c>
      <c r="B32" s="338"/>
      <c r="C32" s="108" t="s">
        <v>76</v>
      </c>
      <c r="D32" s="53">
        <v>1</v>
      </c>
      <c r="E32" s="339">
        <f>D32/D33</f>
        <v>1</v>
      </c>
      <c r="G32" s="347" t="s">
        <v>66</v>
      </c>
      <c r="H32" s="348"/>
      <c r="I32" s="351">
        <v>1</v>
      </c>
      <c r="J32" s="337">
        <f>I32/$I$36</f>
        <v>9.0909090909090912E-2</v>
      </c>
    </row>
    <row r="33" spans="1:10" x14ac:dyDescent="0.2">
      <c r="A33" s="338"/>
      <c r="B33" s="338"/>
      <c r="C33" s="108" t="s">
        <v>75</v>
      </c>
      <c r="D33" s="53">
        <v>1</v>
      </c>
      <c r="E33" s="339"/>
      <c r="G33" s="349"/>
      <c r="H33" s="350"/>
      <c r="I33" s="351"/>
      <c r="J33" s="337"/>
    </row>
    <row r="34" spans="1:10" x14ac:dyDescent="0.2">
      <c r="A34" s="338" t="s">
        <v>78</v>
      </c>
      <c r="B34" s="338"/>
      <c r="C34" s="108" t="s">
        <v>79</v>
      </c>
      <c r="D34" s="53">
        <v>10</v>
      </c>
      <c r="E34" s="339">
        <f>D34/D35</f>
        <v>0.90909090909090906</v>
      </c>
      <c r="G34" s="347" t="s">
        <v>174</v>
      </c>
      <c r="H34" s="348"/>
      <c r="I34" s="351">
        <v>1</v>
      </c>
      <c r="J34" s="337">
        <f>I34/$I$36</f>
        <v>9.0909090909090912E-2</v>
      </c>
    </row>
    <row r="35" spans="1:10" x14ac:dyDescent="0.2">
      <c r="A35" s="338"/>
      <c r="B35" s="338"/>
      <c r="C35" s="108" t="s">
        <v>80</v>
      </c>
      <c r="D35" s="53">
        <v>11</v>
      </c>
      <c r="E35" s="339"/>
      <c r="G35" s="349"/>
      <c r="H35" s="350"/>
      <c r="I35" s="351"/>
      <c r="J35" s="337"/>
    </row>
    <row r="36" spans="1:10" ht="15.75" x14ac:dyDescent="0.25">
      <c r="A36" s="338" t="s">
        <v>63</v>
      </c>
      <c r="B36" s="338"/>
      <c r="C36" s="54" t="s">
        <v>81</v>
      </c>
      <c r="D36" s="55">
        <v>0</v>
      </c>
      <c r="E36" s="339" t="e">
        <f>D36/D37</f>
        <v>#DIV/0!</v>
      </c>
      <c r="G36" s="342" t="s">
        <v>67</v>
      </c>
      <c r="H36" s="343"/>
      <c r="I36" s="346">
        <v>11</v>
      </c>
      <c r="J36" s="337">
        <f>I36/$I$36</f>
        <v>1</v>
      </c>
    </row>
    <row r="37" spans="1:10" ht="15.75" x14ac:dyDescent="0.25">
      <c r="A37" s="338"/>
      <c r="B37" s="338"/>
      <c r="C37" s="54" t="s">
        <v>82</v>
      </c>
      <c r="D37" s="55">
        <v>0</v>
      </c>
      <c r="E37" s="339"/>
      <c r="G37" s="344"/>
      <c r="H37" s="345"/>
      <c r="I37" s="346"/>
      <c r="J37" s="337"/>
    </row>
    <row r="38" spans="1:10" ht="15.75" x14ac:dyDescent="0.25">
      <c r="A38" s="338" t="s">
        <v>83</v>
      </c>
      <c r="B38" s="338"/>
      <c r="C38" s="54" t="s">
        <v>85</v>
      </c>
      <c r="D38" s="55">
        <v>0</v>
      </c>
      <c r="E38" s="339" t="e">
        <f>D38/D39</f>
        <v>#DIV/0!</v>
      </c>
      <c r="G38" s="340" t="s">
        <v>171</v>
      </c>
      <c r="H38" s="341"/>
      <c r="I38" s="341"/>
      <c r="J38" s="341"/>
    </row>
    <row r="39" spans="1:10" ht="15.75" x14ac:dyDescent="0.25">
      <c r="A39" s="338"/>
      <c r="B39" s="338"/>
      <c r="C39" s="54" t="s">
        <v>84</v>
      </c>
      <c r="D39" s="55">
        <v>0</v>
      </c>
      <c r="E39" s="339"/>
      <c r="G39" s="341"/>
      <c r="H39" s="341"/>
      <c r="I39" s="341"/>
      <c r="J39" s="341"/>
    </row>
    <row r="40" spans="1:10" ht="15.75" x14ac:dyDescent="0.25">
      <c r="A40" s="338" t="s">
        <v>88</v>
      </c>
      <c r="B40" s="338"/>
      <c r="C40" s="108" t="s">
        <v>87</v>
      </c>
      <c r="D40" s="55">
        <v>0</v>
      </c>
      <c r="E40" s="339">
        <f>D40/D41</f>
        <v>0</v>
      </c>
      <c r="G40" s="341"/>
      <c r="H40" s="341"/>
      <c r="I40" s="341"/>
      <c r="J40" s="341"/>
    </row>
    <row r="41" spans="1:10" ht="15.75" x14ac:dyDescent="0.25">
      <c r="A41" s="338"/>
      <c r="B41" s="338"/>
      <c r="C41" s="108" t="s">
        <v>86</v>
      </c>
      <c r="D41" s="55">
        <v>10</v>
      </c>
      <c r="E41" s="339"/>
      <c r="G41" s="341"/>
      <c r="H41" s="341"/>
      <c r="I41" s="341"/>
      <c r="J41" s="341"/>
    </row>
    <row r="43" spans="1:10" x14ac:dyDescent="0.2">
      <c r="A43" s="353" t="s">
        <v>24</v>
      </c>
      <c r="B43" s="353"/>
      <c r="C43" s="353"/>
      <c r="D43" s="353"/>
      <c r="E43" s="353"/>
      <c r="G43" s="353" t="s">
        <v>24</v>
      </c>
      <c r="H43" s="353"/>
      <c r="I43" s="353"/>
      <c r="J43" s="353"/>
    </row>
    <row r="44" spans="1:10" x14ac:dyDescent="0.2">
      <c r="A44" s="353"/>
      <c r="B44" s="353"/>
      <c r="C44" s="353"/>
      <c r="D44" s="353"/>
      <c r="E44" s="353"/>
      <c r="G44" s="353"/>
      <c r="H44" s="353"/>
      <c r="I44" s="353"/>
      <c r="J44" s="353"/>
    </row>
    <row r="45" spans="1:10" x14ac:dyDescent="0.2">
      <c r="A45" s="354" t="s">
        <v>129</v>
      </c>
      <c r="B45" s="354"/>
      <c r="C45" s="354"/>
      <c r="D45" s="354"/>
      <c r="E45" s="354"/>
      <c r="G45" s="354" t="s">
        <v>129</v>
      </c>
      <c r="H45" s="354"/>
      <c r="I45" s="354"/>
      <c r="J45" s="354"/>
    </row>
    <row r="46" spans="1:10" ht="20.25" x14ac:dyDescent="0.3">
      <c r="A46" s="355" t="s">
        <v>128</v>
      </c>
      <c r="B46" s="355"/>
      <c r="C46" s="355"/>
      <c r="D46" s="355"/>
      <c r="E46" s="355"/>
      <c r="G46" s="355" t="s">
        <v>128</v>
      </c>
      <c r="H46" s="355"/>
      <c r="I46" s="355"/>
      <c r="J46" s="355"/>
    </row>
    <row r="47" spans="1:10" ht="24" x14ac:dyDescent="0.2">
      <c r="A47" s="352" t="s">
        <v>166</v>
      </c>
      <c r="B47" s="352"/>
      <c r="C47" s="112" t="s">
        <v>167</v>
      </c>
      <c r="D47" s="113" t="s">
        <v>168</v>
      </c>
      <c r="E47" s="112" t="s">
        <v>169</v>
      </c>
      <c r="F47" s="103"/>
      <c r="G47" s="352" t="s">
        <v>64</v>
      </c>
      <c r="H47" s="352" t="s">
        <v>65</v>
      </c>
      <c r="I47" s="112" t="s">
        <v>170</v>
      </c>
      <c r="J47" s="112" t="s">
        <v>89</v>
      </c>
    </row>
    <row r="48" spans="1:10" ht="12.75" customHeight="1" x14ac:dyDescent="0.2">
      <c r="A48" s="338" t="s">
        <v>62</v>
      </c>
      <c r="B48" s="338"/>
      <c r="C48" s="108" t="s">
        <v>70</v>
      </c>
      <c r="D48" s="52">
        <v>0</v>
      </c>
      <c r="E48" s="339" t="e">
        <f>D48/D49</f>
        <v>#DIV/0!</v>
      </c>
      <c r="G48" s="347" t="s">
        <v>66</v>
      </c>
      <c r="H48" s="348"/>
      <c r="I48" s="351">
        <v>2</v>
      </c>
      <c r="J48" s="337">
        <f>I48/$I$56</f>
        <v>0.33333333333333331</v>
      </c>
    </row>
    <row r="49" spans="1:10" x14ac:dyDescent="0.2">
      <c r="A49" s="338"/>
      <c r="B49" s="338"/>
      <c r="C49" s="108" t="s">
        <v>71</v>
      </c>
      <c r="D49" s="53">
        <v>0</v>
      </c>
      <c r="E49" s="339"/>
      <c r="G49" s="349"/>
      <c r="H49" s="350"/>
      <c r="I49" s="351"/>
      <c r="J49" s="337"/>
    </row>
    <row r="50" spans="1:10" x14ac:dyDescent="0.2">
      <c r="A50" s="338" t="s">
        <v>72</v>
      </c>
      <c r="B50" s="338"/>
      <c r="C50" s="108" t="s">
        <v>74</v>
      </c>
      <c r="D50" s="53"/>
      <c r="E50" s="339">
        <f>D50/D51</f>
        <v>0</v>
      </c>
      <c r="G50" s="347" t="s">
        <v>104</v>
      </c>
      <c r="H50" s="348"/>
      <c r="I50" s="351">
        <v>1</v>
      </c>
      <c r="J50" s="337">
        <f>I50/$I$56</f>
        <v>0.16666666666666666</v>
      </c>
    </row>
    <row r="51" spans="1:10" x14ac:dyDescent="0.2">
      <c r="A51" s="338"/>
      <c r="B51" s="338"/>
      <c r="C51" s="108" t="s">
        <v>73</v>
      </c>
      <c r="D51" s="53">
        <v>6</v>
      </c>
      <c r="E51" s="339"/>
      <c r="G51" s="349"/>
      <c r="H51" s="350"/>
      <c r="I51" s="351"/>
      <c r="J51" s="337"/>
    </row>
    <row r="52" spans="1:10" x14ac:dyDescent="0.2">
      <c r="A52" s="338" t="s">
        <v>77</v>
      </c>
      <c r="B52" s="338"/>
      <c r="C52" s="108" t="s">
        <v>76</v>
      </c>
      <c r="D52" s="53">
        <v>0</v>
      </c>
      <c r="E52" s="339" t="e">
        <f>D52/D53</f>
        <v>#DIV/0!</v>
      </c>
      <c r="G52" s="347" t="s">
        <v>179</v>
      </c>
      <c r="H52" s="348"/>
      <c r="I52" s="351">
        <v>2</v>
      </c>
      <c r="J52" s="337">
        <f>I52/$I$56</f>
        <v>0.33333333333333331</v>
      </c>
    </row>
    <row r="53" spans="1:10" x14ac:dyDescent="0.2">
      <c r="A53" s="338"/>
      <c r="B53" s="338"/>
      <c r="C53" s="108" t="s">
        <v>75</v>
      </c>
      <c r="D53" s="53">
        <v>0</v>
      </c>
      <c r="E53" s="339"/>
      <c r="G53" s="349"/>
      <c r="H53" s="350"/>
      <c r="I53" s="351"/>
      <c r="J53" s="337"/>
    </row>
    <row r="54" spans="1:10" x14ac:dyDescent="0.2">
      <c r="A54" s="338" t="s">
        <v>78</v>
      </c>
      <c r="B54" s="338"/>
      <c r="C54" s="108" t="s">
        <v>79</v>
      </c>
      <c r="D54" s="53"/>
      <c r="E54" s="339" t="e">
        <f>D54/D55</f>
        <v>#DIV/0!</v>
      </c>
      <c r="G54" s="347" t="s">
        <v>165</v>
      </c>
      <c r="H54" s="348"/>
      <c r="I54" s="351">
        <v>1</v>
      </c>
      <c r="J54" s="337">
        <f>I54/$I$56</f>
        <v>0.16666666666666666</v>
      </c>
    </row>
    <row r="55" spans="1:10" x14ac:dyDescent="0.2">
      <c r="A55" s="338"/>
      <c r="B55" s="338"/>
      <c r="C55" s="108" t="s">
        <v>80</v>
      </c>
      <c r="D55" s="53"/>
      <c r="E55" s="339"/>
      <c r="G55" s="349"/>
      <c r="H55" s="350"/>
      <c r="I55" s="351"/>
      <c r="J55" s="337"/>
    </row>
    <row r="56" spans="1:10" ht="15.75" x14ac:dyDescent="0.25">
      <c r="A56" s="338" t="s">
        <v>63</v>
      </c>
      <c r="B56" s="338"/>
      <c r="C56" s="54" t="s">
        <v>81</v>
      </c>
      <c r="D56" s="55"/>
      <c r="E56" s="339" t="e">
        <f>D56/D57</f>
        <v>#DIV/0!</v>
      </c>
      <c r="G56" s="342" t="s">
        <v>67</v>
      </c>
      <c r="H56" s="343"/>
      <c r="I56" s="346">
        <f>SUM(I48:I55)</f>
        <v>6</v>
      </c>
      <c r="J56" s="337">
        <f>I56/$I$56</f>
        <v>1</v>
      </c>
    </row>
    <row r="57" spans="1:10" ht="15.75" x14ac:dyDescent="0.25">
      <c r="A57" s="338"/>
      <c r="B57" s="338"/>
      <c r="C57" s="54" t="s">
        <v>82</v>
      </c>
      <c r="D57" s="55"/>
      <c r="E57" s="339"/>
      <c r="G57" s="344"/>
      <c r="H57" s="345"/>
      <c r="I57" s="346"/>
      <c r="J57" s="337"/>
    </row>
    <row r="58" spans="1:10" ht="15.75" x14ac:dyDescent="0.25">
      <c r="A58" s="338" t="s">
        <v>83</v>
      </c>
      <c r="B58" s="338"/>
      <c r="C58" s="54" t="s">
        <v>85</v>
      </c>
      <c r="D58" s="55"/>
      <c r="E58" s="339" t="e">
        <f>D58/D59</f>
        <v>#DIV/0!</v>
      </c>
      <c r="G58" s="340" t="s">
        <v>171</v>
      </c>
      <c r="H58" s="341"/>
      <c r="I58" s="341"/>
      <c r="J58" s="341"/>
    </row>
    <row r="59" spans="1:10" ht="15.75" x14ac:dyDescent="0.25">
      <c r="A59" s="338"/>
      <c r="B59" s="338"/>
      <c r="C59" s="54" t="s">
        <v>84</v>
      </c>
      <c r="D59" s="55"/>
      <c r="E59" s="339"/>
      <c r="G59" s="341"/>
      <c r="H59" s="341"/>
      <c r="I59" s="341"/>
      <c r="J59" s="341"/>
    </row>
    <row r="60" spans="1:10" ht="15.75" x14ac:dyDescent="0.25">
      <c r="A60" s="338" t="s">
        <v>88</v>
      </c>
      <c r="B60" s="338"/>
      <c r="C60" s="108" t="s">
        <v>87</v>
      </c>
      <c r="D60" s="55"/>
      <c r="E60" s="339" t="e">
        <f>D60/D61</f>
        <v>#DIV/0!</v>
      </c>
      <c r="G60" s="341"/>
      <c r="H60" s="341"/>
      <c r="I60" s="341"/>
      <c r="J60" s="341"/>
    </row>
    <row r="61" spans="1:10" ht="15.75" x14ac:dyDescent="0.25">
      <c r="A61" s="338"/>
      <c r="B61" s="338"/>
      <c r="C61" s="108" t="s">
        <v>86</v>
      </c>
      <c r="D61" s="55"/>
      <c r="E61" s="339"/>
      <c r="G61" s="341"/>
      <c r="H61" s="341"/>
      <c r="I61" s="341"/>
      <c r="J61" s="341"/>
    </row>
    <row r="63" spans="1:10" x14ac:dyDescent="0.2">
      <c r="A63" s="353" t="s">
        <v>24</v>
      </c>
      <c r="B63" s="353"/>
      <c r="C63" s="353"/>
      <c r="D63" s="353"/>
      <c r="E63" s="353"/>
      <c r="G63" s="353" t="s">
        <v>24</v>
      </c>
      <c r="H63" s="353"/>
      <c r="I63" s="353"/>
      <c r="J63" s="353"/>
    </row>
    <row r="64" spans="1:10" x14ac:dyDescent="0.2">
      <c r="A64" s="353"/>
      <c r="B64" s="353"/>
      <c r="C64" s="353"/>
      <c r="D64" s="353"/>
      <c r="E64" s="353"/>
      <c r="G64" s="353"/>
      <c r="H64" s="353"/>
      <c r="I64" s="353"/>
      <c r="J64" s="353"/>
    </row>
    <row r="65" spans="1:10" x14ac:dyDescent="0.2">
      <c r="A65" s="354" t="s">
        <v>129</v>
      </c>
      <c r="B65" s="354"/>
      <c r="C65" s="354"/>
      <c r="D65" s="354"/>
      <c r="E65" s="354"/>
      <c r="G65" s="354" t="s">
        <v>129</v>
      </c>
      <c r="H65" s="354"/>
      <c r="I65" s="354"/>
      <c r="J65" s="354"/>
    </row>
    <row r="66" spans="1:10" ht="20.25" x14ac:dyDescent="0.3">
      <c r="A66" s="355" t="s">
        <v>149</v>
      </c>
      <c r="B66" s="355"/>
      <c r="C66" s="355"/>
      <c r="D66" s="355"/>
      <c r="E66" s="355"/>
      <c r="G66" s="355" t="str">
        <f>A66</f>
        <v>ABRIL</v>
      </c>
      <c r="H66" s="355"/>
      <c r="I66" s="355"/>
      <c r="J66" s="355"/>
    </row>
    <row r="67" spans="1:10" ht="24" x14ac:dyDescent="0.2">
      <c r="A67" s="352" t="s">
        <v>166</v>
      </c>
      <c r="B67" s="352"/>
      <c r="C67" s="112" t="s">
        <v>167</v>
      </c>
      <c r="D67" s="113" t="s">
        <v>168</v>
      </c>
      <c r="E67" s="112" t="s">
        <v>169</v>
      </c>
      <c r="F67" s="103"/>
      <c r="G67" s="352" t="s">
        <v>64</v>
      </c>
      <c r="H67" s="352" t="s">
        <v>65</v>
      </c>
      <c r="I67" s="112" t="s">
        <v>170</v>
      </c>
      <c r="J67" s="112" t="s">
        <v>89</v>
      </c>
    </row>
    <row r="68" spans="1:10" ht="12.75" customHeight="1" x14ac:dyDescent="0.2">
      <c r="A68" s="338" t="s">
        <v>62</v>
      </c>
      <c r="B68" s="338"/>
      <c r="C68" s="108" t="s">
        <v>70</v>
      </c>
      <c r="D68" s="52"/>
      <c r="E68" s="339" t="e">
        <f>D68/D69</f>
        <v>#DIV/0!</v>
      </c>
      <c r="G68" s="347" t="s">
        <v>100</v>
      </c>
      <c r="H68" s="348"/>
      <c r="I68" s="351">
        <v>1</v>
      </c>
      <c r="J68" s="337">
        <f>I68/$I$75</f>
        <v>0.2</v>
      </c>
    </row>
    <row r="69" spans="1:10" x14ac:dyDescent="0.2">
      <c r="A69" s="338"/>
      <c r="B69" s="338"/>
      <c r="C69" s="108" t="s">
        <v>71</v>
      </c>
      <c r="D69" s="53"/>
      <c r="E69" s="339"/>
      <c r="G69" s="349"/>
      <c r="H69" s="350"/>
      <c r="I69" s="351"/>
      <c r="J69" s="337"/>
    </row>
    <row r="70" spans="1:10" x14ac:dyDescent="0.2">
      <c r="A70" s="338" t="s">
        <v>72</v>
      </c>
      <c r="B70" s="338"/>
      <c r="C70" s="108" t="s">
        <v>74</v>
      </c>
      <c r="D70" s="53"/>
      <c r="E70" s="339" t="e">
        <f>D70/D71</f>
        <v>#DIV/0!</v>
      </c>
      <c r="G70" s="347" t="s">
        <v>179</v>
      </c>
      <c r="H70" s="348"/>
      <c r="I70" s="351">
        <v>1</v>
      </c>
      <c r="J70" s="337">
        <f>I70/$I$75</f>
        <v>0.2</v>
      </c>
    </row>
    <row r="71" spans="1:10" x14ac:dyDescent="0.2">
      <c r="A71" s="338"/>
      <c r="B71" s="338"/>
      <c r="C71" s="108" t="s">
        <v>73</v>
      </c>
      <c r="D71" s="53"/>
      <c r="E71" s="339"/>
      <c r="G71" s="349"/>
      <c r="H71" s="350"/>
      <c r="I71" s="351"/>
      <c r="J71" s="337"/>
    </row>
    <row r="72" spans="1:10" x14ac:dyDescent="0.2">
      <c r="A72" s="137"/>
      <c r="B72" s="137"/>
      <c r="C72" s="137"/>
      <c r="D72" s="53"/>
      <c r="E72" s="138"/>
      <c r="G72" s="356" t="s">
        <v>183</v>
      </c>
      <c r="H72" s="357"/>
      <c r="I72" s="140">
        <v>1</v>
      </c>
      <c r="J72" s="139">
        <f>I72/I75</f>
        <v>0.2</v>
      </c>
    </row>
    <row r="73" spans="1:10" x14ac:dyDescent="0.2">
      <c r="A73" s="338" t="s">
        <v>77</v>
      </c>
      <c r="B73" s="338"/>
      <c r="C73" s="108" t="s">
        <v>76</v>
      </c>
      <c r="D73" s="53"/>
      <c r="E73" s="339" t="e">
        <f>D73/D74</f>
        <v>#DIV/0!</v>
      </c>
      <c r="G73" s="347" t="s">
        <v>104</v>
      </c>
      <c r="H73" s="348"/>
      <c r="I73" s="351">
        <v>2</v>
      </c>
      <c r="J73" s="337">
        <f>I73/$I$75</f>
        <v>0.4</v>
      </c>
    </row>
    <row r="74" spans="1:10" x14ac:dyDescent="0.2">
      <c r="A74" s="338"/>
      <c r="B74" s="338"/>
      <c r="C74" s="108" t="s">
        <v>75</v>
      </c>
      <c r="D74" s="53"/>
      <c r="E74" s="339"/>
      <c r="G74" s="349"/>
      <c r="H74" s="350"/>
      <c r="I74" s="351"/>
      <c r="J74" s="337"/>
    </row>
    <row r="75" spans="1:10" ht="15.75" x14ac:dyDescent="0.25">
      <c r="A75" s="338" t="s">
        <v>63</v>
      </c>
      <c r="B75" s="338"/>
      <c r="C75" s="54" t="s">
        <v>81</v>
      </c>
      <c r="D75" s="55"/>
      <c r="E75" s="339" t="e">
        <f>D75/D76</f>
        <v>#DIV/0!</v>
      </c>
      <c r="G75" s="342" t="s">
        <v>67</v>
      </c>
      <c r="H75" s="343"/>
      <c r="I75" s="346">
        <f>SUM(I68:I74)</f>
        <v>5</v>
      </c>
      <c r="J75" s="337">
        <f>I75/$I$75</f>
        <v>1</v>
      </c>
    </row>
    <row r="76" spans="1:10" ht="15.75" x14ac:dyDescent="0.25">
      <c r="A76" s="338"/>
      <c r="B76" s="338"/>
      <c r="C76" s="54" t="s">
        <v>82</v>
      </c>
      <c r="D76" s="55"/>
      <c r="E76" s="339"/>
      <c r="G76" s="344"/>
      <c r="H76" s="345"/>
      <c r="I76" s="346"/>
      <c r="J76" s="337"/>
    </row>
    <row r="77" spans="1:10" ht="15.75" x14ac:dyDescent="0.25">
      <c r="A77" s="338" t="s">
        <v>83</v>
      </c>
      <c r="B77" s="338"/>
      <c r="C77" s="54" t="s">
        <v>85</v>
      </c>
      <c r="D77" s="55"/>
      <c r="E77" s="339" t="e">
        <f>D77/D78</f>
        <v>#DIV/0!</v>
      </c>
      <c r="G77" s="340" t="s">
        <v>180</v>
      </c>
      <c r="H77" s="341"/>
      <c r="I77" s="341"/>
      <c r="J77" s="341"/>
    </row>
    <row r="78" spans="1:10" ht="15.75" x14ac:dyDescent="0.25">
      <c r="A78" s="338"/>
      <c r="B78" s="338"/>
      <c r="C78" s="54" t="s">
        <v>84</v>
      </c>
      <c r="D78" s="55"/>
      <c r="E78" s="339"/>
      <c r="G78" s="341"/>
      <c r="H78" s="341"/>
      <c r="I78" s="341"/>
      <c r="J78" s="341"/>
    </row>
    <row r="79" spans="1:10" ht="15.75" x14ac:dyDescent="0.25">
      <c r="A79" s="338" t="s">
        <v>88</v>
      </c>
      <c r="B79" s="338"/>
      <c r="C79" s="108" t="s">
        <v>87</v>
      </c>
      <c r="D79" s="55"/>
      <c r="E79" s="339" t="e">
        <f>D79/D80</f>
        <v>#DIV/0!</v>
      </c>
      <c r="G79" s="341"/>
      <c r="H79" s="341"/>
      <c r="I79" s="341"/>
      <c r="J79" s="341"/>
    </row>
    <row r="80" spans="1:10" ht="15.75" x14ac:dyDescent="0.25">
      <c r="A80" s="338"/>
      <c r="B80" s="338"/>
      <c r="C80" s="108" t="s">
        <v>86</v>
      </c>
      <c r="D80" s="55"/>
      <c r="E80" s="339"/>
      <c r="G80" s="341"/>
      <c r="H80" s="341"/>
      <c r="I80" s="341"/>
      <c r="J80" s="341"/>
    </row>
    <row r="82" spans="1:10" x14ac:dyDescent="0.2">
      <c r="A82" s="353" t="s">
        <v>24</v>
      </c>
      <c r="B82" s="353"/>
      <c r="C82" s="353"/>
      <c r="D82" s="353"/>
      <c r="E82" s="353"/>
      <c r="G82" s="353" t="s">
        <v>24</v>
      </c>
      <c r="H82" s="353"/>
      <c r="I82" s="353"/>
      <c r="J82" s="353"/>
    </row>
    <row r="83" spans="1:10" x14ac:dyDescent="0.2">
      <c r="A83" s="353"/>
      <c r="B83" s="353"/>
      <c r="C83" s="353"/>
      <c r="D83" s="353"/>
      <c r="E83" s="353"/>
      <c r="G83" s="353"/>
      <c r="H83" s="353"/>
      <c r="I83" s="353"/>
      <c r="J83" s="353"/>
    </row>
    <row r="84" spans="1:10" x14ac:dyDescent="0.2">
      <c r="A84" s="354" t="s">
        <v>129</v>
      </c>
      <c r="B84" s="354"/>
      <c r="C84" s="354"/>
      <c r="D84" s="354"/>
      <c r="E84" s="354"/>
      <c r="G84" s="354" t="s">
        <v>129</v>
      </c>
      <c r="H84" s="354"/>
      <c r="I84" s="354"/>
      <c r="J84" s="354"/>
    </row>
    <row r="85" spans="1:10" ht="20.25" x14ac:dyDescent="0.3">
      <c r="A85" s="355" t="s">
        <v>150</v>
      </c>
      <c r="B85" s="355"/>
      <c r="C85" s="355"/>
      <c r="D85" s="355"/>
      <c r="E85" s="355"/>
      <c r="G85" s="355" t="str">
        <f>A85</f>
        <v>MAYO</v>
      </c>
      <c r="H85" s="355"/>
      <c r="I85" s="355"/>
      <c r="J85" s="355"/>
    </row>
    <row r="86" spans="1:10" ht="24" x14ac:dyDescent="0.2">
      <c r="A86" s="352" t="s">
        <v>166</v>
      </c>
      <c r="B86" s="352"/>
      <c r="C86" s="112" t="s">
        <v>167</v>
      </c>
      <c r="D86" s="113" t="s">
        <v>168</v>
      </c>
      <c r="E86" s="112" t="s">
        <v>169</v>
      </c>
      <c r="F86" s="103"/>
      <c r="G86" s="352" t="s">
        <v>64</v>
      </c>
      <c r="H86" s="352" t="s">
        <v>65</v>
      </c>
      <c r="I86" s="112" t="s">
        <v>170</v>
      </c>
      <c r="J86" s="112" t="s">
        <v>89</v>
      </c>
    </row>
    <row r="87" spans="1:10" ht="12.75" customHeight="1" x14ac:dyDescent="0.2">
      <c r="A87" s="338" t="s">
        <v>62</v>
      </c>
      <c r="B87" s="338"/>
      <c r="C87" s="108" t="s">
        <v>70</v>
      </c>
      <c r="D87" s="52">
        <v>0</v>
      </c>
      <c r="E87" s="339" t="e">
        <f>D87/D88</f>
        <v>#DIV/0!</v>
      </c>
      <c r="G87" s="347" t="s">
        <v>174</v>
      </c>
      <c r="H87" s="348"/>
      <c r="I87" s="351">
        <v>2</v>
      </c>
      <c r="J87" s="337">
        <f>I87/$I$95</f>
        <v>0.25</v>
      </c>
    </row>
    <row r="88" spans="1:10" x14ac:dyDescent="0.2">
      <c r="A88" s="338"/>
      <c r="B88" s="338"/>
      <c r="C88" s="108" t="s">
        <v>71</v>
      </c>
      <c r="D88" s="53">
        <v>0</v>
      </c>
      <c r="E88" s="339"/>
      <c r="G88" s="349"/>
      <c r="H88" s="350"/>
      <c r="I88" s="351"/>
      <c r="J88" s="337"/>
    </row>
    <row r="89" spans="1:10" x14ac:dyDescent="0.2">
      <c r="A89" s="338" t="s">
        <v>72</v>
      </c>
      <c r="B89" s="338"/>
      <c r="C89" s="108" t="s">
        <v>74</v>
      </c>
      <c r="D89" s="53">
        <v>7</v>
      </c>
      <c r="E89" s="339">
        <f>D89/D90</f>
        <v>0.875</v>
      </c>
      <c r="G89" s="347" t="s">
        <v>183</v>
      </c>
      <c r="H89" s="348"/>
      <c r="I89" s="351">
        <v>1</v>
      </c>
      <c r="J89" s="337">
        <f>I89/$I$95</f>
        <v>0.125</v>
      </c>
    </row>
    <row r="90" spans="1:10" x14ac:dyDescent="0.2">
      <c r="A90" s="338"/>
      <c r="B90" s="338"/>
      <c r="C90" s="108" t="s">
        <v>73</v>
      </c>
      <c r="D90" s="53">
        <v>8</v>
      </c>
      <c r="E90" s="339"/>
      <c r="G90" s="349"/>
      <c r="H90" s="350"/>
      <c r="I90" s="351"/>
      <c r="J90" s="337"/>
    </row>
    <row r="91" spans="1:10" x14ac:dyDescent="0.2">
      <c r="A91" s="338" t="s">
        <v>77</v>
      </c>
      <c r="B91" s="338"/>
      <c r="C91" s="108" t="s">
        <v>76</v>
      </c>
      <c r="D91" s="53">
        <v>0</v>
      </c>
      <c r="E91" s="339" t="e">
        <f>D91/D92</f>
        <v>#DIV/0!</v>
      </c>
      <c r="G91" s="347" t="s">
        <v>179</v>
      </c>
      <c r="H91" s="348"/>
      <c r="I91" s="351">
        <v>4</v>
      </c>
      <c r="J91" s="337">
        <f>I91/$I$95</f>
        <v>0.5</v>
      </c>
    </row>
    <row r="92" spans="1:10" x14ac:dyDescent="0.2">
      <c r="A92" s="338"/>
      <c r="B92" s="338"/>
      <c r="C92" s="108" t="s">
        <v>75</v>
      </c>
      <c r="D92" s="53">
        <v>0</v>
      </c>
      <c r="E92" s="339"/>
      <c r="G92" s="349"/>
      <c r="H92" s="350"/>
      <c r="I92" s="351"/>
      <c r="J92" s="337"/>
    </row>
    <row r="93" spans="1:10" x14ac:dyDescent="0.2">
      <c r="A93" s="338" t="s">
        <v>78</v>
      </c>
      <c r="B93" s="338"/>
      <c r="C93" s="108" t="s">
        <v>79</v>
      </c>
      <c r="D93" s="53">
        <v>7</v>
      </c>
      <c r="E93" s="339">
        <f>D93/D94</f>
        <v>0.875</v>
      </c>
      <c r="G93" s="347" t="s">
        <v>182</v>
      </c>
      <c r="H93" s="348"/>
      <c r="I93" s="351">
        <v>1</v>
      </c>
      <c r="J93" s="337">
        <f>I93/$I$95</f>
        <v>0.125</v>
      </c>
    </row>
    <row r="94" spans="1:10" x14ac:dyDescent="0.2">
      <c r="A94" s="338"/>
      <c r="B94" s="338"/>
      <c r="C94" s="108" t="s">
        <v>80</v>
      </c>
      <c r="D94" s="53">
        <v>8</v>
      </c>
      <c r="E94" s="339"/>
      <c r="G94" s="349"/>
      <c r="H94" s="350"/>
      <c r="I94" s="351"/>
      <c r="J94" s="337"/>
    </row>
    <row r="95" spans="1:10" ht="15.75" x14ac:dyDescent="0.25">
      <c r="A95" s="338" t="s">
        <v>63</v>
      </c>
      <c r="B95" s="338"/>
      <c r="C95" s="54" t="s">
        <v>81</v>
      </c>
      <c r="D95" s="55">
        <v>0</v>
      </c>
      <c r="E95" s="339" t="e">
        <f>D95/D96</f>
        <v>#DIV/0!</v>
      </c>
      <c r="G95" s="342" t="s">
        <v>67</v>
      </c>
      <c r="H95" s="343"/>
      <c r="I95" s="346">
        <f>SUM(I87:I94)</f>
        <v>8</v>
      </c>
      <c r="J95" s="337">
        <f>SUM(J87:J94)</f>
        <v>1</v>
      </c>
    </row>
    <row r="96" spans="1:10" ht="15.75" x14ac:dyDescent="0.25">
      <c r="A96" s="338"/>
      <c r="B96" s="338"/>
      <c r="C96" s="54" t="s">
        <v>82</v>
      </c>
      <c r="D96" s="55">
        <v>0</v>
      </c>
      <c r="E96" s="339"/>
      <c r="G96" s="344"/>
      <c r="H96" s="345"/>
      <c r="I96" s="346"/>
      <c r="J96" s="337"/>
    </row>
    <row r="97" spans="1:10" ht="15.75" x14ac:dyDescent="0.25">
      <c r="A97" s="338" t="s">
        <v>83</v>
      </c>
      <c r="B97" s="338"/>
      <c r="C97" s="54" t="s">
        <v>85</v>
      </c>
      <c r="D97" s="55">
        <v>0</v>
      </c>
      <c r="E97" s="339" t="e">
        <f>D97/D98</f>
        <v>#DIV/0!</v>
      </c>
      <c r="G97" s="340" t="s">
        <v>171</v>
      </c>
      <c r="H97" s="341"/>
      <c r="I97" s="341"/>
      <c r="J97" s="341"/>
    </row>
    <row r="98" spans="1:10" ht="15.75" x14ac:dyDescent="0.25">
      <c r="A98" s="338"/>
      <c r="B98" s="338"/>
      <c r="C98" s="54" t="s">
        <v>84</v>
      </c>
      <c r="D98" s="55">
        <v>0</v>
      </c>
      <c r="E98" s="339"/>
      <c r="G98" s="341"/>
      <c r="H98" s="341"/>
      <c r="I98" s="341"/>
      <c r="J98" s="341"/>
    </row>
    <row r="99" spans="1:10" ht="15.75" x14ac:dyDescent="0.25">
      <c r="A99" s="338" t="s">
        <v>88</v>
      </c>
      <c r="B99" s="338"/>
      <c r="C99" s="108" t="s">
        <v>87</v>
      </c>
      <c r="D99" s="55">
        <v>5</v>
      </c>
      <c r="E99" s="339">
        <f>D99/D100</f>
        <v>0.83333333333333337</v>
      </c>
      <c r="G99" s="341"/>
      <c r="H99" s="341"/>
      <c r="I99" s="341"/>
      <c r="J99" s="341"/>
    </row>
    <row r="100" spans="1:10" ht="15.75" x14ac:dyDescent="0.25">
      <c r="A100" s="338"/>
      <c r="B100" s="338"/>
      <c r="C100" s="108" t="s">
        <v>86</v>
      </c>
      <c r="D100" s="55">
        <v>6</v>
      </c>
      <c r="E100" s="339"/>
      <c r="G100" s="341"/>
      <c r="H100" s="341"/>
      <c r="I100" s="341"/>
      <c r="J100" s="341"/>
    </row>
    <row r="102" spans="1:10" x14ac:dyDescent="0.2">
      <c r="A102" s="353" t="s">
        <v>24</v>
      </c>
      <c r="B102" s="353"/>
      <c r="C102" s="353"/>
      <c r="D102" s="353"/>
      <c r="E102" s="353"/>
      <c r="G102" s="353" t="s">
        <v>24</v>
      </c>
      <c r="H102" s="353"/>
      <c r="I102" s="353"/>
      <c r="J102" s="353"/>
    </row>
    <row r="103" spans="1:10" x14ac:dyDescent="0.2">
      <c r="A103" s="353"/>
      <c r="B103" s="353"/>
      <c r="C103" s="353"/>
      <c r="D103" s="353"/>
      <c r="E103" s="353"/>
      <c r="G103" s="353"/>
      <c r="H103" s="353"/>
      <c r="I103" s="353"/>
      <c r="J103" s="353"/>
    </row>
    <row r="104" spans="1:10" x14ac:dyDescent="0.2">
      <c r="A104" s="354" t="s">
        <v>129</v>
      </c>
      <c r="B104" s="354"/>
      <c r="C104" s="354"/>
      <c r="D104" s="354"/>
      <c r="E104" s="354"/>
      <c r="G104" s="354" t="s">
        <v>129</v>
      </c>
      <c r="H104" s="354"/>
      <c r="I104" s="354"/>
      <c r="J104" s="354"/>
    </row>
    <row r="105" spans="1:10" ht="20.25" x14ac:dyDescent="0.3">
      <c r="A105" s="355" t="s">
        <v>151</v>
      </c>
      <c r="B105" s="355"/>
      <c r="C105" s="355"/>
      <c r="D105" s="355"/>
      <c r="E105" s="355"/>
      <c r="G105" s="355" t="str">
        <f>A105</f>
        <v>JUNIO</v>
      </c>
      <c r="H105" s="355"/>
      <c r="I105" s="355"/>
      <c r="J105" s="355"/>
    </row>
    <row r="106" spans="1:10" ht="24" x14ac:dyDescent="0.2">
      <c r="A106" s="352" t="s">
        <v>166</v>
      </c>
      <c r="B106" s="352"/>
      <c r="C106" s="112" t="s">
        <v>167</v>
      </c>
      <c r="D106" s="113" t="s">
        <v>168</v>
      </c>
      <c r="E106" s="112" t="s">
        <v>169</v>
      </c>
      <c r="F106" s="103"/>
      <c r="G106" s="352" t="s">
        <v>64</v>
      </c>
      <c r="H106" s="352" t="s">
        <v>65</v>
      </c>
      <c r="I106" s="112" t="s">
        <v>170</v>
      </c>
      <c r="J106" s="112" t="s">
        <v>89</v>
      </c>
    </row>
    <row r="107" spans="1:10" ht="12.75" customHeight="1" x14ac:dyDescent="0.2">
      <c r="A107" s="338" t="s">
        <v>62</v>
      </c>
      <c r="B107" s="338"/>
      <c r="C107" s="108" t="s">
        <v>70</v>
      </c>
      <c r="D107" s="52">
        <v>0</v>
      </c>
      <c r="E107" s="339" t="e">
        <f>D107/D108</f>
        <v>#DIV/0!</v>
      </c>
      <c r="G107" s="347" t="s">
        <v>66</v>
      </c>
      <c r="H107" s="348"/>
      <c r="I107" s="351">
        <v>4</v>
      </c>
      <c r="J107" s="337">
        <f>I107/$I$113</f>
        <v>0.66666666666666663</v>
      </c>
    </row>
    <row r="108" spans="1:10" x14ac:dyDescent="0.2">
      <c r="A108" s="338"/>
      <c r="B108" s="338"/>
      <c r="C108" s="108" t="s">
        <v>71</v>
      </c>
      <c r="D108" s="53">
        <v>0</v>
      </c>
      <c r="E108" s="339"/>
      <c r="G108" s="349"/>
      <c r="H108" s="350"/>
      <c r="I108" s="351"/>
      <c r="J108" s="337"/>
    </row>
    <row r="109" spans="1:10" x14ac:dyDescent="0.2">
      <c r="A109" s="338" t="s">
        <v>72</v>
      </c>
      <c r="B109" s="338"/>
      <c r="C109" s="108" t="s">
        <v>74</v>
      </c>
      <c r="D109" s="53">
        <v>6</v>
      </c>
      <c r="E109" s="339">
        <f>D109/D110</f>
        <v>1</v>
      </c>
      <c r="G109" s="347" t="s">
        <v>179</v>
      </c>
      <c r="H109" s="348"/>
      <c r="I109" s="351">
        <v>1</v>
      </c>
      <c r="J109" s="337">
        <f>I109/$I$113</f>
        <v>0.16666666666666666</v>
      </c>
    </row>
    <row r="110" spans="1:10" x14ac:dyDescent="0.2">
      <c r="A110" s="338"/>
      <c r="B110" s="338"/>
      <c r="C110" s="108" t="s">
        <v>73</v>
      </c>
      <c r="D110" s="53">
        <v>6</v>
      </c>
      <c r="E110" s="339"/>
      <c r="G110" s="349"/>
      <c r="H110" s="350"/>
      <c r="I110" s="351"/>
      <c r="J110" s="337"/>
    </row>
    <row r="111" spans="1:10" x14ac:dyDescent="0.2">
      <c r="A111" s="338" t="s">
        <v>77</v>
      </c>
      <c r="B111" s="338"/>
      <c r="C111" s="108" t="s">
        <v>76</v>
      </c>
      <c r="D111" s="53">
        <v>0</v>
      </c>
      <c r="E111" s="339" t="e">
        <f>D111/D112</f>
        <v>#DIV/0!</v>
      </c>
      <c r="G111" s="347" t="s">
        <v>97</v>
      </c>
      <c r="H111" s="348"/>
      <c r="I111" s="351">
        <v>1</v>
      </c>
      <c r="J111" s="337">
        <f>I111/$I$113</f>
        <v>0.16666666666666666</v>
      </c>
    </row>
    <row r="112" spans="1:10" x14ac:dyDescent="0.2">
      <c r="A112" s="338"/>
      <c r="B112" s="338"/>
      <c r="C112" s="108" t="s">
        <v>75</v>
      </c>
      <c r="D112" s="53">
        <v>0</v>
      </c>
      <c r="E112" s="339"/>
      <c r="G112" s="349"/>
      <c r="H112" s="350"/>
      <c r="I112" s="351"/>
      <c r="J112" s="337"/>
    </row>
    <row r="113" spans="1:10" ht="15.75" x14ac:dyDescent="0.25">
      <c r="A113" s="338" t="s">
        <v>63</v>
      </c>
      <c r="B113" s="338"/>
      <c r="C113" s="54" t="s">
        <v>81</v>
      </c>
      <c r="D113" s="55"/>
      <c r="E113" s="339" t="e">
        <f>D113/D114</f>
        <v>#DIV/0!</v>
      </c>
      <c r="G113" s="342" t="s">
        <v>67</v>
      </c>
      <c r="H113" s="343"/>
      <c r="I113" s="346">
        <f>SUM(I107:I112)</f>
        <v>6</v>
      </c>
      <c r="J113" s="337">
        <f>SUM(J107:J112)</f>
        <v>0.99999999999999989</v>
      </c>
    </row>
    <row r="114" spans="1:10" ht="15.75" x14ac:dyDescent="0.25">
      <c r="A114" s="338"/>
      <c r="B114" s="338"/>
      <c r="C114" s="54" t="s">
        <v>82</v>
      </c>
      <c r="D114" s="55"/>
      <c r="E114" s="339"/>
      <c r="G114" s="344"/>
      <c r="H114" s="345"/>
      <c r="I114" s="346"/>
      <c r="J114" s="337"/>
    </row>
    <row r="115" spans="1:10" ht="15.75" x14ac:dyDescent="0.25">
      <c r="A115" s="338" t="s">
        <v>83</v>
      </c>
      <c r="B115" s="338"/>
      <c r="C115" s="54" t="s">
        <v>85</v>
      </c>
      <c r="D115" s="55"/>
      <c r="E115" s="339" t="e">
        <f>D115/D116</f>
        <v>#DIV/0!</v>
      </c>
      <c r="G115" s="340" t="s">
        <v>196</v>
      </c>
      <c r="H115" s="341"/>
      <c r="I115" s="341"/>
      <c r="J115" s="341"/>
    </row>
    <row r="116" spans="1:10" ht="15.75" x14ac:dyDescent="0.25">
      <c r="A116" s="338"/>
      <c r="B116" s="338"/>
      <c r="C116" s="54" t="s">
        <v>84</v>
      </c>
      <c r="D116" s="55"/>
      <c r="E116" s="339"/>
      <c r="G116" s="341"/>
      <c r="H116" s="341"/>
      <c r="I116" s="341"/>
      <c r="J116" s="341"/>
    </row>
    <row r="117" spans="1:10" ht="15.75" x14ac:dyDescent="0.25">
      <c r="A117" s="338" t="s">
        <v>88</v>
      </c>
      <c r="B117" s="338"/>
      <c r="C117" s="108" t="s">
        <v>87</v>
      </c>
      <c r="D117" s="55">
        <v>6</v>
      </c>
      <c r="E117" s="339">
        <f>D117/D118</f>
        <v>1</v>
      </c>
      <c r="G117" s="341"/>
      <c r="H117" s="341"/>
      <c r="I117" s="341"/>
      <c r="J117" s="341"/>
    </row>
    <row r="118" spans="1:10" ht="15.75" x14ac:dyDescent="0.25">
      <c r="A118" s="338"/>
      <c r="B118" s="338"/>
      <c r="C118" s="108" t="s">
        <v>86</v>
      </c>
      <c r="D118" s="55">
        <v>6</v>
      </c>
      <c r="E118" s="339"/>
      <c r="G118" s="341"/>
      <c r="H118" s="341"/>
      <c r="I118" s="341"/>
      <c r="J118" s="341"/>
    </row>
    <row r="120" spans="1:10" ht="12.75" customHeight="1" x14ac:dyDescent="0.2">
      <c r="A120" s="353" t="s">
        <v>24</v>
      </c>
      <c r="B120" s="353"/>
      <c r="C120" s="353"/>
      <c r="D120" s="353"/>
      <c r="E120" s="353"/>
      <c r="G120" s="353" t="s">
        <v>24</v>
      </c>
      <c r="H120" s="353"/>
      <c r="I120" s="353"/>
      <c r="J120" s="353"/>
    </row>
    <row r="121" spans="1:10" x14ac:dyDescent="0.2">
      <c r="A121" s="353"/>
      <c r="B121" s="353"/>
      <c r="C121" s="353"/>
      <c r="D121" s="353"/>
      <c r="E121" s="353"/>
      <c r="G121" s="353"/>
      <c r="H121" s="353"/>
      <c r="I121" s="353"/>
      <c r="J121" s="353"/>
    </row>
    <row r="122" spans="1:10" x14ac:dyDescent="0.2">
      <c r="A122" s="354" t="s">
        <v>129</v>
      </c>
      <c r="B122" s="354"/>
      <c r="C122" s="354"/>
      <c r="D122" s="354"/>
      <c r="E122" s="354"/>
      <c r="G122" s="354" t="s">
        <v>129</v>
      </c>
      <c r="H122" s="354"/>
      <c r="I122" s="354"/>
      <c r="J122" s="354"/>
    </row>
    <row r="123" spans="1:10" ht="20.25" x14ac:dyDescent="0.3">
      <c r="A123" s="355" t="s">
        <v>153</v>
      </c>
      <c r="B123" s="355"/>
      <c r="C123" s="355"/>
      <c r="D123" s="355"/>
      <c r="E123" s="355"/>
      <c r="G123" s="355" t="s">
        <v>153</v>
      </c>
      <c r="H123" s="355"/>
      <c r="I123" s="355"/>
      <c r="J123" s="355"/>
    </row>
    <row r="124" spans="1:10" ht="24" x14ac:dyDescent="0.2">
      <c r="A124" s="352" t="s">
        <v>166</v>
      </c>
      <c r="B124" s="352"/>
      <c r="C124" s="142" t="s">
        <v>167</v>
      </c>
      <c r="D124" s="113" t="s">
        <v>168</v>
      </c>
      <c r="E124" s="142" t="s">
        <v>169</v>
      </c>
      <c r="G124" s="352" t="s">
        <v>64</v>
      </c>
      <c r="H124" s="352" t="s">
        <v>65</v>
      </c>
      <c r="I124" s="142" t="s">
        <v>170</v>
      </c>
      <c r="J124" s="142" t="s">
        <v>89</v>
      </c>
    </row>
    <row r="125" spans="1:10" ht="12.75" customHeight="1" x14ac:dyDescent="0.2">
      <c r="A125" s="338" t="s">
        <v>62</v>
      </c>
      <c r="B125" s="338"/>
      <c r="C125" s="141" t="s">
        <v>70</v>
      </c>
      <c r="D125" s="52">
        <v>0</v>
      </c>
      <c r="E125" s="339" t="e">
        <f>D125/D126</f>
        <v>#DIV/0!</v>
      </c>
      <c r="G125" s="347" t="s">
        <v>179</v>
      </c>
      <c r="H125" s="348"/>
      <c r="I125" s="351">
        <v>2</v>
      </c>
      <c r="J125" s="337">
        <f>I125/$I$131</f>
        <v>0.5</v>
      </c>
    </row>
    <row r="126" spans="1:10" x14ac:dyDescent="0.2">
      <c r="A126" s="338"/>
      <c r="B126" s="338"/>
      <c r="C126" s="141" t="s">
        <v>71</v>
      </c>
      <c r="D126" s="53">
        <v>0</v>
      </c>
      <c r="E126" s="339"/>
      <c r="G126" s="349"/>
      <c r="H126" s="350"/>
      <c r="I126" s="351"/>
      <c r="J126" s="337"/>
    </row>
    <row r="127" spans="1:10" ht="15" customHeight="1" x14ac:dyDescent="0.2">
      <c r="A127" s="338" t="s">
        <v>72</v>
      </c>
      <c r="B127" s="338"/>
      <c r="C127" s="141" t="s">
        <v>74</v>
      </c>
      <c r="D127" s="53">
        <v>4</v>
      </c>
      <c r="E127" s="339">
        <f>D127/D128</f>
        <v>1</v>
      </c>
      <c r="G127" s="347" t="s">
        <v>194</v>
      </c>
      <c r="H127" s="348"/>
      <c r="I127" s="351">
        <v>1</v>
      </c>
      <c r="J127" s="337">
        <f>I127/$I$131</f>
        <v>0.25</v>
      </c>
    </row>
    <row r="128" spans="1:10" x14ac:dyDescent="0.2">
      <c r="A128" s="338"/>
      <c r="B128" s="338"/>
      <c r="C128" s="141" t="s">
        <v>73</v>
      </c>
      <c r="D128" s="53">
        <v>4</v>
      </c>
      <c r="E128" s="339"/>
      <c r="G128" s="349"/>
      <c r="H128" s="350"/>
      <c r="I128" s="351"/>
      <c r="J128" s="337"/>
    </row>
    <row r="129" spans="1:10" ht="15" customHeight="1" x14ac:dyDescent="0.2">
      <c r="A129" s="338" t="s">
        <v>77</v>
      </c>
      <c r="B129" s="338"/>
      <c r="C129" s="141" t="s">
        <v>76</v>
      </c>
      <c r="D129" s="53">
        <v>0</v>
      </c>
      <c r="E129" s="339" t="e">
        <f>D129/D130</f>
        <v>#DIV/0!</v>
      </c>
      <c r="G129" s="347" t="s">
        <v>174</v>
      </c>
      <c r="H129" s="348"/>
      <c r="I129" s="351">
        <v>1</v>
      </c>
      <c r="J129" s="337">
        <f>I129/$I$131</f>
        <v>0.25</v>
      </c>
    </row>
    <row r="130" spans="1:10" x14ac:dyDescent="0.2">
      <c r="A130" s="338"/>
      <c r="B130" s="338"/>
      <c r="C130" s="141" t="s">
        <v>75</v>
      </c>
      <c r="D130" s="53">
        <v>0</v>
      </c>
      <c r="E130" s="339"/>
      <c r="G130" s="349"/>
      <c r="H130" s="350"/>
      <c r="I130" s="351"/>
      <c r="J130" s="337"/>
    </row>
    <row r="131" spans="1:10" ht="15" customHeight="1" x14ac:dyDescent="0.25">
      <c r="A131" s="338" t="s">
        <v>63</v>
      </c>
      <c r="B131" s="338"/>
      <c r="C131" s="54" t="s">
        <v>81</v>
      </c>
      <c r="D131" s="55">
        <v>0</v>
      </c>
      <c r="E131" s="339" t="e">
        <f>D131/D132</f>
        <v>#DIV/0!</v>
      </c>
      <c r="G131" s="342" t="s">
        <v>67</v>
      </c>
      <c r="H131" s="343"/>
      <c r="I131" s="346">
        <f>SUM(I125:I130)</f>
        <v>4</v>
      </c>
      <c r="J131" s="337">
        <f>SUM(J125:J130)</f>
        <v>1</v>
      </c>
    </row>
    <row r="132" spans="1:10" ht="15.75" x14ac:dyDescent="0.25">
      <c r="A132" s="338"/>
      <c r="B132" s="338"/>
      <c r="C132" s="54" t="s">
        <v>82</v>
      </c>
      <c r="D132" s="55">
        <v>0</v>
      </c>
      <c r="E132" s="339"/>
      <c r="G132" s="344"/>
      <c r="H132" s="345"/>
      <c r="I132" s="346"/>
      <c r="J132" s="337"/>
    </row>
    <row r="133" spans="1:10" ht="15" customHeight="1" x14ac:dyDescent="0.25">
      <c r="A133" s="338" t="s">
        <v>83</v>
      </c>
      <c r="B133" s="338"/>
      <c r="C133" s="54" t="s">
        <v>85</v>
      </c>
      <c r="D133" s="55">
        <v>0</v>
      </c>
      <c r="E133" s="339" t="e">
        <f>D133/D134</f>
        <v>#DIV/0!</v>
      </c>
      <c r="G133" s="340" t="s">
        <v>195</v>
      </c>
      <c r="H133" s="341"/>
      <c r="I133" s="341"/>
      <c r="J133" s="341"/>
    </row>
    <row r="134" spans="1:10" ht="15.75" x14ac:dyDescent="0.25">
      <c r="A134" s="338"/>
      <c r="B134" s="338"/>
      <c r="C134" s="54" t="s">
        <v>84</v>
      </c>
      <c r="D134" s="55">
        <v>0</v>
      </c>
      <c r="E134" s="339"/>
      <c r="G134" s="341"/>
      <c r="H134" s="341"/>
      <c r="I134" s="341"/>
      <c r="J134" s="341"/>
    </row>
    <row r="135" spans="1:10" ht="15" customHeight="1" x14ac:dyDescent="0.25">
      <c r="A135" s="338" t="s">
        <v>88</v>
      </c>
      <c r="B135" s="338"/>
      <c r="C135" s="141" t="s">
        <v>87</v>
      </c>
      <c r="D135" s="55">
        <v>2</v>
      </c>
      <c r="E135" s="339">
        <f>D135/D136</f>
        <v>1</v>
      </c>
      <c r="G135" s="341"/>
      <c r="H135" s="341"/>
      <c r="I135" s="341"/>
      <c r="J135" s="341"/>
    </row>
    <row r="136" spans="1:10" ht="15.75" x14ac:dyDescent="0.25">
      <c r="A136" s="338"/>
      <c r="B136" s="338"/>
      <c r="C136" s="141" t="s">
        <v>86</v>
      </c>
      <c r="D136" s="55">
        <v>2</v>
      </c>
      <c r="E136" s="339"/>
      <c r="G136" s="341"/>
      <c r="H136" s="341"/>
      <c r="I136" s="341"/>
      <c r="J136" s="341"/>
    </row>
    <row r="138" spans="1:10" x14ac:dyDescent="0.2">
      <c r="A138" s="353" t="s">
        <v>24</v>
      </c>
      <c r="B138" s="353"/>
      <c r="C138" s="353"/>
      <c r="D138" s="353"/>
      <c r="E138" s="353"/>
    </row>
    <row r="139" spans="1:10" x14ac:dyDescent="0.2">
      <c r="A139" s="353"/>
      <c r="B139" s="353"/>
      <c r="C139" s="353"/>
      <c r="D139" s="353"/>
      <c r="E139" s="353"/>
    </row>
    <row r="140" spans="1:10" x14ac:dyDescent="0.2">
      <c r="A140" s="354" t="s">
        <v>129</v>
      </c>
      <c r="B140" s="354"/>
      <c r="C140" s="354"/>
      <c r="D140" s="354"/>
      <c r="E140" s="354"/>
    </row>
    <row r="141" spans="1:10" ht="20.25" x14ac:dyDescent="0.3">
      <c r="A141" s="355" t="s">
        <v>154</v>
      </c>
      <c r="B141" s="355"/>
      <c r="C141" s="355"/>
      <c r="D141" s="355"/>
      <c r="E141" s="355"/>
    </row>
    <row r="142" spans="1:10" ht="24" x14ac:dyDescent="0.2">
      <c r="A142" s="352" t="s">
        <v>166</v>
      </c>
      <c r="B142" s="352"/>
      <c r="C142" s="172" t="s">
        <v>167</v>
      </c>
      <c r="D142" s="113" t="s">
        <v>168</v>
      </c>
      <c r="E142" s="172" t="s">
        <v>169</v>
      </c>
    </row>
    <row r="143" spans="1:10" x14ac:dyDescent="0.2">
      <c r="A143" s="338" t="s">
        <v>62</v>
      </c>
      <c r="B143" s="338"/>
      <c r="C143" s="173" t="s">
        <v>70</v>
      </c>
      <c r="D143" s="52">
        <v>0</v>
      </c>
      <c r="E143" s="339" t="e">
        <f>D143/D144</f>
        <v>#DIV/0!</v>
      </c>
    </row>
    <row r="144" spans="1:10" x14ac:dyDescent="0.2">
      <c r="A144" s="338"/>
      <c r="B144" s="338"/>
      <c r="C144" s="173" t="s">
        <v>71</v>
      </c>
      <c r="D144" s="53">
        <v>0</v>
      </c>
      <c r="E144" s="339"/>
    </row>
    <row r="145" spans="1:5" x14ac:dyDescent="0.2">
      <c r="A145" s="338" t="s">
        <v>72</v>
      </c>
      <c r="B145" s="338"/>
      <c r="C145" s="173" t="s">
        <v>74</v>
      </c>
      <c r="D145" s="53">
        <v>6</v>
      </c>
      <c r="E145" s="339">
        <f>D145/D146</f>
        <v>0.66666666666666663</v>
      </c>
    </row>
    <row r="146" spans="1:5" x14ac:dyDescent="0.2">
      <c r="A146" s="338"/>
      <c r="B146" s="338"/>
      <c r="C146" s="173" t="s">
        <v>73</v>
      </c>
      <c r="D146" s="53">
        <v>9</v>
      </c>
      <c r="E146" s="339"/>
    </row>
    <row r="147" spans="1:5" x14ac:dyDescent="0.2">
      <c r="A147" s="338" t="s">
        <v>77</v>
      </c>
      <c r="B147" s="338"/>
      <c r="C147" s="173" t="s">
        <v>76</v>
      </c>
      <c r="D147" s="53">
        <v>0</v>
      </c>
      <c r="E147" s="339" t="e">
        <f>D147/D148</f>
        <v>#DIV/0!</v>
      </c>
    </row>
    <row r="148" spans="1:5" x14ac:dyDescent="0.2">
      <c r="A148" s="338"/>
      <c r="B148" s="338"/>
      <c r="C148" s="173" t="s">
        <v>75</v>
      </c>
      <c r="D148" s="53">
        <v>0</v>
      </c>
      <c r="E148" s="339"/>
    </row>
    <row r="149" spans="1:5" ht="15.75" x14ac:dyDescent="0.25">
      <c r="A149" s="338" t="s">
        <v>63</v>
      </c>
      <c r="B149" s="338"/>
      <c r="C149" s="54" t="s">
        <v>81</v>
      </c>
      <c r="D149" s="55">
        <v>0</v>
      </c>
      <c r="E149" s="339" t="e">
        <f>D149/D150</f>
        <v>#DIV/0!</v>
      </c>
    </row>
    <row r="150" spans="1:5" ht="15.75" x14ac:dyDescent="0.25">
      <c r="A150" s="338"/>
      <c r="B150" s="338"/>
      <c r="C150" s="54" t="s">
        <v>82</v>
      </c>
      <c r="D150" s="55">
        <v>0</v>
      </c>
      <c r="E150" s="339"/>
    </row>
    <row r="151" spans="1:5" ht="15.75" x14ac:dyDescent="0.25">
      <c r="A151" s="338" t="s">
        <v>83</v>
      </c>
      <c r="B151" s="338"/>
      <c r="C151" s="54" t="s">
        <v>85</v>
      </c>
      <c r="D151" s="55">
        <v>0</v>
      </c>
      <c r="E151" s="339" t="e">
        <f>D151/D152</f>
        <v>#DIV/0!</v>
      </c>
    </row>
    <row r="152" spans="1:5" ht="15.75" x14ac:dyDescent="0.25">
      <c r="A152" s="338"/>
      <c r="B152" s="338"/>
      <c r="C152" s="54" t="s">
        <v>84</v>
      </c>
      <c r="D152" s="55">
        <v>0</v>
      </c>
      <c r="E152" s="339"/>
    </row>
    <row r="153" spans="1:5" ht="15.75" x14ac:dyDescent="0.25">
      <c r="A153" s="338" t="s">
        <v>88</v>
      </c>
      <c r="B153" s="338"/>
      <c r="C153" s="173" t="s">
        <v>87</v>
      </c>
      <c r="D153" s="55">
        <v>1</v>
      </c>
      <c r="E153" s="339">
        <f>D153/D154</f>
        <v>0.25</v>
      </c>
    </row>
    <row r="154" spans="1:5" ht="15.75" x14ac:dyDescent="0.25">
      <c r="A154" s="338"/>
      <c r="B154" s="338"/>
      <c r="C154" s="173" t="s">
        <v>86</v>
      </c>
      <c r="D154" s="55">
        <v>4</v>
      </c>
      <c r="E154" s="339"/>
    </row>
  </sheetData>
  <mergeCells count="262">
    <mergeCell ref="A149:B150"/>
    <mergeCell ref="E149:E150"/>
    <mergeCell ref="A151:B152"/>
    <mergeCell ref="E151:E152"/>
    <mergeCell ref="A153:B154"/>
    <mergeCell ref="E153:E154"/>
    <mergeCell ref="A138:E139"/>
    <mergeCell ref="A140:E140"/>
    <mergeCell ref="A141:E141"/>
    <mergeCell ref="A142:B142"/>
    <mergeCell ref="A143:B144"/>
    <mergeCell ref="E143:E144"/>
    <mergeCell ref="A145:B146"/>
    <mergeCell ref="E145:E146"/>
    <mergeCell ref="A147:B148"/>
    <mergeCell ref="E147:E148"/>
    <mergeCell ref="A120:E121"/>
    <mergeCell ref="A122:E122"/>
    <mergeCell ref="A123:E123"/>
    <mergeCell ref="A124:B124"/>
    <mergeCell ref="A125:B126"/>
    <mergeCell ref="E125:E126"/>
    <mergeCell ref="A127:B128"/>
    <mergeCell ref="E127:E128"/>
    <mergeCell ref="A129:B130"/>
    <mergeCell ref="E129:E130"/>
    <mergeCell ref="G129:H130"/>
    <mergeCell ref="I129:I130"/>
    <mergeCell ref="J129:J130"/>
    <mergeCell ref="G131:H132"/>
    <mergeCell ref="I131:I132"/>
    <mergeCell ref="J131:J132"/>
    <mergeCell ref="G133:J136"/>
    <mergeCell ref="A131:B132"/>
    <mergeCell ref="E131:E132"/>
    <mergeCell ref="A133:B134"/>
    <mergeCell ref="E133:E134"/>
    <mergeCell ref="A135:B136"/>
    <mergeCell ref="E135:E136"/>
    <mergeCell ref="G120:J121"/>
    <mergeCell ref="G122:J122"/>
    <mergeCell ref="G123:J123"/>
    <mergeCell ref="G124:H124"/>
    <mergeCell ref="G125:H126"/>
    <mergeCell ref="I125:I126"/>
    <mergeCell ref="J125:J126"/>
    <mergeCell ref="G127:H128"/>
    <mergeCell ref="I127:I128"/>
    <mergeCell ref="J127:J128"/>
    <mergeCell ref="A32:B33"/>
    <mergeCell ref="A34:B35"/>
    <mergeCell ref="A16:B17"/>
    <mergeCell ref="E16:E17"/>
    <mergeCell ref="A18:B19"/>
    <mergeCell ref="E18:E19"/>
    <mergeCell ref="A20:B21"/>
    <mergeCell ref="E20:E21"/>
    <mergeCell ref="A8:B9"/>
    <mergeCell ref="E8:E9"/>
    <mergeCell ref="A10:B11"/>
    <mergeCell ref="E10:E11"/>
    <mergeCell ref="A14:B15"/>
    <mergeCell ref="A27:B27"/>
    <mergeCell ref="A30:B31"/>
    <mergeCell ref="E30:E31"/>
    <mergeCell ref="G12:H12"/>
    <mergeCell ref="G10:H10"/>
    <mergeCell ref="G13:H13"/>
    <mergeCell ref="G16:J21"/>
    <mergeCell ref="G4:J4"/>
    <mergeCell ref="G1:J2"/>
    <mergeCell ref="G3:J3"/>
    <mergeCell ref="E14:E15"/>
    <mergeCell ref="A1:E2"/>
    <mergeCell ref="A3:E3"/>
    <mergeCell ref="A5:B5"/>
    <mergeCell ref="A6:B7"/>
    <mergeCell ref="E6:E7"/>
    <mergeCell ref="A4:E4"/>
    <mergeCell ref="G5:H5"/>
    <mergeCell ref="G11:H11"/>
    <mergeCell ref="G6:H6"/>
    <mergeCell ref="G7:H7"/>
    <mergeCell ref="G8:H8"/>
    <mergeCell ref="G9:H9"/>
    <mergeCell ref="G27:H27"/>
    <mergeCell ref="A28:B29"/>
    <mergeCell ref="E28:E29"/>
    <mergeCell ref="G28:H29"/>
    <mergeCell ref="A23:E24"/>
    <mergeCell ref="G23:J24"/>
    <mergeCell ref="A25:E25"/>
    <mergeCell ref="G25:J25"/>
    <mergeCell ref="A26:E26"/>
    <mergeCell ref="G26:J26"/>
    <mergeCell ref="I28:I29"/>
    <mergeCell ref="J28:J29"/>
    <mergeCell ref="G30:H31"/>
    <mergeCell ref="I30:I31"/>
    <mergeCell ref="J30:J31"/>
    <mergeCell ref="E34:E35"/>
    <mergeCell ref="G34:H35"/>
    <mergeCell ref="I34:I35"/>
    <mergeCell ref="J34:J35"/>
    <mergeCell ref="E32:E33"/>
    <mergeCell ref="G32:H33"/>
    <mergeCell ref="I32:I33"/>
    <mergeCell ref="J32:J33"/>
    <mergeCell ref="J36:J37"/>
    <mergeCell ref="A38:B39"/>
    <mergeCell ref="E38:E39"/>
    <mergeCell ref="G38:J41"/>
    <mergeCell ref="A40:B41"/>
    <mergeCell ref="E40:E41"/>
    <mergeCell ref="A36:B37"/>
    <mergeCell ref="E36:E37"/>
    <mergeCell ref="G36:H37"/>
    <mergeCell ref="I36:I37"/>
    <mergeCell ref="A47:B47"/>
    <mergeCell ref="G47:H47"/>
    <mergeCell ref="A48:B49"/>
    <mergeCell ref="E48:E49"/>
    <mergeCell ref="G48:H49"/>
    <mergeCell ref="A43:E44"/>
    <mergeCell ref="G43:J44"/>
    <mergeCell ref="A45:E45"/>
    <mergeCell ref="G45:J45"/>
    <mergeCell ref="A46:E46"/>
    <mergeCell ref="G46:J46"/>
    <mergeCell ref="I48:I49"/>
    <mergeCell ref="J48:J49"/>
    <mergeCell ref="A50:B51"/>
    <mergeCell ref="E50:E51"/>
    <mergeCell ref="G50:H51"/>
    <mergeCell ref="I50:I51"/>
    <mergeCell ref="J50:J51"/>
    <mergeCell ref="J52:J53"/>
    <mergeCell ref="A54:B55"/>
    <mergeCell ref="E54:E55"/>
    <mergeCell ref="G54:H55"/>
    <mergeCell ref="I54:I55"/>
    <mergeCell ref="J54:J55"/>
    <mergeCell ref="A52:B53"/>
    <mergeCell ref="E52:E53"/>
    <mergeCell ref="G52:H53"/>
    <mergeCell ref="I52:I53"/>
    <mergeCell ref="J56:J57"/>
    <mergeCell ref="A58:B59"/>
    <mergeCell ref="E58:E59"/>
    <mergeCell ref="G58:J61"/>
    <mergeCell ref="A60:B61"/>
    <mergeCell ref="E60:E61"/>
    <mergeCell ref="A56:B57"/>
    <mergeCell ref="E56:E57"/>
    <mergeCell ref="G56:H57"/>
    <mergeCell ref="I56:I57"/>
    <mergeCell ref="A67:B67"/>
    <mergeCell ref="G67:H67"/>
    <mergeCell ref="A68:B69"/>
    <mergeCell ref="E68:E69"/>
    <mergeCell ref="G68:H69"/>
    <mergeCell ref="A63:E64"/>
    <mergeCell ref="G63:J64"/>
    <mergeCell ref="A65:E65"/>
    <mergeCell ref="G65:J65"/>
    <mergeCell ref="A66:E66"/>
    <mergeCell ref="G66:J66"/>
    <mergeCell ref="I68:I69"/>
    <mergeCell ref="J68:J69"/>
    <mergeCell ref="A70:B71"/>
    <mergeCell ref="E70:E71"/>
    <mergeCell ref="G70:H71"/>
    <mergeCell ref="I70:I71"/>
    <mergeCell ref="J70:J71"/>
    <mergeCell ref="J73:J74"/>
    <mergeCell ref="A73:B74"/>
    <mergeCell ref="E73:E74"/>
    <mergeCell ref="G73:H74"/>
    <mergeCell ref="I73:I74"/>
    <mergeCell ref="G72:H72"/>
    <mergeCell ref="J75:J76"/>
    <mergeCell ref="A77:B78"/>
    <mergeCell ref="E77:E78"/>
    <mergeCell ref="G77:J80"/>
    <mergeCell ref="A79:B80"/>
    <mergeCell ref="E79:E80"/>
    <mergeCell ref="A75:B76"/>
    <mergeCell ref="E75:E76"/>
    <mergeCell ref="G75:H76"/>
    <mergeCell ref="I75:I76"/>
    <mergeCell ref="A86:B86"/>
    <mergeCell ref="G86:H86"/>
    <mergeCell ref="A87:B88"/>
    <mergeCell ref="E87:E88"/>
    <mergeCell ref="G87:H88"/>
    <mergeCell ref="A82:E83"/>
    <mergeCell ref="G82:J83"/>
    <mergeCell ref="A84:E84"/>
    <mergeCell ref="G84:J84"/>
    <mergeCell ref="A85:E85"/>
    <mergeCell ref="G85:J85"/>
    <mergeCell ref="I87:I88"/>
    <mergeCell ref="J87:J88"/>
    <mergeCell ref="A89:B90"/>
    <mergeCell ref="E89:E90"/>
    <mergeCell ref="G89:H90"/>
    <mergeCell ref="I89:I90"/>
    <mergeCell ref="J89:J90"/>
    <mergeCell ref="J91:J92"/>
    <mergeCell ref="A93:B94"/>
    <mergeCell ref="E93:E94"/>
    <mergeCell ref="G93:H94"/>
    <mergeCell ref="I93:I94"/>
    <mergeCell ref="J93:J94"/>
    <mergeCell ref="A91:B92"/>
    <mergeCell ref="E91:E92"/>
    <mergeCell ref="G91:H92"/>
    <mergeCell ref="I91:I92"/>
    <mergeCell ref="J95:J96"/>
    <mergeCell ref="A97:B98"/>
    <mergeCell ref="E97:E98"/>
    <mergeCell ref="G97:J100"/>
    <mergeCell ref="A99:B100"/>
    <mergeCell ref="E99:E100"/>
    <mergeCell ref="A95:B96"/>
    <mergeCell ref="E95:E96"/>
    <mergeCell ref="G95:H96"/>
    <mergeCell ref="I95:I96"/>
    <mergeCell ref="E107:E108"/>
    <mergeCell ref="G107:H108"/>
    <mergeCell ref="A102:E103"/>
    <mergeCell ref="G102:J103"/>
    <mergeCell ref="A104:E104"/>
    <mergeCell ref="G104:J104"/>
    <mergeCell ref="A105:E105"/>
    <mergeCell ref="G105:J105"/>
    <mergeCell ref="I107:I108"/>
    <mergeCell ref="J107:J108"/>
    <mergeCell ref="P2:AI2"/>
    <mergeCell ref="J113:J114"/>
    <mergeCell ref="A115:B116"/>
    <mergeCell ref="E115:E116"/>
    <mergeCell ref="G115:J118"/>
    <mergeCell ref="A117:B118"/>
    <mergeCell ref="E117:E118"/>
    <mergeCell ref="A113:B114"/>
    <mergeCell ref="E113:E114"/>
    <mergeCell ref="G113:H114"/>
    <mergeCell ref="I113:I114"/>
    <mergeCell ref="A109:B110"/>
    <mergeCell ref="E109:E110"/>
    <mergeCell ref="G109:H110"/>
    <mergeCell ref="I109:I110"/>
    <mergeCell ref="J109:J110"/>
    <mergeCell ref="J111:J112"/>
    <mergeCell ref="A111:B112"/>
    <mergeCell ref="E111:E112"/>
    <mergeCell ref="G111:H112"/>
    <mergeCell ref="I111:I112"/>
    <mergeCell ref="A106:B106"/>
    <mergeCell ref="G106:H106"/>
    <mergeCell ref="A107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440"/>
  <sheetViews>
    <sheetView zoomScale="110" zoomScaleNormal="110" workbookViewId="0">
      <pane ySplit="3" topLeftCell="A330" activePane="bottomLeft" state="frozen"/>
      <selection pane="bottomLeft" activeCell="A304" sqref="A304:A321"/>
    </sheetView>
  </sheetViews>
  <sheetFormatPr baseColWidth="10" defaultRowHeight="12.75" x14ac:dyDescent="0.2"/>
  <cols>
    <col min="1" max="1" width="11.42578125" style="103"/>
    <col min="2" max="2" width="26.7109375" customWidth="1"/>
    <col min="3" max="3" width="21.85546875" customWidth="1"/>
    <col min="7" max="7" width="13.28515625" customWidth="1"/>
    <col min="8" max="8" width="8.5703125" customWidth="1"/>
  </cols>
  <sheetData>
    <row r="3" spans="1:8" ht="15" customHeight="1" x14ac:dyDescent="0.2"/>
    <row r="5" spans="1:8" ht="12.75" customHeight="1" x14ac:dyDescent="0.2">
      <c r="A5" s="378" t="s">
        <v>147</v>
      </c>
      <c r="B5" s="380"/>
      <c r="C5" s="381" t="s">
        <v>90</v>
      </c>
      <c r="D5" s="381"/>
      <c r="E5" s="381"/>
      <c r="F5" s="381"/>
      <c r="G5" s="381"/>
    </row>
    <row r="6" spans="1:8" ht="15.75" x14ac:dyDescent="0.25">
      <c r="A6" s="378"/>
      <c r="B6" s="380"/>
      <c r="C6" s="381"/>
      <c r="D6" s="381"/>
      <c r="E6" s="381"/>
      <c r="F6" s="381"/>
      <c r="G6" s="381"/>
      <c r="H6" s="45"/>
    </row>
    <row r="7" spans="1:8" ht="15.75" x14ac:dyDescent="0.25">
      <c r="A7" s="378"/>
      <c r="B7" s="380"/>
      <c r="C7" s="381"/>
      <c r="D7" s="381"/>
      <c r="E7" s="381"/>
      <c r="F7" s="381"/>
      <c r="G7" s="381"/>
      <c r="H7" s="32"/>
    </row>
    <row r="8" spans="1:8" ht="15.75" x14ac:dyDescent="0.25">
      <c r="A8" s="378"/>
      <c r="B8" s="382" t="s">
        <v>91</v>
      </c>
      <c r="C8" s="382"/>
      <c r="D8" s="382"/>
      <c r="E8" s="382"/>
      <c r="F8" s="382"/>
      <c r="G8" s="382"/>
      <c r="H8" s="45"/>
    </row>
    <row r="9" spans="1:8" ht="15.75" x14ac:dyDescent="0.25">
      <c r="A9" s="378"/>
      <c r="B9" s="382" t="s">
        <v>249</v>
      </c>
      <c r="C9" s="382"/>
      <c r="D9" s="382"/>
      <c r="E9" s="382"/>
      <c r="F9" s="382"/>
      <c r="G9" s="382"/>
      <c r="H9" s="45"/>
    </row>
    <row r="10" spans="1:8" ht="15.75" x14ac:dyDescent="0.25">
      <c r="A10" s="378"/>
      <c r="B10" s="383"/>
      <c r="C10" s="383"/>
      <c r="D10" s="383"/>
      <c r="E10" s="383"/>
      <c r="F10" s="383"/>
      <c r="G10" s="383"/>
      <c r="H10" s="33"/>
    </row>
    <row r="11" spans="1:8" ht="24.75" x14ac:dyDescent="0.25">
      <c r="A11" s="378"/>
      <c r="B11" s="89" t="s">
        <v>146</v>
      </c>
      <c r="C11" s="35" t="s">
        <v>92</v>
      </c>
      <c r="D11" s="384" t="s">
        <v>93</v>
      </c>
      <c r="E11" s="383"/>
      <c r="F11" s="384" t="s">
        <v>94</v>
      </c>
      <c r="G11" s="384"/>
      <c r="H11" s="33"/>
    </row>
    <row r="12" spans="1:8" ht="15.75" x14ac:dyDescent="0.25">
      <c r="A12" s="378"/>
      <c r="B12" s="96"/>
      <c r="C12" s="34" t="s">
        <v>95</v>
      </c>
      <c r="D12" s="34" t="s">
        <v>95</v>
      </c>
      <c r="E12" s="34" t="s">
        <v>96</v>
      </c>
      <c r="F12" s="34" t="s">
        <v>95</v>
      </c>
      <c r="G12" s="34" t="s">
        <v>96</v>
      </c>
      <c r="H12" s="33"/>
    </row>
    <row r="13" spans="1:8" ht="15" x14ac:dyDescent="0.2">
      <c r="A13" s="378"/>
      <c r="B13" s="97" t="s">
        <v>97</v>
      </c>
      <c r="C13" s="38">
        <v>20</v>
      </c>
      <c r="D13" s="38">
        <v>18</v>
      </c>
      <c r="E13" s="98">
        <f t="shared" ref="E13:E22" si="0">+D13/C13</f>
        <v>0.9</v>
      </c>
      <c r="F13" s="38">
        <f>1+1</f>
        <v>2</v>
      </c>
      <c r="G13" s="99">
        <f t="shared" ref="G13:G22" si="1">+F13/C13</f>
        <v>0.1</v>
      </c>
      <c r="H13" s="33"/>
    </row>
    <row r="14" spans="1:8" ht="15" x14ac:dyDescent="0.2">
      <c r="A14" s="378"/>
      <c r="B14" s="97" t="s">
        <v>66</v>
      </c>
      <c r="C14" s="38">
        <v>98</v>
      </c>
      <c r="D14" s="38">
        <v>86</v>
      </c>
      <c r="E14" s="98">
        <f t="shared" si="0"/>
        <v>0.87755102040816324</v>
      </c>
      <c r="F14" s="38">
        <v>12</v>
      </c>
      <c r="G14" s="99">
        <f t="shared" si="1"/>
        <v>0.12244897959183673</v>
      </c>
      <c r="H14" s="33"/>
    </row>
    <row r="15" spans="1:8" ht="15" x14ac:dyDescent="0.2">
      <c r="A15" s="378"/>
      <c r="B15" s="97" t="s">
        <v>145</v>
      </c>
      <c r="C15" s="38">
        <v>23</v>
      </c>
      <c r="D15" s="38">
        <f>16+7</f>
        <v>23</v>
      </c>
      <c r="E15" s="98">
        <f t="shared" si="0"/>
        <v>1</v>
      </c>
      <c r="F15" s="38">
        <v>0</v>
      </c>
      <c r="G15" s="99">
        <f t="shared" si="1"/>
        <v>0</v>
      </c>
      <c r="H15" s="33"/>
    </row>
    <row r="16" spans="1:8" ht="15" x14ac:dyDescent="0.2">
      <c r="A16" s="378"/>
      <c r="B16" s="97" t="s">
        <v>181</v>
      </c>
      <c r="C16" s="38">
        <v>20</v>
      </c>
      <c r="D16" s="38">
        <f>15+5</f>
        <v>20</v>
      </c>
      <c r="E16" s="98">
        <f t="shared" si="0"/>
        <v>1</v>
      </c>
      <c r="F16" s="106">
        <v>0</v>
      </c>
      <c r="G16" s="99">
        <f t="shared" si="1"/>
        <v>0</v>
      </c>
      <c r="H16" s="33"/>
    </row>
    <row r="17" spans="1:8" ht="15" x14ac:dyDescent="0.2">
      <c r="A17" s="378"/>
      <c r="B17" s="97" t="s">
        <v>100</v>
      </c>
      <c r="C17" s="38">
        <v>100</v>
      </c>
      <c r="D17" s="39">
        <f>60+40</f>
        <v>100</v>
      </c>
      <c r="E17" s="98">
        <f t="shared" si="0"/>
        <v>1</v>
      </c>
      <c r="F17" s="38">
        <v>0</v>
      </c>
      <c r="G17" s="99">
        <f t="shared" si="1"/>
        <v>0</v>
      </c>
      <c r="H17" s="33"/>
    </row>
    <row r="18" spans="1:8" ht="15" x14ac:dyDescent="0.2">
      <c r="A18" s="378"/>
      <c r="B18" s="97" t="s">
        <v>192</v>
      </c>
      <c r="C18" s="38">
        <f>45+10</f>
        <v>55</v>
      </c>
      <c r="D18" s="38">
        <f>45+10</f>
        <v>55</v>
      </c>
      <c r="E18" s="98">
        <f t="shared" si="0"/>
        <v>1</v>
      </c>
      <c r="F18" s="38">
        <v>0</v>
      </c>
      <c r="G18" s="99">
        <f t="shared" si="1"/>
        <v>0</v>
      </c>
      <c r="H18" s="33"/>
    </row>
    <row r="19" spans="1:8" ht="15" x14ac:dyDescent="0.2">
      <c r="A19" s="378"/>
      <c r="B19" s="97" t="s">
        <v>276</v>
      </c>
      <c r="C19" s="38">
        <v>100</v>
      </c>
      <c r="D19" s="38">
        <f>83+12</f>
        <v>95</v>
      </c>
      <c r="E19" s="98">
        <f t="shared" si="0"/>
        <v>0.95</v>
      </c>
      <c r="F19" s="38">
        <f>3+2</f>
        <v>5</v>
      </c>
      <c r="G19" s="99">
        <f t="shared" si="1"/>
        <v>0.05</v>
      </c>
      <c r="H19" s="33"/>
    </row>
    <row r="20" spans="1:8" ht="15" x14ac:dyDescent="0.2">
      <c r="A20" s="378"/>
      <c r="B20" s="97" t="s">
        <v>103</v>
      </c>
      <c r="C20" s="38">
        <v>80</v>
      </c>
      <c r="D20" s="39">
        <f>29+50</f>
        <v>79</v>
      </c>
      <c r="E20" s="98">
        <f t="shared" si="0"/>
        <v>0.98750000000000004</v>
      </c>
      <c r="F20" s="38">
        <v>1</v>
      </c>
      <c r="G20" s="99">
        <f t="shared" si="1"/>
        <v>1.2500000000000001E-2</v>
      </c>
      <c r="H20" s="33"/>
    </row>
    <row r="21" spans="1:8" ht="15" x14ac:dyDescent="0.2">
      <c r="A21" s="378"/>
      <c r="B21" s="97" t="s">
        <v>104</v>
      </c>
      <c r="C21" s="38">
        <v>20</v>
      </c>
      <c r="D21" s="38">
        <v>20</v>
      </c>
      <c r="E21" s="98">
        <f t="shared" si="0"/>
        <v>1</v>
      </c>
      <c r="F21" s="38">
        <v>0</v>
      </c>
      <c r="G21" s="99">
        <f t="shared" si="1"/>
        <v>0</v>
      </c>
      <c r="H21" s="33"/>
    </row>
    <row r="22" spans="1:8" ht="15.75" x14ac:dyDescent="0.25">
      <c r="A22" s="378"/>
      <c r="B22" s="37" t="s">
        <v>67</v>
      </c>
      <c r="C22" s="233">
        <f>SUM(C13:C21)</f>
        <v>516</v>
      </c>
      <c r="D22" s="233">
        <f>SUM(D13:D21)</f>
        <v>496</v>
      </c>
      <c r="E22" s="234">
        <f t="shared" si="0"/>
        <v>0.96124031007751942</v>
      </c>
      <c r="F22" s="233">
        <f>SUM(F13:F21)</f>
        <v>20</v>
      </c>
      <c r="G22" s="235">
        <f t="shared" si="1"/>
        <v>3.875968992248062E-2</v>
      </c>
      <c r="H22" s="100">
        <f>+E22+G22</f>
        <v>1</v>
      </c>
    </row>
    <row r="23" spans="1:8" ht="15.75" x14ac:dyDescent="0.25">
      <c r="B23" s="41"/>
      <c r="C23" s="42"/>
      <c r="D23" s="42"/>
      <c r="E23" s="43"/>
      <c r="F23" s="42"/>
      <c r="G23" s="44"/>
      <c r="H23" s="40"/>
    </row>
    <row r="24" spans="1:8" s="31" customFormat="1" ht="15.75" x14ac:dyDescent="0.25">
      <c r="A24" s="104"/>
      <c r="B24" s="95" t="s">
        <v>277</v>
      </c>
    </row>
    <row r="25" spans="1:8" s="31" customFormat="1" ht="15.75" x14ac:dyDescent="0.25">
      <c r="A25" s="104"/>
      <c r="B25" s="41" t="s">
        <v>144</v>
      </c>
    </row>
    <row r="27" spans="1:8" ht="12.75" customHeight="1" x14ac:dyDescent="0.2">
      <c r="A27" s="378" t="s">
        <v>148</v>
      </c>
      <c r="B27" s="380"/>
      <c r="C27" s="381" t="s">
        <v>90</v>
      </c>
      <c r="D27" s="381"/>
      <c r="E27" s="381"/>
      <c r="F27" s="381"/>
      <c r="G27" s="381"/>
    </row>
    <row r="28" spans="1:8" ht="15.75" x14ac:dyDescent="0.25">
      <c r="A28" s="378"/>
      <c r="B28" s="380"/>
      <c r="C28" s="381"/>
      <c r="D28" s="381"/>
      <c r="E28" s="381"/>
      <c r="F28" s="381"/>
      <c r="G28" s="381"/>
      <c r="H28" s="45"/>
    </row>
    <row r="29" spans="1:8" ht="15.75" x14ac:dyDescent="0.25">
      <c r="A29" s="378"/>
      <c r="B29" s="380"/>
      <c r="C29" s="381"/>
      <c r="D29" s="381"/>
      <c r="E29" s="381"/>
      <c r="F29" s="381"/>
      <c r="G29" s="381"/>
      <c r="H29" s="85"/>
    </row>
    <row r="30" spans="1:8" ht="15.75" x14ac:dyDescent="0.25">
      <c r="A30" s="378"/>
      <c r="B30" s="382" t="s">
        <v>91</v>
      </c>
      <c r="C30" s="382"/>
      <c r="D30" s="382"/>
      <c r="E30" s="382"/>
      <c r="F30" s="382"/>
      <c r="G30" s="382"/>
      <c r="H30" s="45"/>
    </row>
    <row r="31" spans="1:8" ht="15.75" x14ac:dyDescent="0.25">
      <c r="A31" s="378"/>
      <c r="B31" s="382" t="s">
        <v>248</v>
      </c>
      <c r="C31" s="382"/>
      <c r="D31" s="382"/>
      <c r="E31" s="382"/>
      <c r="F31" s="382"/>
      <c r="G31" s="382"/>
      <c r="H31" s="45"/>
    </row>
    <row r="32" spans="1:8" ht="15.75" x14ac:dyDescent="0.25">
      <c r="A32" s="378"/>
      <c r="B32" s="383"/>
      <c r="C32" s="383"/>
      <c r="D32" s="383"/>
      <c r="E32" s="383"/>
      <c r="F32" s="383"/>
      <c r="G32" s="383"/>
      <c r="H32" s="33"/>
    </row>
    <row r="33" spans="1:8" ht="24.75" x14ac:dyDescent="0.25">
      <c r="A33" s="378"/>
      <c r="B33" s="89" t="s">
        <v>146</v>
      </c>
      <c r="C33" s="86" t="s">
        <v>92</v>
      </c>
      <c r="D33" s="384" t="s">
        <v>93</v>
      </c>
      <c r="E33" s="383"/>
      <c r="F33" s="384" t="s">
        <v>94</v>
      </c>
      <c r="G33" s="384"/>
      <c r="H33" s="33"/>
    </row>
    <row r="34" spans="1:8" ht="15.75" x14ac:dyDescent="0.25">
      <c r="A34" s="378"/>
      <c r="B34" s="96"/>
      <c r="C34" s="84" t="s">
        <v>95</v>
      </c>
      <c r="D34" s="84" t="s">
        <v>95</v>
      </c>
      <c r="E34" s="84" t="s">
        <v>96</v>
      </c>
      <c r="F34" s="84" t="s">
        <v>95</v>
      </c>
      <c r="G34" s="84" t="s">
        <v>96</v>
      </c>
      <c r="H34" s="33"/>
    </row>
    <row r="35" spans="1:8" ht="15" x14ac:dyDescent="0.2">
      <c r="A35" s="378"/>
      <c r="B35" s="97" t="s">
        <v>97</v>
      </c>
      <c r="C35" s="38">
        <v>20</v>
      </c>
      <c r="D35" s="38">
        <f>13+6</f>
        <v>19</v>
      </c>
      <c r="E35" s="98">
        <f t="shared" ref="E35:E44" si="2">+D35/C35</f>
        <v>0.95</v>
      </c>
      <c r="F35" s="38">
        <v>1</v>
      </c>
      <c r="G35" s="99">
        <f t="shared" ref="G35:G44" si="3">+F35/C35</f>
        <v>0.05</v>
      </c>
      <c r="H35" s="33"/>
    </row>
    <row r="36" spans="1:8" ht="15" x14ac:dyDescent="0.2">
      <c r="A36" s="378"/>
      <c r="B36" s="97" t="s">
        <v>66</v>
      </c>
      <c r="C36" s="38">
        <v>99</v>
      </c>
      <c r="D36" s="38">
        <f>52+41</f>
        <v>93</v>
      </c>
      <c r="E36" s="98">
        <f t="shared" si="2"/>
        <v>0.93939393939393945</v>
      </c>
      <c r="F36" s="38">
        <v>6</v>
      </c>
      <c r="G36" s="99">
        <f t="shared" si="3"/>
        <v>6.0606060606060608E-2</v>
      </c>
      <c r="H36" s="33"/>
    </row>
    <row r="37" spans="1:8" ht="15" x14ac:dyDescent="0.2">
      <c r="A37" s="378"/>
      <c r="B37" s="97" t="s">
        <v>145</v>
      </c>
      <c r="C37" s="38">
        <v>30</v>
      </c>
      <c r="D37" s="38">
        <f>21+9</f>
        <v>30</v>
      </c>
      <c r="E37" s="98">
        <f t="shared" si="2"/>
        <v>1</v>
      </c>
      <c r="F37" s="38">
        <v>0</v>
      </c>
      <c r="G37" s="99">
        <f t="shared" si="3"/>
        <v>0</v>
      </c>
      <c r="H37" s="33"/>
    </row>
    <row r="38" spans="1:8" ht="15" x14ac:dyDescent="0.2">
      <c r="A38" s="378"/>
      <c r="B38" s="97" t="s">
        <v>181</v>
      </c>
      <c r="C38" s="38">
        <v>19</v>
      </c>
      <c r="D38" s="223">
        <f>10+9</f>
        <v>19</v>
      </c>
      <c r="E38" s="98">
        <f t="shared" si="2"/>
        <v>1</v>
      </c>
      <c r="F38" s="38">
        <v>0</v>
      </c>
      <c r="G38" s="99">
        <f t="shared" si="3"/>
        <v>0</v>
      </c>
      <c r="H38" s="33"/>
    </row>
    <row r="39" spans="1:8" ht="15" x14ac:dyDescent="0.2">
      <c r="A39" s="378"/>
      <c r="B39" s="97" t="s">
        <v>100</v>
      </c>
      <c r="C39" s="38">
        <v>100</v>
      </c>
      <c r="D39" s="39">
        <f>82+18</f>
        <v>100</v>
      </c>
      <c r="E39" s="98">
        <f t="shared" si="2"/>
        <v>1</v>
      </c>
      <c r="F39" s="38">
        <v>0</v>
      </c>
      <c r="G39" s="99">
        <f t="shared" si="3"/>
        <v>0</v>
      </c>
      <c r="H39" s="33"/>
    </row>
    <row r="40" spans="1:8" ht="15" x14ac:dyDescent="0.2">
      <c r="A40" s="378"/>
      <c r="B40" s="97" t="s">
        <v>192</v>
      </c>
      <c r="C40" s="38">
        <v>55</v>
      </c>
      <c r="D40" s="38">
        <f>42+13</f>
        <v>55</v>
      </c>
      <c r="E40" s="98">
        <f t="shared" si="2"/>
        <v>1</v>
      </c>
      <c r="F40" s="38">
        <v>0</v>
      </c>
      <c r="G40" s="99">
        <f t="shared" si="3"/>
        <v>0</v>
      </c>
      <c r="H40" s="33"/>
    </row>
    <row r="41" spans="1:8" ht="15" x14ac:dyDescent="0.2">
      <c r="A41" s="378"/>
      <c r="B41" s="97" t="s">
        <v>276</v>
      </c>
      <c r="C41" s="38">
        <v>100</v>
      </c>
      <c r="D41" s="38">
        <f>98+2</f>
        <v>100</v>
      </c>
      <c r="E41" s="98">
        <f t="shared" si="2"/>
        <v>1</v>
      </c>
      <c r="F41" s="38">
        <v>0</v>
      </c>
      <c r="G41" s="99">
        <f t="shared" si="3"/>
        <v>0</v>
      </c>
      <c r="H41" s="33"/>
    </row>
    <row r="42" spans="1:8" ht="15" x14ac:dyDescent="0.2">
      <c r="A42" s="378"/>
      <c r="B42" s="97" t="s">
        <v>103</v>
      </c>
      <c r="C42" s="38">
        <v>33</v>
      </c>
      <c r="D42" s="39">
        <f>13+18</f>
        <v>31</v>
      </c>
      <c r="E42" s="98">
        <f t="shared" si="2"/>
        <v>0.93939393939393945</v>
      </c>
      <c r="F42" s="38">
        <v>2</v>
      </c>
      <c r="G42" s="99">
        <f t="shared" si="3"/>
        <v>6.0606060606060608E-2</v>
      </c>
      <c r="H42" s="33"/>
    </row>
    <row r="43" spans="1:8" ht="15" x14ac:dyDescent="0.2">
      <c r="A43" s="378"/>
      <c r="B43" s="97" t="s">
        <v>104</v>
      </c>
      <c r="C43" s="38">
        <v>20</v>
      </c>
      <c r="D43" s="38">
        <f>12+8</f>
        <v>20</v>
      </c>
      <c r="E43" s="98">
        <f t="shared" si="2"/>
        <v>1</v>
      </c>
      <c r="F43" s="38">
        <v>0</v>
      </c>
      <c r="G43" s="99">
        <f t="shared" si="3"/>
        <v>0</v>
      </c>
      <c r="H43" s="33"/>
    </row>
    <row r="44" spans="1:8" ht="15.75" x14ac:dyDescent="0.25">
      <c r="A44" s="378"/>
      <c r="B44" s="37" t="s">
        <v>67</v>
      </c>
      <c r="C44" s="233">
        <f>SUM(C35:C43)</f>
        <v>476</v>
      </c>
      <c r="D44" s="233">
        <f>SUM(D35:D43)</f>
        <v>467</v>
      </c>
      <c r="E44" s="234">
        <f t="shared" si="2"/>
        <v>0.98109243697478987</v>
      </c>
      <c r="F44" s="233">
        <f>SUM(F35:F43)</f>
        <v>9</v>
      </c>
      <c r="G44" s="235">
        <f t="shared" si="3"/>
        <v>1.8907563025210083E-2</v>
      </c>
      <c r="H44" s="100">
        <f>+E44+G44</f>
        <v>1</v>
      </c>
    </row>
    <row r="45" spans="1:8" ht="15.75" x14ac:dyDescent="0.25">
      <c r="B45" s="41"/>
      <c r="C45" s="42"/>
      <c r="D45" s="42"/>
      <c r="E45" s="43"/>
      <c r="F45" s="42"/>
      <c r="G45" s="44"/>
      <c r="H45" s="40"/>
    </row>
    <row r="46" spans="1:8" s="31" customFormat="1" ht="15.75" x14ac:dyDescent="0.25">
      <c r="A46" s="104"/>
      <c r="B46" s="95" t="s">
        <v>277</v>
      </c>
    </row>
    <row r="47" spans="1:8" s="31" customFormat="1" ht="15.75" x14ac:dyDescent="0.25">
      <c r="A47" s="104"/>
      <c r="B47" s="41" t="s">
        <v>144</v>
      </c>
    </row>
    <row r="49" spans="1:8" ht="12.75" customHeight="1" x14ac:dyDescent="0.2">
      <c r="A49" s="378" t="s">
        <v>128</v>
      </c>
      <c r="B49" s="380"/>
      <c r="C49" s="381" t="s">
        <v>90</v>
      </c>
      <c r="D49" s="381"/>
      <c r="E49" s="381"/>
      <c r="F49" s="381"/>
      <c r="G49" s="381"/>
    </row>
    <row r="50" spans="1:8" ht="15.75" x14ac:dyDescent="0.25">
      <c r="A50" s="378"/>
      <c r="B50" s="380"/>
      <c r="C50" s="381"/>
      <c r="D50" s="381"/>
      <c r="E50" s="381"/>
      <c r="F50" s="381"/>
      <c r="G50" s="381"/>
      <c r="H50" s="45"/>
    </row>
    <row r="51" spans="1:8" ht="15.75" x14ac:dyDescent="0.25">
      <c r="A51" s="378"/>
      <c r="B51" s="380"/>
      <c r="C51" s="381"/>
      <c r="D51" s="381"/>
      <c r="E51" s="381"/>
      <c r="F51" s="381"/>
      <c r="G51" s="381"/>
      <c r="H51" s="85"/>
    </row>
    <row r="52" spans="1:8" ht="15.75" x14ac:dyDescent="0.25">
      <c r="A52" s="378"/>
      <c r="B52" s="382" t="s">
        <v>91</v>
      </c>
      <c r="C52" s="382"/>
      <c r="D52" s="382"/>
      <c r="E52" s="382"/>
      <c r="F52" s="382"/>
      <c r="G52" s="382"/>
      <c r="H52" s="45"/>
    </row>
    <row r="53" spans="1:8" ht="15.75" x14ac:dyDescent="0.25">
      <c r="A53" s="378"/>
      <c r="B53" s="382" t="s">
        <v>247</v>
      </c>
      <c r="C53" s="382"/>
      <c r="D53" s="382"/>
      <c r="E53" s="382"/>
      <c r="F53" s="382"/>
      <c r="G53" s="382"/>
      <c r="H53" s="45"/>
    </row>
    <row r="54" spans="1:8" ht="15.75" x14ac:dyDescent="0.25">
      <c r="A54" s="378"/>
      <c r="B54" s="383"/>
      <c r="C54" s="383"/>
      <c r="D54" s="383"/>
      <c r="E54" s="383"/>
      <c r="F54" s="383"/>
      <c r="G54" s="383"/>
      <c r="H54" s="33"/>
    </row>
    <row r="55" spans="1:8" ht="24.75" x14ac:dyDescent="0.25">
      <c r="A55" s="378"/>
      <c r="B55" s="89" t="s">
        <v>146</v>
      </c>
      <c r="C55" s="86" t="s">
        <v>92</v>
      </c>
      <c r="D55" s="384" t="s">
        <v>93</v>
      </c>
      <c r="E55" s="383"/>
      <c r="F55" s="384" t="s">
        <v>94</v>
      </c>
      <c r="G55" s="384"/>
      <c r="H55" s="33"/>
    </row>
    <row r="56" spans="1:8" ht="15.75" x14ac:dyDescent="0.25">
      <c r="A56" s="378"/>
      <c r="B56" s="96"/>
      <c r="C56" s="84" t="s">
        <v>95</v>
      </c>
      <c r="D56" s="84" t="s">
        <v>95</v>
      </c>
      <c r="E56" s="84" t="s">
        <v>96</v>
      </c>
      <c r="F56" s="84" t="s">
        <v>95</v>
      </c>
      <c r="G56" s="84" t="s">
        <v>96</v>
      </c>
      <c r="H56" s="33"/>
    </row>
    <row r="57" spans="1:8" ht="15" x14ac:dyDescent="0.2">
      <c r="A57" s="378"/>
      <c r="B57" s="97" t="s">
        <v>97</v>
      </c>
      <c r="C57" s="38">
        <v>20</v>
      </c>
      <c r="D57" s="38">
        <f>12+8</f>
        <v>20</v>
      </c>
      <c r="E57" s="98">
        <f t="shared" ref="E57:E66" si="4">+D57/C57</f>
        <v>1</v>
      </c>
      <c r="F57" s="38">
        <v>0</v>
      </c>
      <c r="G57" s="99">
        <f t="shared" ref="G57:G66" si="5">+F57/C57</f>
        <v>0</v>
      </c>
      <c r="H57" s="33"/>
    </row>
    <row r="58" spans="1:8" ht="15" x14ac:dyDescent="0.2">
      <c r="A58" s="378"/>
      <c r="B58" s="97" t="s">
        <v>66</v>
      </c>
      <c r="C58" s="38">
        <v>69</v>
      </c>
      <c r="D58" s="38">
        <f>33+27</f>
        <v>60</v>
      </c>
      <c r="E58" s="98">
        <f t="shared" si="4"/>
        <v>0.86956521739130432</v>
      </c>
      <c r="F58" s="38">
        <v>9</v>
      </c>
      <c r="G58" s="99">
        <f t="shared" si="5"/>
        <v>0.13043478260869565</v>
      </c>
      <c r="H58" s="33"/>
    </row>
    <row r="59" spans="1:8" ht="15" x14ac:dyDescent="0.2">
      <c r="A59" s="378"/>
      <c r="B59" s="97" t="s">
        <v>145</v>
      </c>
      <c r="C59" s="38">
        <v>41</v>
      </c>
      <c r="D59" s="38">
        <f>22+18</f>
        <v>40</v>
      </c>
      <c r="E59" s="98">
        <f t="shared" si="4"/>
        <v>0.97560975609756095</v>
      </c>
      <c r="F59" s="38">
        <v>1</v>
      </c>
      <c r="G59" s="99">
        <f t="shared" si="5"/>
        <v>2.4390243902439025E-2</v>
      </c>
      <c r="H59" s="33"/>
    </row>
    <row r="60" spans="1:8" ht="15" x14ac:dyDescent="0.2">
      <c r="A60" s="378"/>
      <c r="B60" s="97" t="s">
        <v>181</v>
      </c>
      <c r="C60" s="38">
        <v>20</v>
      </c>
      <c r="D60" s="38">
        <f>10+10</f>
        <v>20</v>
      </c>
      <c r="E60" s="98">
        <f t="shared" si="4"/>
        <v>1</v>
      </c>
      <c r="F60" s="38">
        <v>0</v>
      </c>
      <c r="G60" s="99">
        <f t="shared" si="5"/>
        <v>0</v>
      </c>
      <c r="H60" s="33"/>
    </row>
    <row r="61" spans="1:8" ht="15" x14ac:dyDescent="0.2">
      <c r="A61" s="378"/>
      <c r="B61" s="97" t="s">
        <v>100</v>
      </c>
      <c r="C61" s="38">
        <v>98</v>
      </c>
      <c r="D61" s="39">
        <f>32+64</f>
        <v>96</v>
      </c>
      <c r="E61" s="98">
        <f t="shared" si="4"/>
        <v>0.97959183673469385</v>
      </c>
      <c r="F61" s="38">
        <v>2</v>
      </c>
      <c r="G61" s="99">
        <f t="shared" si="5"/>
        <v>2.0408163265306121E-2</v>
      </c>
      <c r="H61" s="33"/>
    </row>
    <row r="62" spans="1:8" ht="15" x14ac:dyDescent="0.2">
      <c r="A62" s="378"/>
      <c r="B62" s="97" t="s">
        <v>192</v>
      </c>
      <c r="C62" s="38">
        <v>45</v>
      </c>
      <c r="D62" s="38">
        <f>35+9</f>
        <v>44</v>
      </c>
      <c r="E62" s="98">
        <f t="shared" si="4"/>
        <v>0.97777777777777775</v>
      </c>
      <c r="F62" s="38">
        <v>1</v>
      </c>
      <c r="G62" s="99">
        <f t="shared" si="5"/>
        <v>2.2222222222222223E-2</v>
      </c>
      <c r="H62" s="33"/>
    </row>
    <row r="63" spans="1:8" ht="15" x14ac:dyDescent="0.2">
      <c r="A63" s="378"/>
      <c r="B63" s="97" t="s">
        <v>276</v>
      </c>
      <c r="C63" s="38">
        <v>99</v>
      </c>
      <c r="D63" s="38">
        <f>66+27</f>
        <v>93</v>
      </c>
      <c r="E63" s="98">
        <f t="shared" si="4"/>
        <v>0.93939393939393945</v>
      </c>
      <c r="F63" s="38">
        <v>1</v>
      </c>
      <c r="G63" s="99">
        <f t="shared" si="5"/>
        <v>1.0101010101010102E-2</v>
      </c>
      <c r="H63" s="33"/>
    </row>
    <row r="64" spans="1:8" ht="15" x14ac:dyDescent="0.2">
      <c r="A64" s="378"/>
      <c r="B64" s="97" t="s">
        <v>103</v>
      </c>
      <c r="C64" s="38">
        <v>56</v>
      </c>
      <c r="D64" s="39">
        <f>45+9</f>
        <v>54</v>
      </c>
      <c r="E64" s="98">
        <f t="shared" si="4"/>
        <v>0.9642857142857143</v>
      </c>
      <c r="F64" s="38">
        <v>2</v>
      </c>
      <c r="G64" s="99">
        <f t="shared" si="5"/>
        <v>3.5714285714285712E-2</v>
      </c>
      <c r="H64" s="33"/>
    </row>
    <row r="65" spans="1:8" ht="15" x14ac:dyDescent="0.2">
      <c r="A65" s="378"/>
      <c r="B65" s="97" t="s">
        <v>104</v>
      </c>
      <c r="C65" s="38">
        <v>15</v>
      </c>
      <c r="D65" s="38">
        <f>6+8</f>
        <v>14</v>
      </c>
      <c r="E65" s="98">
        <f t="shared" si="4"/>
        <v>0.93333333333333335</v>
      </c>
      <c r="F65" s="38">
        <v>1</v>
      </c>
      <c r="G65" s="99">
        <f t="shared" si="5"/>
        <v>6.6666666666666666E-2</v>
      </c>
      <c r="H65" s="33"/>
    </row>
    <row r="66" spans="1:8" ht="15.75" x14ac:dyDescent="0.25">
      <c r="A66" s="378"/>
      <c r="B66" s="37" t="s">
        <v>67</v>
      </c>
      <c r="C66" s="233">
        <f>SUM(C57:C65)</f>
        <v>463</v>
      </c>
      <c r="D66" s="233">
        <f>SUM(D57:D65)</f>
        <v>441</v>
      </c>
      <c r="E66" s="234">
        <f t="shared" si="4"/>
        <v>0.95248380129589638</v>
      </c>
      <c r="F66" s="233">
        <f>SUM(F57:F65)</f>
        <v>17</v>
      </c>
      <c r="G66" s="235">
        <f t="shared" si="5"/>
        <v>3.6717062634989202E-2</v>
      </c>
      <c r="H66" s="100">
        <f>+E66+G66</f>
        <v>0.98920086393088558</v>
      </c>
    </row>
    <row r="67" spans="1:8" ht="15.75" x14ac:dyDescent="0.25">
      <c r="B67" s="41"/>
      <c r="C67" s="42"/>
      <c r="D67" s="42"/>
      <c r="E67" s="43"/>
      <c r="F67" s="42"/>
      <c r="G67" s="44"/>
      <c r="H67" s="40"/>
    </row>
    <row r="68" spans="1:8" ht="15.75" x14ac:dyDescent="0.25">
      <c r="B68" s="41"/>
      <c r="C68" s="42"/>
      <c r="D68" s="42"/>
      <c r="E68" s="43"/>
      <c r="F68" s="42"/>
      <c r="G68" s="43"/>
      <c r="H68" s="40"/>
    </row>
    <row r="69" spans="1:8" s="31" customFormat="1" ht="15.75" x14ac:dyDescent="0.25">
      <c r="A69" s="104"/>
      <c r="B69" s="95" t="s">
        <v>277</v>
      </c>
    </row>
    <row r="70" spans="1:8" s="31" customFormat="1" ht="15.75" x14ac:dyDescent="0.25">
      <c r="A70" s="104"/>
      <c r="B70" s="41" t="s">
        <v>144</v>
      </c>
    </row>
    <row r="73" spans="1:8" ht="12.75" customHeight="1" x14ac:dyDescent="0.2">
      <c r="A73" s="374" t="s">
        <v>106</v>
      </c>
      <c r="B73" s="380"/>
      <c r="C73" s="381" t="s">
        <v>90</v>
      </c>
      <c r="D73" s="381"/>
      <c r="E73" s="381"/>
      <c r="F73" s="381"/>
      <c r="G73" s="381"/>
    </row>
    <row r="74" spans="1:8" ht="15.75" x14ac:dyDescent="0.25">
      <c r="A74" s="374"/>
      <c r="B74" s="380"/>
      <c r="C74" s="381"/>
      <c r="D74" s="381"/>
      <c r="E74" s="381"/>
      <c r="F74" s="381"/>
      <c r="G74" s="381"/>
      <c r="H74" s="45"/>
    </row>
    <row r="75" spans="1:8" ht="15.75" x14ac:dyDescent="0.25">
      <c r="A75" s="374"/>
      <c r="B75" s="380"/>
      <c r="C75" s="381"/>
      <c r="D75" s="381"/>
      <c r="E75" s="381"/>
      <c r="F75" s="381"/>
      <c r="G75" s="381"/>
      <c r="H75" s="85"/>
    </row>
    <row r="76" spans="1:8" ht="15.75" x14ac:dyDescent="0.25">
      <c r="A76" s="374"/>
      <c r="B76" s="382" t="s">
        <v>91</v>
      </c>
      <c r="C76" s="382"/>
      <c r="D76" s="382"/>
      <c r="E76" s="382"/>
      <c r="F76" s="382"/>
      <c r="G76" s="382"/>
      <c r="H76" s="45"/>
    </row>
    <row r="77" spans="1:8" ht="15.75" x14ac:dyDescent="0.25">
      <c r="A77" s="374"/>
      <c r="B77" s="382" t="s">
        <v>246</v>
      </c>
      <c r="C77" s="382"/>
      <c r="D77" s="382"/>
      <c r="E77" s="382"/>
      <c r="F77" s="382"/>
      <c r="G77" s="382"/>
      <c r="H77" s="45"/>
    </row>
    <row r="78" spans="1:8" ht="15.75" x14ac:dyDescent="0.25">
      <c r="A78" s="374"/>
      <c r="B78" s="383"/>
      <c r="C78" s="383"/>
      <c r="D78" s="383"/>
      <c r="E78" s="383"/>
      <c r="F78" s="383"/>
      <c r="G78" s="383"/>
      <c r="H78" s="33"/>
    </row>
    <row r="79" spans="1:8" ht="24.75" x14ac:dyDescent="0.25">
      <c r="A79" s="374"/>
      <c r="B79" s="89" t="s">
        <v>146</v>
      </c>
      <c r="C79" s="86" t="s">
        <v>92</v>
      </c>
      <c r="D79" s="384" t="s">
        <v>93</v>
      </c>
      <c r="E79" s="383"/>
      <c r="F79" s="384" t="s">
        <v>94</v>
      </c>
      <c r="G79" s="384"/>
      <c r="H79" s="33"/>
    </row>
    <row r="80" spans="1:8" ht="15.75" x14ac:dyDescent="0.25">
      <c r="A80" s="374"/>
      <c r="B80" s="96"/>
      <c r="C80" s="84" t="s">
        <v>95</v>
      </c>
      <c r="D80" s="84" t="s">
        <v>95</v>
      </c>
      <c r="E80" s="84" t="s">
        <v>96</v>
      </c>
      <c r="F80" s="84" t="s">
        <v>95</v>
      </c>
      <c r="G80" s="84" t="s">
        <v>96</v>
      </c>
      <c r="H80" s="33"/>
    </row>
    <row r="81" spans="1:8" ht="15" x14ac:dyDescent="0.2">
      <c r="A81" s="374"/>
      <c r="B81" s="97" t="s">
        <v>97</v>
      </c>
      <c r="C81" s="102">
        <f>+C13+C35+C57</f>
        <v>60</v>
      </c>
      <c r="D81" s="102">
        <f>+D13+D35+D57</f>
        <v>57</v>
      </c>
      <c r="E81" s="98">
        <f t="shared" ref="E81:E90" si="6">+D81/C81</f>
        <v>0.95</v>
      </c>
      <c r="F81" s="102">
        <f>+F13+F35+F57</f>
        <v>3</v>
      </c>
      <c r="G81" s="99">
        <f t="shared" ref="G81:G90" si="7">+F81/C81</f>
        <v>0.05</v>
      </c>
      <c r="H81" s="33"/>
    </row>
    <row r="82" spans="1:8" ht="15" x14ac:dyDescent="0.2">
      <c r="A82" s="374"/>
      <c r="B82" s="97" t="s">
        <v>66</v>
      </c>
      <c r="C82" s="102">
        <f t="shared" ref="C82:D88" si="8">+C14+C36+C58</f>
        <v>266</v>
      </c>
      <c r="D82" s="102">
        <f t="shared" si="8"/>
        <v>239</v>
      </c>
      <c r="E82" s="98">
        <f t="shared" si="6"/>
        <v>0.89849624060150379</v>
      </c>
      <c r="F82" s="102">
        <f t="shared" ref="F82:F89" si="9">+F14+F36+F58</f>
        <v>27</v>
      </c>
      <c r="G82" s="99">
        <f t="shared" si="7"/>
        <v>0.10150375939849623</v>
      </c>
      <c r="H82" s="33"/>
    </row>
    <row r="83" spans="1:8" ht="15" x14ac:dyDescent="0.2">
      <c r="A83" s="374"/>
      <c r="B83" s="97" t="s">
        <v>145</v>
      </c>
      <c r="C83" s="102">
        <f t="shared" si="8"/>
        <v>94</v>
      </c>
      <c r="D83" s="102">
        <f t="shared" si="8"/>
        <v>93</v>
      </c>
      <c r="E83" s="98">
        <f t="shared" si="6"/>
        <v>0.98936170212765961</v>
      </c>
      <c r="F83" s="102">
        <f t="shared" si="9"/>
        <v>1</v>
      </c>
      <c r="G83" s="99">
        <f t="shared" si="7"/>
        <v>1.0638297872340425E-2</v>
      </c>
      <c r="H83" s="33"/>
    </row>
    <row r="84" spans="1:8" ht="15" x14ac:dyDescent="0.2">
      <c r="A84" s="374"/>
      <c r="B84" s="97" t="s">
        <v>181</v>
      </c>
      <c r="C84" s="102">
        <f t="shared" si="8"/>
        <v>59</v>
      </c>
      <c r="D84" s="102">
        <f t="shared" si="8"/>
        <v>59</v>
      </c>
      <c r="E84" s="98">
        <f t="shared" si="6"/>
        <v>1</v>
      </c>
      <c r="F84" s="102">
        <f t="shared" si="9"/>
        <v>0</v>
      </c>
      <c r="G84" s="99">
        <f t="shared" si="7"/>
        <v>0</v>
      </c>
      <c r="H84" s="33"/>
    </row>
    <row r="85" spans="1:8" ht="15" x14ac:dyDescent="0.2">
      <c r="A85" s="374"/>
      <c r="B85" s="97" t="s">
        <v>100</v>
      </c>
      <c r="C85" s="102">
        <f t="shared" si="8"/>
        <v>298</v>
      </c>
      <c r="D85" s="102">
        <f t="shared" si="8"/>
        <v>296</v>
      </c>
      <c r="E85" s="98">
        <f t="shared" si="6"/>
        <v>0.99328859060402686</v>
      </c>
      <c r="F85" s="102">
        <f t="shared" si="9"/>
        <v>2</v>
      </c>
      <c r="G85" s="99">
        <f t="shared" si="7"/>
        <v>6.7114093959731542E-3</v>
      </c>
      <c r="H85" s="33"/>
    </row>
    <row r="86" spans="1:8" ht="15" x14ac:dyDescent="0.2">
      <c r="A86" s="374"/>
      <c r="B86" s="97" t="s">
        <v>192</v>
      </c>
      <c r="C86" s="102">
        <f t="shared" si="8"/>
        <v>155</v>
      </c>
      <c r="D86" s="102">
        <f t="shared" si="8"/>
        <v>154</v>
      </c>
      <c r="E86" s="98">
        <f t="shared" si="6"/>
        <v>0.99354838709677418</v>
      </c>
      <c r="F86" s="102">
        <f t="shared" si="9"/>
        <v>1</v>
      </c>
      <c r="G86" s="99">
        <f t="shared" si="7"/>
        <v>6.4516129032258064E-3</v>
      </c>
      <c r="H86" s="33"/>
    </row>
    <row r="87" spans="1:8" ht="15" x14ac:dyDescent="0.2">
      <c r="A87" s="374"/>
      <c r="B87" s="97" t="s">
        <v>276</v>
      </c>
      <c r="C87" s="102">
        <f t="shared" si="8"/>
        <v>299</v>
      </c>
      <c r="D87" s="102">
        <f t="shared" si="8"/>
        <v>288</v>
      </c>
      <c r="E87" s="98">
        <f t="shared" si="6"/>
        <v>0.96321070234113715</v>
      </c>
      <c r="F87" s="102">
        <f t="shared" si="9"/>
        <v>6</v>
      </c>
      <c r="G87" s="99">
        <f t="shared" si="7"/>
        <v>2.0066889632107024E-2</v>
      </c>
      <c r="H87" s="33"/>
    </row>
    <row r="88" spans="1:8" ht="15" x14ac:dyDescent="0.2">
      <c r="A88" s="374"/>
      <c r="B88" s="97" t="s">
        <v>103</v>
      </c>
      <c r="C88" s="102">
        <f t="shared" si="8"/>
        <v>169</v>
      </c>
      <c r="D88" s="102">
        <f t="shared" si="8"/>
        <v>164</v>
      </c>
      <c r="E88" s="98">
        <f t="shared" si="6"/>
        <v>0.97041420118343191</v>
      </c>
      <c r="F88" s="102">
        <f t="shared" si="9"/>
        <v>5</v>
      </c>
      <c r="G88" s="99">
        <f t="shared" si="7"/>
        <v>2.9585798816568046E-2</v>
      </c>
      <c r="H88" s="33"/>
    </row>
    <row r="89" spans="1:8" ht="15" x14ac:dyDescent="0.2">
      <c r="A89" s="374"/>
      <c r="B89" s="97" t="s">
        <v>104</v>
      </c>
      <c r="C89" s="102">
        <f>+C21+C43+C65</f>
        <v>55</v>
      </c>
      <c r="D89" s="102">
        <f t="shared" ref="D89" si="10">+D21+D43+D65</f>
        <v>54</v>
      </c>
      <c r="E89" s="98">
        <f t="shared" si="6"/>
        <v>0.98181818181818181</v>
      </c>
      <c r="F89" s="102">
        <f t="shared" si="9"/>
        <v>1</v>
      </c>
      <c r="G89" s="99">
        <f t="shared" si="7"/>
        <v>1.8181818181818181E-2</v>
      </c>
      <c r="H89" s="33"/>
    </row>
    <row r="90" spans="1:8" ht="15.75" x14ac:dyDescent="0.25">
      <c r="A90" s="374"/>
      <c r="B90" s="37" t="s">
        <v>67</v>
      </c>
      <c r="C90" s="233">
        <f>SUM(C81:C89)</f>
        <v>1455</v>
      </c>
      <c r="D90" s="233">
        <f>SUM(D81:D89)</f>
        <v>1404</v>
      </c>
      <c r="E90" s="234">
        <f t="shared" si="6"/>
        <v>0.96494845360824744</v>
      </c>
      <c r="F90" s="233">
        <f>SUM(F81:F88)</f>
        <v>45</v>
      </c>
      <c r="G90" s="235">
        <f t="shared" si="7"/>
        <v>3.0927835051546393E-2</v>
      </c>
      <c r="H90" s="100">
        <f>+E90+G90</f>
        <v>0.99587628865979383</v>
      </c>
    </row>
    <row r="91" spans="1:8" ht="15.75" x14ac:dyDescent="0.25">
      <c r="B91" s="41"/>
      <c r="C91" s="42"/>
      <c r="D91" s="42"/>
      <c r="E91" s="43"/>
      <c r="F91" s="42"/>
      <c r="G91" s="44"/>
      <c r="H91" s="40"/>
    </row>
    <row r="92" spans="1:8" ht="15.75" x14ac:dyDescent="0.25">
      <c r="B92" s="41"/>
      <c r="C92" s="42"/>
      <c r="D92" s="42"/>
      <c r="E92" s="43"/>
      <c r="F92" s="42"/>
      <c r="G92" s="43"/>
      <c r="H92" s="40"/>
    </row>
    <row r="93" spans="1:8" s="31" customFormat="1" ht="15.75" x14ac:dyDescent="0.25">
      <c r="A93" s="104"/>
      <c r="B93" s="95" t="s">
        <v>277</v>
      </c>
    </row>
    <row r="94" spans="1:8" s="31" customFormat="1" ht="15.75" x14ac:dyDescent="0.25">
      <c r="A94" s="104"/>
      <c r="B94" s="41" t="s">
        <v>144</v>
      </c>
    </row>
    <row r="96" spans="1:8" ht="12.75" customHeight="1" x14ac:dyDescent="0.2">
      <c r="A96" s="374" t="s">
        <v>149</v>
      </c>
      <c r="B96" s="380"/>
      <c r="C96" s="381" t="s">
        <v>90</v>
      </c>
      <c r="D96" s="381"/>
      <c r="E96" s="381"/>
      <c r="F96" s="381"/>
      <c r="G96" s="381"/>
    </row>
    <row r="97" spans="1:8" ht="15.75" x14ac:dyDescent="0.25">
      <c r="A97" s="374"/>
      <c r="B97" s="380"/>
      <c r="C97" s="381"/>
      <c r="D97" s="381"/>
      <c r="E97" s="381"/>
      <c r="F97" s="381"/>
      <c r="G97" s="381"/>
      <c r="H97" s="45"/>
    </row>
    <row r="98" spans="1:8" ht="15.75" x14ac:dyDescent="0.25">
      <c r="A98" s="374"/>
      <c r="B98" s="380"/>
      <c r="C98" s="381"/>
      <c r="D98" s="381"/>
      <c r="E98" s="381"/>
      <c r="F98" s="381"/>
      <c r="G98" s="381"/>
      <c r="H98" s="85"/>
    </row>
    <row r="99" spans="1:8" ht="15.75" x14ac:dyDescent="0.25">
      <c r="A99" s="374"/>
      <c r="B99" s="382" t="s">
        <v>91</v>
      </c>
      <c r="C99" s="382"/>
      <c r="D99" s="382"/>
      <c r="E99" s="382"/>
      <c r="F99" s="382"/>
      <c r="G99" s="382"/>
      <c r="H99" s="45"/>
    </row>
    <row r="100" spans="1:8" ht="15.75" x14ac:dyDescent="0.25">
      <c r="A100" s="374"/>
      <c r="B100" s="382" t="s">
        <v>250</v>
      </c>
      <c r="C100" s="382"/>
      <c r="D100" s="382"/>
      <c r="E100" s="382"/>
      <c r="F100" s="382"/>
      <c r="G100" s="382"/>
      <c r="H100" s="45"/>
    </row>
    <row r="101" spans="1:8" ht="15.75" x14ac:dyDescent="0.25">
      <c r="A101" s="374"/>
      <c r="B101" s="383"/>
      <c r="C101" s="383"/>
      <c r="D101" s="383"/>
      <c r="E101" s="383"/>
      <c r="F101" s="383"/>
      <c r="G101" s="383"/>
      <c r="H101" s="33"/>
    </row>
    <row r="102" spans="1:8" ht="24.75" x14ac:dyDescent="0.25">
      <c r="A102" s="374"/>
      <c r="B102" s="89" t="s">
        <v>146</v>
      </c>
      <c r="C102" s="86" t="s">
        <v>92</v>
      </c>
      <c r="D102" s="384" t="s">
        <v>93</v>
      </c>
      <c r="E102" s="383"/>
      <c r="F102" s="384" t="s">
        <v>94</v>
      </c>
      <c r="G102" s="384"/>
      <c r="H102" s="33"/>
    </row>
    <row r="103" spans="1:8" ht="15.75" x14ac:dyDescent="0.25">
      <c r="A103" s="374"/>
      <c r="B103" s="96"/>
      <c r="C103" s="84" t="s">
        <v>95</v>
      </c>
      <c r="D103" s="84" t="s">
        <v>95</v>
      </c>
      <c r="E103" s="84" t="s">
        <v>96</v>
      </c>
      <c r="F103" s="84" t="s">
        <v>95</v>
      </c>
      <c r="G103" s="84" t="s">
        <v>96</v>
      </c>
      <c r="H103" s="33"/>
    </row>
    <row r="104" spans="1:8" ht="15" x14ac:dyDescent="0.2">
      <c r="A104" s="374"/>
      <c r="B104" s="97" t="s">
        <v>97</v>
      </c>
      <c r="C104" s="38">
        <v>20</v>
      </c>
      <c r="D104" s="38">
        <f>14+5</f>
        <v>19</v>
      </c>
      <c r="E104" s="98">
        <f t="shared" ref="E104:E113" si="11">+D104/C104</f>
        <v>0.95</v>
      </c>
      <c r="F104" s="38">
        <v>1</v>
      </c>
      <c r="G104" s="99">
        <f t="shared" ref="G104:G113" si="12">+F104/C104</f>
        <v>0.05</v>
      </c>
      <c r="H104" s="33"/>
    </row>
    <row r="105" spans="1:8" ht="15" x14ac:dyDescent="0.2">
      <c r="A105" s="374"/>
      <c r="B105" s="97" t="s">
        <v>66</v>
      </c>
      <c r="C105" s="38">
        <v>100</v>
      </c>
      <c r="D105" s="38">
        <f>50+35</f>
        <v>85</v>
      </c>
      <c r="E105" s="98">
        <f t="shared" si="11"/>
        <v>0.85</v>
      </c>
      <c r="F105" s="38">
        <f>10+3+2</f>
        <v>15</v>
      </c>
      <c r="G105" s="99">
        <f t="shared" si="12"/>
        <v>0.15</v>
      </c>
      <c r="H105" s="33"/>
    </row>
    <row r="106" spans="1:8" ht="15" x14ac:dyDescent="0.2">
      <c r="A106" s="374"/>
      <c r="B106" s="97" t="s">
        <v>145</v>
      </c>
      <c r="C106" s="38">
        <v>23</v>
      </c>
      <c r="D106" s="38">
        <f>16+7</f>
        <v>23</v>
      </c>
      <c r="E106" s="98">
        <f t="shared" si="11"/>
        <v>1</v>
      </c>
      <c r="F106" s="38">
        <v>0</v>
      </c>
      <c r="G106" s="99">
        <f t="shared" si="12"/>
        <v>0</v>
      </c>
      <c r="H106" s="33"/>
    </row>
    <row r="107" spans="1:8" ht="15" x14ac:dyDescent="0.2">
      <c r="A107" s="374"/>
      <c r="B107" s="97" t="s">
        <v>181</v>
      </c>
      <c r="C107" s="38">
        <v>18</v>
      </c>
      <c r="D107" s="38">
        <f>9+3</f>
        <v>12</v>
      </c>
      <c r="E107" s="98">
        <f t="shared" si="11"/>
        <v>0.66666666666666663</v>
      </c>
      <c r="F107" s="38">
        <v>6</v>
      </c>
      <c r="G107" s="99">
        <f t="shared" si="12"/>
        <v>0.33333333333333331</v>
      </c>
      <c r="H107" s="33"/>
    </row>
    <row r="108" spans="1:8" ht="15" x14ac:dyDescent="0.2">
      <c r="A108" s="374"/>
      <c r="B108" s="97" t="s">
        <v>100</v>
      </c>
      <c r="C108" s="38">
        <v>92</v>
      </c>
      <c r="D108" s="39">
        <f>63+11</f>
        <v>74</v>
      </c>
      <c r="E108" s="98">
        <f t="shared" si="11"/>
        <v>0.80434782608695654</v>
      </c>
      <c r="F108" s="38">
        <f>5+5+8</f>
        <v>18</v>
      </c>
      <c r="G108" s="99">
        <f t="shared" si="12"/>
        <v>0.19565217391304349</v>
      </c>
      <c r="H108" s="33"/>
    </row>
    <row r="109" spans="1:8" ht="15" x14ac:dyDescent="0.2">
      <c r="A109" s="374"/>
      <c r="B109" s="97" t="s">
        <v>192</v>
      </c>
      <c r="C109" s="38">
        <v>50</v>
      </c>
      <c r="D109" s="38">
        <f>40+10</f>
        <v>50</v>
      </c>
      <c r="E109" s="98">
        <f t="shared" si="11"/>
        <v>1</v>
      </c>
      <c r="F109" s="38">
        <v>0</v>
      </c>
      <c r="G109" s="99">
        <f t="shared" si="12"/>
        <v>0</v>
      </c>
      <c r="H109" s="33"/>
    </row>
    <row r="110" spans="1:8" ht="15" x14ac:dyDescent="0.2">
      <c r="A110" s="374"/>
      <c r="B110" s="97" t="s">
        <v>276</v>
      </c>
      <c r="C110" s="38">
        <v>81</v>
      </c>
      <c r="D110" s="38">
        <f>59+22</f>
        <v>81</v>
      </c>
      <c r="E110" s="98">
        <f t="shared" si="11"/>
        <v>1</v>
      </c>
      <c r="F110" s="38">
        <v>0</v>
      </c>
      <c r="G110" s="99">
        <f t="shared" si="12"/>
        <v>0</v>
      </c>
      <c r="H110" s="33"/>
    </row>
    <row r="111" spans="1:8" ht="15" x14ac:dyDescent="0.2">
      <c r="A111" s="374"/>
      <c r="B111" s="97" t="s">
        <v>103</v>
      </c>
      <c r="C111" s="38">
        <v>69</v>
      </c>
      <c r="D111" s="39">
        <f>54+14</f>
        <v>68</v>
      </c>
      <c r="E111" s="98">
        <f t="shared" si="11"/>
        <v>0.98550724637681164</v>
      </c>
      <c r="F111" s="38">
        <v>1</v>
      </c>
      <c r="G111" s="99">
        <f t="shared" si="12"/>
        <v>1.4492753623188406E-2</v>
      </c>
      <c r="H111" s="33"/>
    </row>
    <row r="112" spans="1:8" ht="15" x14ac:dyDescent="0.2">
      <c r="A112" s="374"/>
      <c r="B112" s="97" t="s">
        <v>104</v>
      </c>
      <c r="C112" s="38">
        <v>15</v>
      </c>
      <c r="D112" s="38">
        <f>7+6</f>
        <v>13</v>
      </c>
      <c r="E112" s="98">
        <f t="shared" si="11"/>
        <v>0.8666666666666667</v>
      </c>
      <c r="F112" s="38">
        <v>2</v>
      </c>
      <c r="G112" s="99">
        <f t="shared" si="12"/>
        <v>0.13333333333333333</v>
      </c>
      <c r="H112" s="33"/>
    </row>
    <row r="113" spans="1:8" ht="15.75" x14ac:dyDescent="0.25">
      <c r="A113" s="374"/>
      <c r="B113" s="37" t="s">
        <v>67</v>
      </c>
      <c r="C113" s="233">
        <f>SUM(C104:C112)</f>
        <v>468</v>
      </c>
      <c r="D113" s="233">
        <f>SUM(D104:D112)</f>
        <v>425</v>
      </c>
      <c r="E113" s="234">
        <f t="shared" si="11"/>
        <v>0.90811965811965811</v>
      </c>
      <c r="F113" s="233">
        <f>SUM(F104:F112)</f>
        <v>43</v>
      </c>
      <c r="G113" s="235">
        <f t="shared" si="12"/>
        <v>9.1880341880341887E-2</v>
      </c>
      <c r="H113" s="100">
        <f>+E113+G113</f>
        <v>1</v>
      </c>
    </row>
    <row r="114" spans="1:8" ht="15.75" x14ac:dyDescent="0.25">
      <c r="B114" s="41"/>
      <c r="C114" s="42"/>
      <c r="D114" s="42"/>
      <c r="E114" s="43"/>
      <c r="F114" s="42"/>
      <c r="G114" s="44"/>
      <c r="H114" s="40"/>
    </row>
    <row r="115" spans="1:8" ht="15.75" x14ac:dyDescent="0.25">
      <c r="B115" s="41"/>
      <c r="C115" s="42"/>
      <c r="D115" s="42"/>
      <c r="E115" s="43"/>
      <c r="F115" s="42"/>
      <c r="G115" s="43"/>
      <c r="H115" s="40"/>
    </row>
    <row r="116" spans="1:8" s="31" customFormat="1" ht="15.75" x14ac:dyDescent="0.25">
      <c r="A116" s="104"/>
      <c r="B116" s="95" t="s">
        <v>277</v>
      </c>
    </row>
    <row r="117" spans="1:8" s="31" customFormat="1" ht="15.75" x14ac:dyDescent="0.25">
      <c r="A117" s="104"/>
      <c r="B117" s="41" t="s">
        <v>144</v>
      </c>
    </row>
    <row r="119" spans="1:8" ht="12.75" customHeight="1" x14ac:dyDescent="0.2">
      <c r="A119" s="374" t="s">
        <v>150</v>
      </c>
      <c r="B119" s="380"/>
      <c r="C119" s="381" t="s">
        <v>90</v>
      </c>
      <c r="D119" s="381"/>
      <c r="E119" s="381"/>
      <c r="F119" s="381"/>
      <c r="G119" s="381"/>
    </row>
    <row r="120" spans="1:8" ht="15.75" x14ac:dyDescent="0.25">
      <c r="A120" s="374"/>
      <c r="B120" s="380"/>
      <c r="C120" s="381"/>
      <c r="D120" s="381"/>
      <c r="E120" s="381"/>
      <c r="F120" s="381"/>
      <c r="G120" s="381"/>
      <c r="H120" s="45"/>
    </row>
    <row r="121" spans="1:8" ht="15.75" x14ac:dyDescent="0.25">
      <c r="A121" s="374"/>
      <c r="B121" s="380"/>
      <c r="C121" s="381"/>
      <c r="D121" s="381"/>
      <c r="E121" s="381"/>
      <c r="F121" s="381"/>
      <c r="G121" s="381"/>
      <c r="H121" s="85"/>
    </row>
    <row r="122" spans="1:8" ht="15.75" x14ac:dyDescent="0.25">
      <c r="A122" s="374"/>
      <c r="B122" s="382" t="s">
        <v>91</v>
      </c>
      <c r="C122" s="382"/>
      <c r="D122" s="382"/>
      <c r="E122" s="382"/>
      <c r="F122" s="382"/>
      <c r="G122" s="382"/>
      <c r="H122" s="45"/>
    </row>
    <row r="123" spans="1:8" ht="15.75" x14ac:dyDescent="0.25">
      <c r="A123" s="374"/>
      <c r="B123" s="382" t="s">
        <v>251</v>
      </c>
      <c r="C123" s="382"/>
      <c r="D123" s="382"/>
      <c r="E123" s="382"/>
      <c r="F123" s="382"/>
      <c r="G123" s="382"/>
      <c r="H123" s="45"/>
    </row>
    <row r="124" spans="1:8" ht="15.75" x14ac:dyDescent="0.25">
      <c r="A124" s="374"/>
      <c r="B124" s="383"/>
      <c r="C124" s="383"/>
      <c r="D124" s="383"/>
      <c r="E124" s="383"/>
      <c r="F124" s="383"/>
      <c r="G124" s="383"/>
      <c r="H124" s="33"/>
    </row>
    <row r="125" spans="1:8" ht="24.75" x14ac:dyDescent="0.25">
      <c r="A125" s="374"/>
      <c r="B125" s="89" t="s">
        <v>146</v>
      </c>
      <c r="C125" s="86" t="s">
        <v>92</v>
      </c>
      <c r="D125" s="384" t="s">
        <v>93</v>
      </c>
      <c r="E125" s="383"/>
      <c r="F125" s="384" t="s">
        <v>94</v>
      </c>
      <c r="G125" s="384"/>
      <c r="H125" s="33"/>
    </row>
    <row r="126" spans="1:8" ht="15.75" x14ac:dyDescent="0.25">
      <c r="A126" s="374"/>
      <c r="B126" s="96"/>
      <c r="C126" s="84" t="s">
        <v>95</v>
      </c>
      <c r="D126" s="84" t="s">
        <v>95</v>
      </c>
      <c r="E126" s="84" t="s">
        <v>96</v>
      </c>
      <c r="F126" s="84" t="s">
        <v>95</v>
      </c>
      <c r="G126" s="84" t="s">
        <v>96</v>
      </c>
      <c r="H126" s="33"/>
    </row>
    <row r="127" spans="1:8" ht="15" x14ac:dyDescent="0.2">
      <c r="A127" s="374"/>
      <c r="B127" s="97" t="s">
        <v>97</v>
      </c>
      <c r="C127" s="38">
        <v>19</v>
      </c>
      <c r="D127" s="38">
        <f>15+4</f>
        <v>19</v>
      </c>
      <c r="E127" s="98">
        <f t="shared" ref="E127:E136" si="13">+D127/C127</f>
        <v>1</v>
      </c>
      <c r="F127" s="38">
        <v>0</v>
      </c>
      <c r="G127" s="99">
        <f t="shared" ref="G127:G136" si="14">+F127/C127</f>
        <v>0</v>
      </c>
      <c r="H127" s="33"/>
    </row>
    <row r="128" spans="1:8" ht="15" x14ac:dyDescent="0.2">
      <c r="A128" s="374"/>
      <c r="B128" s="97" t="s">
        <v>66</v>
      </c>
      <c r="C128" s="38">
        <v>94</v>
      </c>
      <c r="D128" s="38">
        <f>59+30</f>
        <v>89</v>
      </c>
      <c r="E128" s="98">
        <f t="shared" si="13"/>
        <v>0.94680851063829785</v>
      </c>
      <c r="F128" s="38">
        <v>5</v>
      </c>
      <c r="G128" s="99">
        <f t="shared" si="14"/>
        <v>5.3191489361702128E-2</v>
      </c>
      <c r="H128" s="33"/>
    </row>
    <row r="129" spans="1:8" ht="15" x14ac:dyDescent="0.2">
      <c r="A129" s="374"/>
      <c r="B129" s="97" t="s">
        <v>145</v>
      </c>
      <c r="C129" s="38">
        <v>30</v>
      </c>
      <c r="D129" s="38">
        <f>19+11</f>
        <v>30</v>
      </c>
      <c r="E129" s="98">
        <f t="shared" si="13"/>
        <v>1</v>
      </c>
      <c r="F129" s="38">
        <v>0</v>
      </c>
      <c r="G129" s="99">
        <f t="shared" si="14"/>
        <v>0</v>
      </c>
      <c r="H129" s="33"/>
    </row>
    <row r="130" spans="1:8" ht="15" x14ac:dyDescent="0.2">
      <c r="A130" s="374"/>
      <c r="B130" s="97" t="s">
        <v>181</v>
      </c>
      <c r="C130" s="38">
        <v>20</v>
      </c>
      <c r="D130" s="38">
        <f>14+6</f>
        <v>20</v>
      </c>
      <c r="E130" s="98">
        <f t="shared" si="13"/>
        <v>1</v>
      </c>
      <c r="F130" s="38">
        <v>0</v>
      </c>
      <c r="G130" s="99">
        <f t="shared" si="14"/>
        <v>0</v>
      </c>
      <c r="H130" s="33"/>
    </row>
    <row r="131" spans="1:8" ht="15" x14ac:dyDescent="0.2">
      <c r="A131" s="374"/>
      <c r="B131" s="97" t="s">
        <v>100</v>
      </c>
      <c r="C131" s="38">
        <v>100</v>
      </c>
      <c r="D131" s="39">
        <f>69+25</f>
        <v>94</v>
      </c>
      <c r="E131" s="98">
        <f t="shared" si="13"/>
        <v>0.94</v>
      </c>
      <c r="F131" s="38">
        <v>6</v>
      </c>
      <c r="G131" s="99">
        <f t="shared" si="14"/>
        <v>0.06</v>
      </c>
      <c r="H131" s="33"/>
    </row>
    <row r="132" spans="1:8" ht="15" x14ac:dyDescent="0.2">
      <c r="A132" s="374"/>
      <c r="B132" s="97" t="s">
        <v>192</v>
      </c>
      <c r="C132" s="38">
        <v>51</v>
      </c>
      <c r="D132" s="38">
        <v>50</v>
      </c>
      <c r="E132" s="98">
        <f t="shared" si="13"/>
        <v>0.98039215686274506</v>
      </c>
      <c r="F132" s="38">
        <v>1</v>
      </c>
      <c r="G132" s="99">
        <f t="shared" si="14"/>
        <v>1.9607843137254902E-2</v>
      </c>
      <c r="H132" s="33"/>
    </row>
    <row r="133" spans="1:8" ht="15" x14ac:dyDescent="0.2">
      <c r="A133" s="374"/>
      <c r="B133" s="97" t="s">
        <v>276</v>
      </c>
      <c r="C133" s="38">
        <v>100</v>
      </c>
      <c r="D133" s="38">
        <f>82+17</f>
        <v>99</v>
      </c>
      <c r="E133" s="98">
        <f t="shared" si="13"/>
        <v>0.99</v>
      </c>
      <c r="F133" s="38">
        <v>1</v>
      </c>
      <c r="G133" s="99">
        <f t="shared" si="14"/>
        <v>0.01</v>
      </c>
      <c r="H133" s="33"/>
    </row>
    <row r="134" spans="1:8" ht="15" x14ac:dyDescent="0.2">
      <c r="A134" s="374"/>
      <c r="B134" s="97" t="s">
        <v>103</v>
      </c>
      <c r="C134" s="38">
        <v>80</v>
      </c>
      <c r="D134" s="39">
        <f>29+50</f>
        <v>79</v>
      </c>
      <c r="E134" s="98">
        <f t="shared" si="13"/>
        <v>0.98750000000000004</v>
      </c>
      <c r="F134" s="38">
        <v>1</v>
      </c>
      <c r="G134" s="99">
        <f t="shared" si="14"/>
        <v>1.2500000000000001E-2</v>
      </c>
      <c r="H134" s="33"/>
    </row>
    <row r="135" spans="1:8" ht="15" x14ac:dyDescent="0.2">
      <c r="A135" s="374"/>
      <c r="B135" s="97" t="s">
        <v>104</v>
      </c>
      <c r="C135" s="38">
        <v>20</v>
      </c>
      <c r="D135" s="38">
        <f>10+10</f>
        <v>20</v>
      </c>
      <c r="E135" s="98">
        <f t="shared" si="13"/>
        <v>1</v>
      </c>
      <c r="F135" s="38">
        <v>0</v>
      </c>
      <c r="G135" s="99">
        <f t="shared" si="14"/>
        <v>0</v>
      </c>
      <c r="H135" s="33"/>
    </row>
    <row r="136" spans="1:8" ht="15.75" x14ac:dyDescent="0.25">
      <c r="A136" s="374"/>
      <c r="B136" s="37" t="s">
        <v>67</v>
      </c>
      <c r="C136" s="233">
        <f>SUM(C127:C135)</f>
        <v>514</v>
      </c>
      <c r="D136" s="233">
        <f>SUM(D127:D135)</f>
        <v>500</v>
      </c>
      <c r="E136" s="234">
        <f t="shared" si="13"/>
        <v>0.97276264591439687</v>
      </c>
      <c r="F136" s="233">
        <f>SUM(F127:F135)</f>
        <v>14</v>
      </c>
      <c r="G136" s="235">
        <f t="shared" si="14"/>
        <v>2.7237354085603113E-2</v>
      </c>
      <c r="H136" s="100">
        <f>+E136+G136</f>
        <v>1</v>
      </c>
    </row>
    <row r="137" spans="1:8" ht="15.75" x14ac:dyDescent="0.25">
      <c r="B137" s="41"/>
      <c r="C137" s="42"/>
      <c r="D137" s="42"/>
      <c r="E137" s="43"/>
      <c r="F137" s="42"/>
      <c r="G137" s="44"/>
      <c r="H137" s="40"/>
    </row>
    <row r="138" spans="1:8" ht="15.75" x14ac:dyDescent="0.25">
      <c r="B138" s="41"/>
      <c r="C138" s="42"/>
      <c r="D138" s="42"/>
      <c r="E138" s="43"/>
      <c r="F138" s="42"/>
      <c r="G138" s="43"/>
      <c r="H138" s="40"/>
    </row>
    <row r="139" spans="1:8" s="31" customFormat="1" ht="15.75" x14ac:dyDescent="0.25">
      <c r="A139" s="104"/>
      <c r="B139" s="95" t="s">
        <v>277</v>
      </c>
    </row>
    <row r="140" spans="1:8" s="31" customFormat="1" ht="15.75" x14ac:dyDescent="0.25">
      <c r="A140" s="104"/>
      <c r="B140" s="41" t="s">
        <v>144</v>
      </c>
    </row>
    <row r="142" spans="1:8" ht="12.75" customHeight="1" x14ac:dyDescent="0.2">
      <c r="A142" s="374" t="s">
        <v>151</v>
      </c>
      <c r="B142" s="380"/>
      <c r="C142" s="381" t="s">
        <v>90</v>
      </c>
      <c r="D142" s="381"/>
      <c r="E142" s="381"/>
      <c r="F142" s="381"/>
      <c r="G142" s="381"/>
    </row>
    <row r="143" spans="1:8" ht="15.75" x14ac:dyDescent="0.25">
      <c r="A143" s="374"/>
      <c r="B143" s="380"/>
      <c r="C143" s="381"/>
      <c r="D143" s="381"/>
      <c r="E143" s="381"/>
      <c r="F143" s="381"/>
      <c r="G143" s="381"/>
      <c r="H143" s="45"/>
    </row>
    <row r="144" spans="1:8" ht="15.75" x14ac:dyDescent="0.25">
      <c r="A144" s="374"/>
      <c r="B144" s="380"/>
      <c r="C144" s="381"/>
      <c r="D144" s="381"/>
      <c r="E144" s="381"/>
      <c r="F144" s="381"/>
      <c r="G144" s="381"/>
      <c r="H144" s="85"/>
    </row>
    <row r="145" spans="1:8" ht="15.75" x14ac:dyDescent="0.25">
      <c r="A145" s="374"/>
      <c r="B145" s="382" t="s">
        <v>91</v>
      </c>
      <c r="C145" s="382"/>
      <c r="D145" s="382"/>
      <c r="E145" s="382"/>
      <c r="F145" s="382"/>
      <c r="G145" s="382"/>
      <c r="H145" s="45"/>
    </row>
    <row r="146" spans="1:8" ht="15.75" x14ac:dyDescent="0.25">
      <c r="A146" s="374"/>
      <c r="B146" s="382" t="s">
        <v>252</v>
      </c>
      <c r="C146" s="382"/>
      <c r="D146" s="382"/>
      <c r="E146" s="382"/>
      <c r="F146" s="382"/>
      <c r="G146" s="382"/>
      <c r="H146" s="45"/>
    </row>
    <row r="147" spans="1:8" ht="15.75" x14ac:dyDescent="0.25">
      <c r="A147" s="374"/>
      <c r="B147" s="383"/>
      <c r="C147" s="383"/>
      <c r="D147" s="383"/>
      <c r="E147" s="383"/>
      <c r="F147" s="383"/>
      <c r="G147" s="383"/>
      <c r="H147" s="33"/>
    </row>
    <row r="148" spans="1:8" ht="24.75" x14ac:dyDescent="0.25">
      <c r="A148" s="374"/>
      <c r="B148" s="89" t="s">
        <v>146</v>
      </c>
      <c r="C148" s="86" t="s">
        <v>92</v>
      </c>
      <c r="D148" s="384" t="s">
        <v>93</v>
      </c>
      <c r="E148" s="383"/>
      <c r="F148" s="384" t="s">
        <v>94</v>
      </c>
      <c r="G148" s="384"/>
      <c r="H148" s="33"/>
    </row>
    <row r="149" spans="1:8" ht="15.75" x14ac:dyDescent="0.25">
      <c r="A149" s="374"/>
      <c r="B149" s="96"/>
      <c r="C149" s="84" t="s">
        <v>95</v>
      </c>
      <c r="D149" s="84" t="s">
        <v>95</v>
      </c>
      <c r="E149" s="84" t="s">
        <v>96</v>
      </c>
      <c r="F149" s="84" t="s">
        <v>95</v>
      </c>
      <c r="G149" s="84" t="s">
        <v>96</v>
      </c>
      <c r="H149" s="33"/>
    </row>
    <row r="150" spans="1:8" ht="15" x14ac:dyDescent="0.2">
      <c r="A150" s="374"/>
      <c r="B150" s="97" t="s">
        <v>97</v>
      </c>
      <c r="C150" s="38">
        <v>20</v>
      </c>
      <c r="D150" s="38">
        <f>14+5</f>
        <v>19</v>
      </c>
      <c r="E150" s="98">
        <f t="shared" ref="E150:E159" si="15">+D150/C150</f>
        <v>0.95</v>
      </c>
      <c r="F150" s="38">
        <v>1</v>
      </c>
      <c r="G150" s="99">
        <f t="shared" ref="G150:G159" si="16">+F150/C150</f>
        <v>0.05</v>
      </c>
      <c r="H150" s="33"/>
    </row>
    <row r="151" spans="1:8" ht="15" x14ac:dyDescent="0.2">
      <c r="A151" s="374"/>
      <c r="B151" s="97" t="s">
        <v>66</v>
      </c>
      <c r="C151" s="38">
        <v>94</v>
      </c>
      <c r="D151" s="38">
        <f>51+35</f>
        <v>86</v>
      </c>
      <c r="E151" s="98">
        <f t="shared" si="15"/>
        <v>0.91489361702127658</v>
      </c>
      <c r="F151" s="38">
        <v>8</v>
      </c>
      <c r="G151" s="99">
        <f t="shared" si="16"/>
        <v>8.5106382978723402E-2</v>
      </c>
      <c r="H151" s="33"/>
    </row>
    <row r="152" spans="1:8" ht="15" x14ac:dyDescent="0.2">
      <c r="A152" s="374"/>
      <c r="B152" s="97" t="s">
        <v>145</v>
      </c>
      <c r="C152" s="38">
        <v>30</v>
      </c>
      <c r="D152" s="38">
        <f>20+10</f>
        <v>30</v>
      </c>
      <c r="E152" s="98">
        <f t="shared" si="15"/>
        <v>1</v>
      </c>
      <c r="F152" s="38">
        <v>0</v>
      </c>
      <c r="G152" s="99">
        <f t="shared" si="16"/>
        <v>0</v>
      </c>
      <c r="H152" s="33"/>
    </row>
    <row r="153" spans="1:8" ht="15" x14ac:dyDescent="0.2">
      <c r="A153" s="374"/>
      <c r="B153" s="97" t="s">
        <v>181</v>
      </c>
      <c r="C153" s="38">
        <v>20</v>
      </c>
      <c r="D153" s="38">
        <f>16+4</f>
        <v>20</v>
      </c>
      <c r="E153" s="98">
        <f t="shared" si="15"/>
        <v>1</v>
      </c>
      <c r="F153" s="38">
        <v>0</v>
      </c>
      <c r="G153" s="99">
        <f t="shared" si="16"/>
        <v>0</v>
      </c>
      <c r="H153" s="33"/>
    </row>
    <row r="154" spans="1:8" ht="15" x14ac:dyDescent="0.2">
      <c r="A154" s="374"/>
      <c r="B154" s="97" t="s">
        <v>100</v>
      </c>
      <c r="C154" s="38">
        <v>100</v>
      </c>
      <c r="D154" s="39">
        <f>81+10</f>
        <v>91</v>
      </c>
      <c r="E154" s="98">
        <f t="shared" si="15"/>
        <v>0.91</v>
      </c>
      <c r="F154" s="38">
        <v>9</v>
      </c>
      <c r="G154" s="99">
        <f t="shared" si="16"/>
        <v>0.09</v>
      </c>
      <c r="H154" s="33"/>
    </row>
    <row r="155" spans="1:8" ht="15" x14ac:dyDescent="0.2">
      <c r="A155" s="374"/>
      <c r="B155" s="97" t="s">
        <v>192</v>
      </c>
      <c r="C155" s="38">
        <v>55</v>
      </c>
      <c r="D155" s="38">
        <f>45+10</f>
        <v>55</v>
      </c>
      <c r="E155" s="98">
        <f t="shared" si="15"/>
        <v>1</v>
      </c>
      <c r="F155" s="38">
        <v>0</v>
      </c>
      <c r="G155" s="99">
        <f t="shared" si="16"/>
        <v>0</v>
      </c>
      <c r="H155" s="33"/>
    </row>
    <row r="156" spans="1:8" ht="15" x14ac:dyDescent="0.2">
      <c r="A156" s="374"/>
      <c r="B156" s="97" t="s">
        <v>276</v>
      </c>
      <c r="C156" s="38">
        <v>100</v>
      </c>
      <c r="D156" s="38">
        <f>75+25</f>
        <v>100</v>
      </c>
      <c r="E156" s="98">
        <f t="shared" si="15"/>
        <v>1</v>
      </c>
      <c r="F156" s="38">
        <v>0</v>
      </c>
      <c r="G156" s="99">
        <f t="shared" si="16"/>
        <v>0</v>
      </c>
      <c r="H156" s="33"/>
    </row>
    <row r="157" spans="1:8" ht="15" x14ac:dyDescent="0.2">
      <c r="A157" s="374"/>
      <c r="B157" s="97" t="s">
        <v>103</v>
      </c>
      <c r="C157" s="38">
        <v>78</v>
      </c>
      <c r="D157" s="39">
        <f>62+14</f>
        <v>76</v>
      </c>
      <c r="E157" s="98">
        <f t="shared" si="15"/>
        <v>0.97435897435897434</v>
      </c>
      <c r="F157" s="38">
        <v>0</v>
      </c>
      <c r="G157" s="99">
        <f t="shared" si="16"/>
        <v>0</v>
      </c>
      <c r="H157" s="33"/>
    </row>
    <row r="158" spans="1:8" ht="15" x14ac:dyDescent="0.2">
      <c r="A158" s="374"/>
      <c r="B158" s="97" t="s">
        <v>104</v>
      </c>
      <c r="C158" s="38">
        <v>18</v>
      </c>
      <c r="D158" s="38">
        <f>8+8</f>
        <v>16</v>
      </c>
      <c r="E158" s="98">
        <f t="shared" si="15"/>
        <v>0.88888888888888884</v>
      </c>
      <c r="F158" s="38">
        <v>2</v>
      </c>
      <c r="G158" s="99">
        <f t="shared" si="16"/>
        <v>0.1111111111111111</v>
      </c>
      <c r="H158" s="33"/>
    </row>
    <row r="159" spans="1:8" ht="15.75" x14ac:dyDescent="0.25">
      <c r="A159" s="374"/>
      <c r="B159" s="37" t="s">
        <v>67</v>
      </c>
      <c r="C159" s="233">
        <f>SUM(C150:C158)</f>
        <v>515</v>
      </c>
      <c r="D159" s="233">
        <f>SUM(D150:D158)</f>
        <v>493</v>
      </c>
      <c r="E159" s="234">
        <f t="shared" si="15"/>
        <v>0.9572815533980582</v>
      </c>
      <c r="F159" s="233">
        <f>SUM(F150:F158)</f>
        <v>20</v>
      </c>
      <c r="G159" s="235">
        <f t="shared" si="16"/>
        <v>3.8834951456310676E-2</v>
      </c>
      <c r="H159" s="100">
        <f>+E159+G159</f>
        <v>0.99611650485436887</v>
      </c>
    </row>
    <row r="160" spans="1:8" ht="15.75" x14ac:dyDescent="0.25">
      <c r="B160" s="41"/>
      <c r="C160" s="42"/>
      <c r="D160" s="42"/>
      <c r="E160" s="43"/>
      <c r="F160" s="42"/>
      <c r="G160" s="44"/>
      <c r="H160" s="40"/>
    </row>
    <row r="161" spans="1:8" ht="15.75" x14ac:dyDescent="0.25">
      <c r="B161" s="41"/>
      <c r="C161" s="42"/>
      <c r="D161" s="42"/>
      <c r="E161" s="43"/>
      <c r="F161" s="42"/>
      <c r="G161" s="43"/>
      <c r="H161" s="40"/>
    </row>
    <row r="162" spans="1:8" s="31" customFormat="1" ht="15.75" x14ac:dyDescent="0.25">
      <c r="A162" s="104"/>
      <c r="B162" s="95" t="s">
        <v>277</v>
      </c>
    </row>
    <row r="163" spans="1:8" s="31" customFormat="1" ht="15.75" x14ac:dyDescent="0.25">
      <c r="A163" s="104"/>
      <c r="B163" s="41" t="s">
        <v>144</v>
      </c>
    </row>
    <row r="165" spans="1:8" ht="12.75" customHeight="1" x14ac:dyDescent="0.2">
      <c r="A165" s="379" t="s">
        <v>107</v>
      </c>
      <c r="B165" s="380"/>
      <c r="C165" s="381" t="s">
        <v>90</v>
      </c>
      <c r="D165" s="381"/>
      <c r="E165" s="381"/>
      <c r="F165" s="381"/>
      <c r="G165" s="381"/>
    </row>
    <row r="166" spans="1:8" ht="15.75" x14ac:dyDescent="0.25">
      <c r="A166" s="379"/>
      <c r="B166" s="380"/>
      <c r="C166" s="381"/>
      <c r="D166" s="381"/>
      <c r="E166" s="381"/>
      <c r="F166" s="381"/>
      <c r="G166" s="381"/>
      <c r="H166" s="45"/>
    </row>
    <row r="167" spans="1:8" ht="15.75" x14ac:dyDescent="0.25">
      <c r="A167" s="379"/>
      <c r="B167" s="380"/>
      <c r="C167" s="381"/>
      <c r="D167" s="381"/>
      <c r="E167" s="381"/>
      <c r="F167" s="381"/>
      <c r="G167" s="381"/>
      <c r="H167" s="85"/>
    </row>
    <row r="168" spans="1:8" ht="15.75" x14ac:dyDescent="0.25">
      <c r="A168" s="379"/>
      <c r="B168" s="382" t="s">
        <v>91</v>
      </c>
      <c r="C168" s="382"/>
      <c r="D168" s="382"/>
      <c r="E168" s="382"/>
      <c r="F168" s="382"/>
      <c r="G168" s="382"/>
      <c r="H168" s="45"/>
    </row>
    <row r="169" spans="1:8" ht="15.75" x14ac:dyDescent="0.25">
      <c r="A169" s="379"/>
      <c r="B169" s="382" t="s">
        <v>253</v>
      </c>
      <c r="C169" s="382"/>
      <c r="D169" s="382"/>
      <c r="E169" s="382"/>
      <c r="F169" s="382"/>
      <c r="G169" s="382"/>
      <c r="H169" s="45"/>
    </row>
    <row r="170" spans="1:8" ht="15.75" x14ac:dyDescent="0.25">
      <c r="A170" s="379"/>
      <c r="B170" s="383"/>
      <c r="C170" s="383"/>
      <c r="D170" s="383"/>
      <c r="E170" s="383"/>
      <c r="F170" s="383"/>
      <c r="G170" s="383"/>
      <c r="H170" s="33"/>
    </row>
    <row r="171" spans="1:8" ht="24.75" x14ac:dyDescent="0.25">
      <c r="A171" s="379"/>
      <c r="B171" s="89" t="s">
        <v>146</v>
      </c>
      <c r="C171" s="86" t="s">
        <v>92</v>
      </c>
      <c r="D171" s="384" t="s">
        <v>93</v>
      </c>
      <c r="E171" s="383"/>
      <c r="F171" s="384" t="s">
        <v>94</v>
      </c>
      <c r="G171" s="384"/>
      <c r="H171" s="33"/>
    </row>
    <row r="172" spans="1:8" ht="15.75" x14ac:dyDescent="0.25">
      <c r="A172" s="379"/>
      <c r="B172" s="96"/>
      <c r="C172" s="84" t="s">
        <v>95</v>
      </c>
      <c r="D172" s="84" t="s">
        <v>95</v>
      </c>
      <c r="E172" s="84" t="s">
        <v>96</v>
      </c>
      <c r="F172" s="84" t="s">
        <v>95</v>
      </c>
      <c r="G172" s="84" t="s">
        <v>96</v>
      </c>
      <c r="H172" s="33"/>
    </row>
    <row r="173" spans="1:8" ht="15" x14ac:dyDescent="0.2">
      <c r="A173" s="379"/>
      <c r="B173" s="97" t="s">
        <v>97</v>
      </c>
      <c r="C173" s="102">
        <f>C104+C127+C150</f>
        <v>59</v>
      </c>
      <c r="D173" s="102">
        <f>D104+D127+D150</f>
        <v>57</v>
      </c>
      <c r="E173" s="98">
        <f t="shared" ref="E173:E182" si="17">+D173/C173</f>
        <v>0.96610169491525422</v>
      </c>
      <c r="F173" s="102">
        <f t="shared" ref="F173:F181" si="18">F104+F127+F150</f>
        <v>2</v>
      </c>
      <c r="G173" s="99">
        <f t="shared" ref="G173:G182" si="19">+F173/C173</f>
        <v>3.3898305084745763E-2</v>
      </c>
      <c r="H173" s="33"/>
    </row>
    <row r="174" spans="1:8" ht="15" x14ac:dyDescent="0.2">
      <c r="A174" s="379"/>
      <c r="B174" s="97" t="s">
        <v>66</v>
      </c>
      <c r="C174" s="102">
        <f t="shared" ref="C174:D181" si="20">C105+C128+C151</f>
        <v>288</v>
      </c>
      <c r="D174" s="102">
        <f t="shared" si="20"/>
        <v>260</v>
      </c>
      <c r="E174" s="98">
        <f t="shared" si="17"/>
        <v>0.90277777777777779</v>
      </c>
      <c r="F174" s="102">
        <f t="shared" si="18"/>
        <v>28</v>
      </c>
      <c r="G174" s="99">
        <f t="shared" si="19"/>
        <v>9.7222222222222224E-2</v>
      </c>
      <c r="H174" s="33"/>
    </row>
    <row r="175" spans="1:8" ht="15" x14ac:dyDescent="0.2">
      <c r="A175" s="379"/>
      <c r="B175" s="97" t="s">
        <v>145</v>
      </c>
      <c r="C175" s="102">
        <f t="shared" si="20"/>
        <v>83</v>
      </c>
      <c r="D175" s="102">
        <f t="shared" si="20"/>
        <v>83</v>
      </c>
      <c r="E175" s="98">
        <f t="shared" si="17"/>
        <v>1</v>
      </c>
      <c r="F175" s="102">
        <f t="shared" si="18"/>
        <v>0</v>
      </c>
      <c r="G175" s="99">
        <f t="shared" si="19"/>
        <v>0</v>
      </c>
      <c r="H175" s="33"/>
    </row>
    <row r="176" spans="1:8" ht="15" x14ac:dyDescent="0.2">
      <c r="A176" s="379"/>
      <c r="B176" s="97" t="s">
        <v>181</v>
      </c>
      <c r="C176" s="102">
        <f t="shared" si="20"/>
        <v>58</v>
      </c>
      <c r="D176" s="102">
        <f t="shared" si="20"/>
        <v>52</v>
      </c>
      <c r="E176" s="98">
        <f t="shared" si="17"/>
        <v>0.89655172413793105</v>
      </c>
      <c r="F176" s="102">
        <f t="shared" si="18"/>
        <v>6</v>
      </c>
      <c r="G176" s="99">
        <f t="shared" si="19"/>
        <v>0.10344827586206896</v>
      </c>
      <c r="H176" s="33"/>
    </row>
    <row r="177" spans="1:8" ht="15" x14ac:dyDescent="0.2">
      <c r="A177" s="379"/>
      <c r="B177" s="97" t="s">
        <v>100</v>
      </c>
      <c r="C177" s="102">
        <f t="shared" si="20"/>
        <v>292</v>
      </c>
      <c r="D177" s="102">
        <f t="shared" si="20"/>
        <v>259</v>
      </c>
      <c r="E177" s="98">
        <f t="shared" si="17"/>
        <v>0.88698630136986301</v>
      </c>
      <c r="F177" s="102">
        <f t="shared" si="18"/>
        <v>33</v>
      </c>
      <c r="G177" s="99">
        <f t="shared" si="19"/>
        <v>0.11301369863013698</v>
      </c>
      <c r="H177" s="33"/>
    </row>
    <row r="178" spans="1:8" ht="15" x14ac:dyDescent="0.2">
      <c r="A178" s="379"/>
      <c r="B178" s="97" t="s">
        <v>192</v>
      </c>
      <c r="C178" s="102">
        <f t="shared" si="20"/>
        <v>156</v>
      </c>
      <c r="D178" s="102">
        <f t="shared" si="20"/>
        <v>155</v>
      </c>
      <c r="E178" s="98">
        <f t="shared" si="17"/>
        <v>0.99358974358974361</v>
      </c>
      <c r="F178" s="102">
        <f t="shared" si="18"/>
        <v>1</v>
      </c>
      <c r="G178" s="99">
        <f t="shared" si="19"/>
        <v>6.41025641025641E-3</v>
      </c>
      <c r="H178" s="33"/>
    </row>
    <row r="179" spans="1:8" ht="15" x14ac:dyDescent="0.2">
      <c r="A179" s="379"/>
      <c r="B179" s="97" t="s">
        <v>276</v>
      </c>
      <c r="C179" s="102">
        <f t="shared" si="20"/>
        <v>281</v>
      </c>
      <c r="D179" s="102">
        <f t="shared" si="20"/>
        <v>280</v>
      </c>
      <c r="E179" s="98">
        <f t="shared" si="17"/>
        <v>0.99644128113879005</v>
      </c>
      <c r="F179" s="102">
        <f t="shared" si="18"/>
        <v>1</v>
      </c>
      <c r="G179" s="99">
        <f t="shared" si="19"/>
        <v>3.5587188612099642E-3</v>
      </c>
      <c r="H179" s="33"/>
    </row>
    <row r="180" spans="1:8" ht="15" x14ac:dyDescent="0.2">
      <c r="A180" s="379"/>
      <c r="B180" s="97" t="s">
        <v>103</v>
      </c>
      <c r="C180" s="102">
        <f t="shared" si="20"/>
        <v>227</v>
      </c>
      <c r="D180" s="102">
        <f t="shared" si="20"/>
        <v>223</v>
      </c>
      <c r="E180" s="98">
        <f t="shared" si="17"/>
        <v>0.98237885462555063</v>
      </c>
      <c r="F180" s="102">
        <f t="shared" si="18"/>
        <v>2</v>
      </c>
      <c r="G180" s="99">
        <f t="shared" si="19"/>
        <v>8.8105726872246704E-3</v>
      </c>
      <c r="H180" s="33"/>
    </row>
    <row r="181" spans="1:8" ht="15" x14ac:dyDescent="0.2">
      <c r="A181" s="379"/>
      <c r="B181" s="97" t="s">
        <v>104</v>
      </c>
      <c r="C181" s="102">
        <f t="shared" si="20"/>
        <v>53</v>
      </c>
      <c r="D181" s="102">
        <f t="shared" si="20"/>
        <v>49</v>
      </c>
      <c r="E181" s="98">
        <f t="shared" si="17"/>
        <v>0.92452830188679247</v>
      </c>
      <c r="F181" s="102">
        <f t="shared" si="18"/>
        <v>4</v>
      </c>
      <c r="G181" s="99">
        <f t="shared" si="19"/>
        <v>7.5471698113207544E-2</v>
      </c>
      <c r="H181" s="33"/>
    </row>
    <row r="182" spans="1:8" ht="15.75" x14ac:dyDescent="0.25">
      <c r="A182" s="379"/>
      <c r="B182" s="37" t="s">
        <v>67</v>
      </c>
      <c r="C182" s="233">
        <f>SUM(C173:C181)</f>
        <v>1497</v>
      </c>
      <c r="D182" s="233">
        <f>SUM(D173:D181)</f>
        <v>1418</v>
      </c>
      <c r="E182" s="234">
        <f t="shared" si="17"/>
        <v>0.94722778891115567</v>
      </c>
      <c r="F182" s="233">
        <f>SUM(F173:F181)</f>
        <v>77</v>
      </c>
      <c r="G182" s="235">
        <f t="shared" si="19"/>
        <v>5.143620574482298E-2</v>
      </c>
      <c r="H182" s="100">
        <f>+E182+G182</f>
        <v>0.99866399465597866</v>
      </c>
    </row>
    <row r="183" spans="1:8" ht="15.75" x14ac:dyDescent="0.25">
      <c r="B183" s="41"/>
      <c r="C183" s="42"/>
      <c r="D183" s="42"/>
      <c r="E183" s="43"/>
      <c r="F183" s="42"/>
      <c r="G183" s="44"/>
      <c r="H183" s="40"/>
    </row>
    <row r="184" spans="1:8" ht="15.75" x14ac:dyDescent="0.25">
      <c r="B184" s="41"/>
      <c r="C184" s="42"/>
      <c r="D184" s="42"/>
      <c r="E184" s="43"/>
      <c r="F184" s="42"/>
      <c r="G184" s="43"/>
      <c r="H184" s="40"/>
    </row>
    <row r="185" spans="1:8" s="31" customFormat="1" ht="15.75" x14ac:dyDescent="0.25">
      <c r="A185" s="104"/>
      <c r="B185" s="95" t="s">
        <v>277</v>
      </c>
    </row>
    <row r="186" spans="1:8" s="31" customFormat="1" ht="15.75" x14ac:dyDescent="0.25">
      <c r="A186" s="104"/>
      <c r="B186" s="41" t="s">
        <v>144</v>
      </c>
    </row>
    <row r="187" spans="1:8" s="31" customFormat="1" ht="15.75" x14ac:dyDescent="0.25">
      <c r="A187" s="104"/>
      <c r="B187" s="41"/>
    </row>
    <row r="188" spans="1:8" ht="12.75" customHeight="1" x14ac:dyDescent="0.2">
      <c r="A188" s="379" t="s">
        <v>152</v>
      </c>
      <c r="B188" s="380"/>
      <c r="C188" s="381" t="s">
        <v>90</v>
      </c>
      <c r="D188" s="381"/>
      <c r="E188" s="381"/>
      <c r="F188" s="381"/>
      <c r="G188" s="381"/>
    </row>
    <row r="189" spans="1:8" ht="15.75" x14ac:dyDescent="0.25">
      <c r="A189" s="379"/>
      <c r="B189" s="380"/>
      <c r="C189" s="381"/>
      <c r="D189" s="381"/>
      <c r="E189" s="381"/>
      <c r="F189" s="381"/>
      <c r="G189" s="381"/>
      <c r="H189" s="45"/>
    </row>
    <row r="190" spans="1:8" ht="15.75" x14ac:dyDescent="0.25">
      <c r="A190" s="379"/>
      <c r="B190" s="380"/>
      <c r="C190" s="381"/>
      <c r="D190" s="381"/>
      <c r="E190" s="381"/>
      <c r="F190" s="381"/>
      <c r="G190" s="381"/>
      <c r="H190" s="85"/>
    </row>
    <row r="191" spans="1:8" ht="15.75" x14ac:dyDescent="0.25">
      <c r="A191" s="379"/>
      <c r="B191" s="382" t="s">
        <v>91</v>
      </c>
      <c r="C191" s="382"/>
      <c r="D191" s="382"/>
      <c r="E191" s="382"/>
      <c r="F191" s="382"/>
      <c r="G191" s="382"/>
      <c r="H191" s="45"/>
    </row>
    <row r="192" spans="1:8" ht="15.75" x14ac:dyDescent="0.25">
      <c r="A192" s="379"/>
      <c r="B192" s="382" t="s">
        <v>254</v>
      </c>
      <c r="C192" s="382"/>
      <c r="D192" s="382"/>
      <c r="E192" s="382"/>
      <c r="F192" s="382"/>
      <c r="G192" s="382"/>
      <c r="H192" s="45"/>
    </row>
    <row r="193" spans="1:8" ht="15.75" x14ac:dyDescent="0.25">
      <c r="A193" s="379"/>
      <c r="B193" s="383"/>
      <c r="C193" s="383"/>
      <c r="D193" s="383"/>
      <c r="E193" s="383"/>
      <c r="F193" s="383"/>
      <c r="G193" s="383"/>
      <c r="H193" s="33"/>
    </row>
    <row r="194" spans="1:8" ht="24.75" x14ac:dyDescent="0.25">
      <c r="A194" s="379"/>
      <c r="B194" s="89" t="s">
        <v>146</v>
      </c>
      <c r="C194" s="86" t="s">
        <v>92</v>
      </c>
      <c r="D194" s="384" t="s">
        <v>93</v>
      </c>
      <c r="E194" s="383"/>
      <c r="F194" s="384" t="s">
        <v>94</v>
      </c>
      <c r="G194" s="384"/>
      <c r="H194" s="33"/>
    </row>
    <row r="195" spans="1:8" ht="15.75" x14ac:dyDescent="0.25">
      <c r="A195" s="379"/>
      <c r="B195" s="96"/>
      <c r="C195" s="84" t="s">
        <v>95</v>
      </c>
      <c r="D195" s="84" t="s">
        <v>95</v>
      </c>
      <c r="E195" s="84" t="s">
        <v>96</v>
      </c>
      <c r="F195" s="84" t="s">
        <v>95</v>
      </c>
      <c r="G195" s="84" t="s">
        <v>96</v>
      </c>
      <c r="H195" s="33"/>
    </row>
    <row r="196" spans="1:8" ht="15" x14ac:dyDescent="0.2">
      <c r="A196" s="379"/>
      <c r="B196" s="97" t="s">
        <v>97</v>
      </c>
      <c r="C196" s="102">
        <f>C81+C173</f>
        <v>119</v>
      </c>
      <c r="D196" s="102">
        <f>D81+D173</f>
        <v>114</v>
      </c>
      <c r="E196" s="98">
        <f t="shared" ref="E196:E205" si="21">+D196/C196</f>
        <v>0.95798319327731096</v>
      </c>
      <c r="F196" s="102">
        <f t="shared" ref="F196:F204" si="22">F81+F173</f>
        <v>5</v>
      </c>
      <c r="G196" s="99">
        <f t="shared" ref="G196:G205" si="23">+F196/C196</f>
        <v>4.2016806722689079E-2</v>
      </c>
      <c r="H196" s="33"/>
    </row>
    <row r="197" spans="1:8" ht="15" x14ac:dyDescent="0.2">
      <c r="A197" s="379"/>
      <c r="B197" s="97" t="s">
        <v>66</v>
      </c>
      <c r="C197" s="102">
        <f t="shared" ref="C197:D204" si="24">C82+C174</f>
        <v>554</v>
      </c>
      <c r="D197" s="102">
        <f t="shared" si="24"/>
        <v>499</v>
      </c>
      <c r="E197" s="98">
        <f t="shared" si="21"/>
        <v>0.90072202166064985</v>
      </c>
      <c r="F197" s="102">
        <f t="shared" si="22"/>
        <v>55</v>
      </c>
      <c r="G197" s="99">
        <f t="shared" si="23"/>
        <v>9.9277978339350176E-2</v>
      </c>
      <c r="H197" s="33"/>
    </row>
    <row r="198" spans="1:8" ht="15" x14ac:dyDescent="0.2">
      <c r="A198" s="379"/>
      <c r="B198" s="97" t="s">
        <v>145</v>
      </c>
      <c r="C198" s="102">
        <f t="shared" si="24"/>
        <v>177</v>
      </c>
      <c r="D198" s="102">
        <f t="shared" si="24"/>
        <v>176</v>
      </c>
      <c r="E198" s="98">
        <f t="shared" si="21"/>
        <v>0.99435028248587576</v>
      </c>
      <c r="F198" s="102">
        <f t="shared" si="22"/>
        <v>1</v>
      </c>
      <c r="G198" s="99">
        <f t="shared" si="23"/>
        <v>5.6497175141242938E-3</v>
      </c>
      <c r="H198" s="33"/>
    </row>
    <row r="199" spans="1:8" ht="15" x14ac:dyDescent="0.2">
      <c r="A199" s="379"/>
      <c r="B199" s="97" t="s">
        <v>181</v>
      </c>
      <c r="C199" s="102">
        <f t="shared" si="24"/>
        <v>117</v>
      </c>
      <c r="D199" s="102">
        <f t="shared" si="24"/>
        <v>111</v>
      </c>
      <c r="E199" s="98">
        <f t="shared" si="21"/>
        <v>0.94871794871794868</v>
      </c>
      <c r="F199" s="102">
        <f t="shared" si="22"/>
        <v>6</v>
      </c>
      <c r="G199" s="99">
        <f t="shared" si="23"/>
        <v>5.128205128205128E-2</v>
      </c>
      <c r="H199" s="33"/>
    </row>
    <row r="200" spans="1:8" ht="15" x14ac:dyDescent="0.2">
      <c r="A200" s="379"/>
      <c r="B200" s="97" t="s">
        <v>100</v>
      </c>
      <c r="C200" s="102">
        <f t="shared" si="24"/>
        <v>590</v>
      </c>
      <c r="D200" s="102">
        <f t="shared" si="24"/>
        <v>555</v>
      </c>
      <c r="E200" s="98">
        <f t="shared" si="21"/>
        <v>0.94067796610169496</v>
      </c>
      <c r="F200" s="102">
        <f t="shared" si="22"/>
        <v>35</v>
      </c>
      <c r="G200" s="99">
        <f t="shared" si="23"/>
        <v>5.9322033898305086E-2</v>
      </c>
      <c r="H200" s="33"/>
    </row>
    <row r="201" spans="1:8" ht="15" x14ac:dyDescent="0.2">
      <c r="A201" s="379"/>
      <c r="B201" s="97" t="s">
        <v>192</v>
      </c>
      <c r="C201" s="102">
        <f t="shared" si="24"/>
        <v>311</v>
      </c>
      <c r="D201" s="102">
        <f t="shared" si="24"/>
        <v>309</v>
      </c>
      <c r="E201" s="98">
        <f t="shared" si="21"/>
        <v>0.99356913183279738</v>
      </c>
      <c r="F201" s="102">
        <f t="shared" si="22"/>
        <v>2</v>
      </c>
      <c r="G201" s="99">
        <f t="shared" si="23"/>
        <v>6.4308681672025723E-3</v>
      </c>
      <c r="H201" s="33"/>
    </row>
    <row r="202" spans="1:8" ht="15" x14ac:dyDescent="0.2">
      <c r="A202" s="379"/>
      <c r="B202" s="97" t="s">
        <v>276</v>
      </c>
      <c r="C202" s="102">
        <f t="shared" si="24"/>
        <v>580</v>
      </c>
      <c r="D202" s="102">
        <f t="shared" si="24"/>
        <v>568</v>
      </c>
      <c r="E202" s="98">
        <f t="shared" si="21"/>
        <v>0.97931034482758617</v>
      </c>
      <c r="F202" s="102">
        <f t="shared" si="22"/>
        <v>7</v>
      </c>
      <c r="G202" s="99">
        <f t="shared" si="23"/>
        <v>1.2068965517241379E-2</v>
      </c>
      <c r="H202" s="33"/>
    </row>
    <row r="203" spans="1:8" ht="15" x14ac:dyDescent="0.2">
      <c r="A203" s="379"/>
      <c r="B203" s="97" t="s">
        <v>103</v>
      </c>
      <c r="C203" s="102">
        <f t="shared" si="24"/>
        <v>396</v>
      </c>
      <c r="D203" s="102">
        <f t="shared" si="24"/>
        <v>387</v>
      </c>
      <c r="E203" s="98">
        <f t="shared" si="21"/>
        <v>0.97727272727272729</v>
      </c>
      <c r="F203" s="102">
        <f t="shared" si="22"/>
        <v>7</v>
      </c>
      <c r="G203" s="99">
        <f t="shared" si="23"/>
        <v>1.7676767676767676E-2</v>
      </c>
      <c r="H203" s="33"/>
    </row>
    <row r="204" spans="1:8" ht="15" x14ac:dyDescent="0.2">
      <c r="A204" s="379"/>
      <c r="B204" s="97" t="s">
        <v>104</v>
      </c>
      <c r="C204" s="102">
        <f>C89+C181</f>
        <v>108</v>
      </c>
      <c r="D204" s="102">
        <f t="shared" si="24"/>
        <v>103</v>
      </c>
      <c r="E204" s="98">
        <f t="shared" si="21"/>
        <v>0.95370370370370372</v>
      </c>
      <c r="F204" s="102">
        <f t="shared" si="22"/>
        <v>5</v>
      </c>
      <c r="G204" s="99">
        <f t="shared" si="23"/>
        <v>4.6296296296296294E-2</v>
      </c>
      <c r="H204" s="33"/>
    </row>
    <row r="205" spans="1:8" ht="15.75" x14ac:dyDescent="0.25">
      <c r="A205" s="379"/>
      <c r="B205" s="37" t="s">
        <v>67</v>
      </c>
      <c r="C205" s="233">
        <f>SUM(C196:C204)</f>
        <v>2952</v>
      </c>
      <c r="D205" s="233">
        <f>SUM(D196:D204)</f>
        <v>2822</v>
      </c>
      <c r="E205" s="234">
        <f t="shared" si="21"/>
        <v>0.95596205962059622</v>
      </c>
      <c r="F205" s="233">
        <f>SUM(F196:F204)</f>
        <v>123</v>
      </c>
      <c r="G205" s="235">
        <f t="shared" si="23"/>
        <v>4.1666666666666664E-2</v>
      </c>
      <c r="H205" s="100">
        <f>+E205+G205</f>
        <v>0.99762872628726285</v>
      </c>
    </row>
    <row r="206" spans="1:8" ht="15.75" x14ac:dyDescent="0.25">
      <c r="B206" s="41"/>
      <c r="C206" s="42"/>
      <c r="D206" s="42"/>
      <c r="E206" s="43"/>
      <c r="F206" s="42"/>
      <c r="G206" s="44"/>
      <c r="H206" s="40"/>
    </row>
    <row r="207" spans="1:8" ht="15.75" x14ac:dyDescent="0.25">
      <c r="B207" s="41"/>
      <c r="C207" s="42"/>
      <c r="D207" s="42"/>
      <c r="E207" s="43"/>
      <c r="F207" s="42"/>
      <c r="G207" s="43"/>
      <c r="H207" s="40"/>
    </row>
    <row r="208" spans="1:8" s="31" customFormat="1" ht="15.75" x14ac:dyDescent="0.25">
      <c r="A208" s="104"/>
      <c r="B208" s="95" t="s">
        <v>277</v>
      </c>
    </row>
    <row r="209" spans="1:8" s="31" customFormat="1" ht="15.75" x14ac:dyDescent="0.25">
      <c r="A209" s="104"/>
      <c r="B209" s="41" t="s">
        <v>144</v>
      </c>
    </row>
    <row r="210" spans="1:8" s="31" customFormat="1" ht="15.75" x14ac:dyDescent="0.25">
      <c r="A210" s="104"/>
      <c r="B210" s="41"/>
    </row>
    <row r="212" spans="1:8" ht="12.75" customHeight="1" x14ac:dyDescent="0.2">
      <c r="A212" s="374" t="s">
        <v>153</v>
      </c>
      <c r="B212" s="387"/>
      <c r="C212" s="390" t="s">
        <v>90</v>
      </c>
      <c r="D212" s="391"/>
      <c r="E212" s="391"/>
      <c r="F212" s="391"/>
      <c r="G212" s="392"/>
    </row>
    <row r="213" spans="1:8" ht="15.75" x14ac:dyDescent="0.25">
      <c r="A213" s="374"/>
      <c r="B213" s="388"/>
      <c r="C213" s="393"/>
      <c r="D213" s="394"/>
      <c r="E213" s="394"/>
      <c r="F213" s="394"/>
      <c r="G213" s="395"/>
      <c r="H213" s="45"/>
    </row>
    <row r="214" spans="1:8" ht="15.75" x14ac:dyDescent="0.25">
      <c r="A214" s="374"/>
      <c r="B214" s="389"/>
      <c r="C214" s="396"/>
      <c r="D214" s="397"/>
      <c r="E214" s="397"/>
      <c r="F214" s="397"/>
      <c r="G214" s="398"/>
      <c r="H214" s="85"/>
    </row>
    <row r="215" spans="1:8" ht="15.75" x14ac:dyDescent="0.25">
      <c r="A215" s="374"/>
      <c r="B215" s="399" t="s">
        <v>91</v>
      </c>
      <c r="C215" s="400"/>
      <c r="D215" s="400"/>
      <c r="E215" s="400"/>
      <c r="F215" s="400"/>
      <c r="G215" s="401"/>
      <c r="H215" s="45"/>
    </row>
    <row r="216" spans="1:8" ht="15.75" x14ac:dyDescent="0.25">
      <c r="A216" s="374"/>
      <c r="B216" s="399" t="s">
        <v>255</v>
      </c>
      <c r="C216" s="400"/>
      <c r="D216" s="400"/>
      <c r="E216" s="400"/>
      <c r="F216" s="400"/>
      <c r="G216" s="401"/>
      <c r="H216" s="45"/>
    </row>
    <row r="217" spans="1:8" ht="15.75" x14ac:dyDescent="0.25">
      <c r="A217" s="374"/>
      <c r="B217" s="402"/>
      <c r="C217" s="403"/>
      <c r="D217" s="403"/>
      <c r="E217" s="403"/>
      <c r="F217" s="403"/>
      <c r="G217" s="404"/>
      <c r="H217" s="33"/>
    </row>
    <row r="218" spans="1:8" ht="24.75" x14ac:dyDescent="0.25">
      <c r="A218" s="374"/>
      <c r="B218" s="89" t="s">
        <v>146</v>
      </c>
      <c r="C218" s="86" t="s">
        <v>92</v>
      </c>
      <c r="D218" s="385" t="s">
        <v>93</v>
      </c>
      <c r="E218" s="386"/>
      <c r="F218" s="385" t="s">
        <v>94</v>
      </c>
      <c r="G218" s="386"/>
      <c r="H218" s="33"/>
    </row>
    <row r="219" spans="1:8" ht="15.75" x14ac:dyDescent="0.25">
      <c r="A219" s="374"/>
      <c r="B219" s="96"/>
      <c r="C219" s="84" t="s">
        <v>95</v>
      </c>
      <c r="D219" s="84" t="s">
        <v>95</v>
      </c>
      <c r="E219" s="84" t="s">
        <v>96</v>
      </c>
      <c r="F219" s="84" t="s">
        <v>95</v>
      </c>
      <c r="G219" s="84" t="s">
        <v>96</v>
      </c>
      <c r="H219" s="33"/>
    </row>
    <row r="220" spans="1:8" ht="15" x14ac:dyDescent="0.2">
      <c r="A220" s="374"/>
      <c r="B220" s="97" t="s">
        <v>97</v>
      </c>
      <c r="C220" s="38">
        <v>20</v>
      </c>
      <c r="D220" s="223">
        <f>18+2</f>
        <v>20</v>
      </c>
      <c r="E220" s="98">
        <f t="shared" ref="E220:E229" si="25">+D220/C220</f>
        <v>1</v>
      </c>
      <c r="F220" s="38">
        <v>0</v>
      </c>
      <c r="G220" s="99">
        <f t="shared" ref="G220:G229" si="26">+F220/C220</f>
        <v>0</v>
      </c>
      <c r="H220" s="33"/>
    </row>
    <row r="221" spans="1:8" ht="15" x14ac:dyDescent="0.2">
      <c r="A221" s="374"/>
      <c r="B221" s="97" t="s">
        <v>66</v>
      </c>
      <c r="C221" s="38">
        <v>100</v>
      </c>
      <c r="D221" s="38">
        <f>73+27</f>
        <v>100</v>
      </c>
      <c r="E221" s="98">
        <f t="shared" si="25"/>
        <v>1</v>
      </c>
      <c r="F221" s="38">
        <v>0</v>
      </c>
      <c r="G221" s="99">
        <f t="shared" si="26"/>
        <v>0</v>
      </c>
      <c r="H221" s="33"/>
    </row>
    <row r="222" spans="1:8" ht="15" x14ac:dyDescent="0.2">
      <c r="A222" s="374"/>
      <c r="B222" s="97" t="s">
        <v>145</v>
      </c>
      <c r="C222" s="38">
        <v>28</v>
      </c>
      <c r="D222" s="38">
        <f>21+7</f>
        <v>28</v>
      </c>
      <c r="E222" s="98">
        <f t="shared" si="25"/>
        <v>1</v>
      </c>
      <c r="F222" s="38">
        <v>0</v>
      </c>
      <c r="G222" s="99">
        <f t="shared" si="26"/>
        <v>0</v>
      </c>
      <c r="H222" s="33"/>
    </row>
    <row r="223" spans="1:8" ht="15" x14ac:dyDescent="0.2">
      <c r="A223" s="374"/>
      <c r="B223" s="97" t="s">
        <v>181</v>
      </c>
      <c r="C223" s="38">
        <v>20</v>
      </c>
      <c r="D223" s="38">
        <f>15+5</f>
        <v>20</v>
      </c>
      <c r="E223" s="98">
        <f t="shared" si="25"/>
        <v>1</v>
      </c>
      <c r="F223" s="38">
        <v>0</v>
      </c>
      <c r="G223" s="99">
        <f t="shared" si="26"/>
        <v>0</v>
      </c>
      <c r="H223" s="33"/>
    </row>
    <row r="224" spans="1:8" ht="15" x14ac:dyDescent="0.2">
      <c r="A224" s="374"/>
      <c r="B224" s="97" t="s">
        <v>100</v>
      </c>
      <c r="C224" s="38">
        <v>93</v>
      </c>
      <c r="D224" s="39">
        <f>74+12</f>
        <v>86</v>
      </c>
      <c r="E224" s="98">
        <f t="shared" si="25"/>
        <v>0.92473118279569888</v>
      </c>
      <c r="F224" s="38">
        <v>7</v>
      </c>
      <c r="G224" s="99">
        <f t="shared" si="26"/>
        <v>7.5268817204301078E-2</v>
      </c>
      <c r="H224" s="33"/>
    </row>
    <row r="225" spans="1:8" ht="15" x14ac:dyDescent="0.2">
      <c r="A225" s="374"/>
      <c r="B225" s="97" t="s">
        <v>192</v>
      </c>
      <c r="C225" s="38">
        <v>53</v>
      </c>
      <c r="D225" s="38">
        <f>50+2</f>
        <v>52</v>
      </c>
      <c r="E225" s="98">
        <f t="shared" si="25"/>
        <v>0.98113207547169812</v>
      </c>
      <c r="F225" s="38">
        <v>1</v>
      </c>
      <c r="G225" s="99">
        <f t="shared" si="26"/>
        <v>1.8867924528301886E-2</v>
      </c>
      <c r="H225" s="33"/>
    </row>
    <row r="226" spans="1:8" ht="15" x14ac:dyDescent="0.2">
      <c r="A226" s="374"/>
      <c r="B226" s="97" t="s">
        <v>276</v>
      </c>
      <c r="C226" s="38">
        <v>97</v>
      </c>
      <c r="D226" s="38">
        <f>83+11</f>
        <v>94</v>
      </c>
      <c r="E226" s="98">
        <f t="shared" si="25"/>
        <v>0.96907216494845361</v>
      </c>
      <c r="F226" s="38">
        <v>3</v>
      </c>
      <c r="G226" s="99">
        <f t="shared" si="26"/>
        <v>3.0927835051546393E-2</v>
      </c>
      <c r="H226" s="33"/>
    </row>
    <row r="227" spans="1:8" ht="15" x14ac:dyDescent="0.2">
      <c r="A227" s="374"/>
      <c r="B227" s="97" t="s">
        <v>103</v>
      </c>
      <c r="C227" s="38">
        <v>69</v>
      </c>
      <c r="D227" s="39">
        <f>66+2</f>
        <v>68</v>
      </c>
      <c r="E227" s="98">
        <f t="shared" si="25"/>
        <v>0.98550724637681164</v>
      </c>
      <c r="F227" s="38">
        <v>1</v>
      </c>
      <c r="G227" s="99">
        <f t="shared" si="26"/>
        <v>1.4492753623188406E-2</v>
      </c>
      <c r="H227" s="33"/>
    </row>
    <row r="228" spans="1:8" ht="15" x14ac:dyDescent="0.2">
      <c r="A228" s="374"/>
      <c r="B228" s="97" t="s">
        <v>104</v>
      </c>
      <c r="C228" s="38">
        <v>20</v>
      </c>
      <c r="D228" s="38">
        <f>15+5</f>
        <v>20</v>
      </c>
      <c r="E228" s="98">
        <f t="shared" si="25"/>
        <v>1</v>
      </c>
      <c r="F228" s="38">
        <v>0</v>
      </c>
      <c r="G228" s="99">
        <f t="shared" si="26"/>
        <v>0</v>
      </c>
      <c r="H228" s="33"/>
    </row>
    <row r="229" spans="1:8" ht="15.75" x14ac:dyDescent="0.25">
      <c r="A229" s="374"/>
      <c r="B229" s="37" t="s">
        <v>67</v>
      </c>
      <c r="C229" s="101">
        <f>SUM(C220:C228)</f>
        <v>500</v>
      </c>
      <c r="D229" s="101">
        <f>SUM(D220:D228)</f>
        <v>488</v>
      </c>
      <c r="E229" s="98">
        <f t="shared" si="25"/>
        <v>0.97599999999999998</v>
      </c>
      <c r="F229" s="101">
        <f>SUM(F220:F228)</f>
        <v>12</v>
      </c>
      <c r="G229" s="99">
        <f t="shared" si="26"/>
        <v>2.4E-2</v>
      </c>
      <c r="H229" s="100">
        <f>+E229+G229</f>
        <v>1</v>
      </c>
    </row>
    <row r="230" spans="1:8" ht="15.75" x14ac:dyDescent="0.25">
      <c r="B230" s="41"/>
      <c r="C230" s="42"/>
      <c r="D230" s="42"/>
      <c r="E230" s="43"/>
      <c r="F230" s="42"/>
      <c r="G230" s="44"/>
      <c r="H230" s="40"/>
    </row>
    <row r="231" spans="1:8" ht="15.75" x14ac:dyDescent="0.25">
      <c r="B231" s="41"/>
      <c r="C231" s="42"/>
      <c r="D231" s="42"/>
      <c r="E231" s="43"/>
      <c r="F231" s="42"/>
      <c r="G231" s="43"/>
      <c r="H231" s="40"/>
    </row>
    <row r="232" spans="1:8" s="31" customFormat="1" ht="15.75" x14ac:dyDescent="0.25">
      <c r="A232" s="104"/>
      <c r="B232" s="95" t="s">
        <v>277</v>
      </c>
    </row>
    <row r="233" spans="1:8" s="31" customFormat="1" ht="15.75" x14ac:dyDescent="0.25">
      <c r="A233" s="104"/>
      <c r="B233" s="41" t="s">
        <v>144</v>
      </c>
    </row>
    <row r="235" spans="1:8" ht="12.75" customHeight="1" x14ac:dyDescent="0.2">
      <c r="A235" s="375" t="s">
        <v>154</v>
      </c>
      <c r="B235" s="380"/>
      <c r="C235" s="381" t="s">
        <v>90</v>
      </c>
      <c r="D235" s="381"/>
      <c r="E235" s="381"/>
      <c r="F235" s="381"/>
      <c r="G235" s="381"/>
    </row>
    <row r="236" spans="1:8" ht="15.75" x14ac:dyDescent="0.25">
      <c r="A236" s="376"/>
      <c r="B236" s="380"/>
      <c r="C236" s="381"/>
      <c r="D236" s="381"/>
      <c r="E236" s="381"/>
      <c r="F236" s="381"/>
      <c r="G236" s="381"/>
      <c r="H236" s="45"/>
    </row>
    <row r="237" spans="1:8" ht="15.75" x14ac:dyDescent="0.25">
      <c r="A237" s="376"/>
      <c r="B237" s="380"/>
      <c r="C237" s="381"/>
      <c r="D237" s="381"/>
      <c r="E237" s="381"/>
      <c r="F237" s="381"/>
      <c r="G237" s="381"/>
      <c r="H237" s="85"/>
    </row>
    <row r="238" spans="1:8" ht="15.75" x14ac:dyDescent="0.25">
      <c r="A238" s="376"/>
      <c r="B238" s="382" t="s">
        <v>91</v>
      </c>
      <c r="C238" s="382"/>
      <c r="D238" s="382"/>
      <c r="E238" s="382"/>
      <c r="F238" s="382"/>
      <c r="G238" s="382"/>
      <c r="H238" s="45"/>
    </row>
    <row r="239" spans="1:8" ht="15.75" x14ac:dyDescent="0.25">
      <c r="A239" s="376"/>
      <c r="B239" s="382" t="s">
        <v>256</v>
      </c>
      <c r="C239" s="382"/>
      <c r="D239" s="382"/>
      <c r="E239" s="382"/>
      <c r="F239" s="382"/>
      <c r="G239" s="382"/>
      <c r="H239" s="45"/>
    </row>
    <row r="240" spans="1:8" ht="15.75" x14ac:dyDescent="0.25">
      <c r="A240" s="376"/>
      <c r="B240" s="383"/>
      <c r="C240" s="383"/>
      <c r="D240" s="383"/>
      <c r="E240" s="383"/>
      <c r="F240" s="383"/>
      <c r="G240" s="383"/>
      <c r="H240" s="33"/>
    </row>
    <row r="241" spans="1:8" ht="24.75" x14ac:dyDescent="0.25">
      <c r="A241" s="376"/>
      <c r="B241" s="89" t="s">
        <v>146</v>
      </c>
      <c r="C241" s="86" t="s">
        <v>92</v>
      </c>
      <c r="D241" s="384" t="s">
        <v>93</v>
      </c>
      <c r="E241" s="383"/>
      <c r="F241" s="384" t="s">
        <v>94</v>
      </c>
      <c r="G241" s="384"/>
      <c r="H241" s="33"/>
    </row>
    <row r="242" spans="1:8" ht="15.75" x14ac:dyDescent="0.25">
      <c r="A242" s="376"/>
      <c r="B242" s="96"/>
      <c r="C242" s="84" t="s">
        <v>95</v>
      </c>
      <c r="D242" s="84" t="s">
        <v>95</v>
      </c>
      <c r="E242" s="84" t="s">
        <v>96</v>
      </c>
      <c r="F242" s="84" t="s">
        <v>95</v>
      </c>
      <c r="G242" s="84" t="s">
        <v>96</v>
      </c>
      <c r="H242" s="33"/>
    </row>
    <row r="243" spans="1:8" ht="15" x14ac:dyDescent="0.2">
      <c r="A243" s="376"/>
      <c r="B243" s="97" t="s">
        <v>97</v>
      </c>
      <c r="C243" s="38">
        <v>20</v>
      </c>
      <c r="D243" s="38">
        <f>16+4</f>
        <v>20</v>
      </c>
      <c r="E243" s="98">
        <f t="shared" ref="E243:E252" si="27">+D243/C243</f>
        <v>1</v>
      </c>
      <c r="F243" s="38">
        <v>0</v>
      </c>
      <c r="G243" s="99">
        <f t="shared" ref="G243:G252" si="28">+F243/C243</f>
        <v>0</v>
      </c>
      <c r="H243" s="33"/>
    </row>
    <row r="244" spans="1:8" ht="15" x14ac:dyDescent="0.2">
      <c r="A244" s="376"/>
      <c r="B244" s="97" t="s">
        <v>66</v>
      </c>
      <c r="C244" s="38">
        <v>100</v>
      </c>
      <c r="D244" s="38">
        <f>47+48</f>
        <v>95</v>
      </c>
      <c r="E244" s="98">
        <f t="shared" si="27"/>
        <v>0.95</v>
      </c>
      <c r="F244" s="38">
        <v>5</v>
      </c>
      <c r="G244" s="99">
        <f t="shared" si="28"/>
        <v>0.05</v>
      </c>
      <c r="H244" s="33"/>
    </row>
    <row r="245" spans="1:8" ht="15" x14ac:dyDescent="0.2">
      <c r="A245" s="376"/>
      <c r="B245" s="97" t="s">
        <v>145</v>
      </c>
      <c r="C245" s="38">
        <v>23</v>
      </c>
      <c r="D245" s="38">
        <f>13+10</f>
        <v>23</v>
      </c>
      <c r="E245" s="98">
        <f t="shared" si="27"/>
        <v>1</v>
      </c>
      <c r="F245" s="38">
        <v>0</v>
      </c>
      <c r="G245" s="99">
        <f t="shared" si="28"/>
        <v>0</v>
      </c>
      <c r="H245" s="33"/>
    </row>
    <row r="246" spans="1:8" ht="15" x14ac:dyDescent="0.2">
      <c r="A246" s="376"/>
      <c r="B246" s="97" t="s">
        <v>181</v>
      </c>
      <c r="C246" s="38">
        <v>20</v>
      </c>
      <c r="D246" s="38">
        <f>8+9</f>
        <v>17</v>
      </c>
      <c r="E246" s="98">
        <f t="shared" si="27"/>
        <v>0.85</v>
      </c>
      <c r="F246" s="144">
        <v>3</v>
      </c>
      <c r="G246" s="99">
        <f t="shared" si="28"/>
        <v>0.15</v>
      </c>
      <c r="H246" s="33"/>
    </row>
    <row r="247" spans="1:8" ht="15" x14ac:dyDescent="0.2">
      <c r="A247" s="376"/>
      <c r="B247" s="97" t="s">
        <v>100</v>
      </c>
      <c r="C247" s="38">
        <v>93</v>
      </c>
      <c r="D247" s="39">
        <f>46+42</f>
        <v>88</v>
      </c>
      <c r="E247" s="98">
        <f t="shared" si="27"/>
        <v>0.94623655913978499</v>
      </c>
      <c r="F247" s="38">
        <v>5</v>
      </c>
      <c r="G247" s="99">
        <f t="shared" si="28"/>
        <v>5.3763440860215055E-2</v>
      </c>
      <c r="H247" s="33"/>
    </row>
    <row r="248" spans="1:8" ht="15" x14ac:dyDescent="0.2">
      <c r="A248" s="376"/>
      <c r="B248" s="97" t="s">
        <v>192</v>
      </c>
      <c r="C248" s="38">
        <v>55</v>
      </c>
      <c r="D248" s="38">
        <v>55</v>
      </c>
      <c r="E248" s="98">
        <f t="shared" si="27"/>
        <v>1</v>
      </c>
      <c r="F248" s="38">
        <v>0</v>
      </c>
      <c r="G248" s="99">
        <f t="shared" si="28"/>
        <v>0</v>
      </c>
      <c r="H248" s="33"/>
    </row>
    <row r="249" spans="1:8" ht="15" x14ac:dyDescent="0.2">
      <c r="A249" s="376"/>
      <c r="B249" s="97" t="s">
        <v>276</v>
      </c>
      <c r="C249" s="38">
        <v>100</v>
      </c>
      <c r="D249" s="38">
        <f>50+49</f>
        <v>99</v>
      </c>
      <c r="E249" s="98">
        <f t="shared" si="27"/>
        <v>0.99</v>
      </c>
      <c r="F249" s="38">
        <v>1</v>
      </c>
      <c r="G249" s="99">
        <f t="shared" si="28"/>
        <v>0.01</v>
      </c>
      <c r="H249" s="33"/>
    </row>
    <row r="250" spans="1:8" ht="15" x14ac:dyDescent="0.2">
      <c r="A250" s="376"/>
      <c r="B250" s="97" t="s">
        <v>103</v>
      </c>
      <c r="C250" s="38">
        <v>69</v>
      </c>
      <c r="D250" s="39">
        <f>10+53</f>
        <v>63</v>
      </c>
      <c r="E250" s="98">
        <f t="shared" si="27"/>
        <v>0.91304347826086951</v>
      </c>
      <c r="F250" s="38">
        <v>6</v>
      </c>
      <c r="G250" s="99">
        <f t="shared" si="28"/>
        <v>8.6956521739130432E-2</v>
      </c>
      <c r="H250" s="33"/>
    </row>
    <row r="251" spans="1:8" ht="15" x14ac:dyDescent="0.2">
      <c r="A251" s="376"/>
      <c r="B251" s="97" t="s">
        <v>104</v>
      </c>
      <c r="C251" s="38">
        <v>20</v>
      </c>
      <c r="D251" s="38">
        <f>6+12</f>
        <v>18</v>
      </c>
      <c r="E251" s="98">
        <f t="shared" si="27"/>
        <v>0.9</v>
      </c>
      <c r="F251" s="38">
        <v>2</v>
      </c>
      <c r="G251" s="99">
        <f t="shared" si="28"/>
        <v>0.1</v>
      </c>
      <c r="H251" s="33"/>
    </row>
    <row r="252" spans="1:8" ht="15.75" x14ac:dyDescent="0.25">
      <c r="A252" s="377"/>
      <c r="B252" s="37" t="s">
        <v>67</v>
      </c>
      <c r="C252" s="101">
        <f>SUM(C243:C251)</f>
        <v>500</v>
      </c>
      <c r="D252" s="101">
        <f>SUM(D243:D251)</f>
        <v>478</v>
      </c>
      <c r="E252" s="98">
        <f t="shared" si="27"/>
        <v>0.95599999999999996</v>
      </c>
      <c r="F252" s="101">
        <f>SUM(F243:F251)</f>
        <v>22</v>
      </c>
      <c r="G252" s="99">
        <f t="shared" si="28"/>
        <v>4.3999999999999997E-2</v>
      </c>
      <c r="H252" s="100">
        <f>+E252+G252</f>
        <v>1</v>
      </c>
    </row>
    <row r="253" spans="1:8" ht="15.75" x14ac:dyDescent="0.25">
      <c r="B253" s="41"/>
      <c r="C253" s="42"/>
      <c r="D253" s="42"/>
      <c r="E253" s="43"/>
      <c r="F253" s="42"/>
      <c r="G253" s="44"/>
      <c r="H253" s="40"/>
    </row>
    <row r="254" spans="1:8" ht="15.75" x14ac:dyDescent="0.25">
      <c r="B254" s="41"/>
      <c r="C254" s="42"/>
      <c r="D254" s="42"/>
      <c r="E254" s="43"/>
      <c r="F254" s="42"/>
      <c r="G254" s="43"/>
      <c r="H254" s="40"/>
    </row>
    <row r="255" spans="1:8" s="31" customFormat="1" ht="15.75" x14ac:dyDescent="0.25">
      <c r="A255" s="104"/>
      <c r="B255" s="95" t="s">
        <v>277</v>
      </c>
    </row>
    <row r="256" spans="1:8" s="31" customFormat="1" ht="15.75" x14ac:dyDescent="0.25">
      <c r="A256" s="104"/>
      <c r="B256" s="41" t="s">
        <v>144</v>
      </c>
    </row>
    <row r="258" spans="1:8" ht="12.75" customHeight="1" x14ac:dyDescent="0.2">
      <c r="A258" s="375" t="s">
        <v>155</v>
      </c>
      <c r="B258" s="380"/>
      <c r="C258" s="381" t="s">
        <v>90</v>
      </c>
      <c r="D258" s="381"/>
      <c r="E258" s="381"/>
      <c r="F258" s="381"/>
      <c r="G258" s="381"/>
    </row>
    <row r="259" spans="1:8" ht="15.75" x14ac:dyDescent="0.25">
      <c r="A259" s="376"/>
      <c r="B259" s="380"/>
      <c r="C259" s="381"/>
      <c r="D259" s="381"/>
      <c r="E259" s="381"/>
      <c r="F259" s="381"/>
      <c r="G259" s="381"/>
      <c r="H259" s="45"/>
    </row>
    <row r="260" spans="1:8" ht="15.75" x14ac:dyDescent="0.25">
      <c r="A260" s="376"/>
      <c r="B260" s="380"/>
      <c r="C260" s="381"/>
      <c r="D260" s="381"/>
      <c r="E260" s="381"/>
      <c r="F260" s="381"/>
      <c r="G260" s="381"/>
      <c r="H260" s="85"/>
    </row>
    <row r="261" spans="1:8" ht="15.75" x14ac:dyDescent="0.25">
      <c r="A261" s="376"/>
      <c r="B261" s="382" t="s">
        <v>91</v>
      </c>
      <c r="C261" s="382"/>
      <c r="D261" s="382"/>
      <c r="E261" s="382"/>
      <c r="F261" s="382"/>
      <c r="G261" s="382"/>
      <c r="H261" s="45"/>
    </row>
    <row r="262" spans="1:8" ht="15.75" x14ac:dyDescent="0.25">
      <c r="A262" s="376"/>
      <c r="B262" s="382" t="s">
        <v>257</v>
      </c>
      <c r="C262" s="382"/>
      <c r="D262" s="382"/>
      <c r="E262" s="382"/>
      <c r="F262" s="382"/>
      <c r="G262" s="382"/>
      <c r="H262" s="45"/>
    </row>
    <row r="263" spans="1:8" ht="15.75" x14ac:dyDescent="0.25">
      <c r="A263" s="376"/>
      <c r="B263" s="383"/>
      <c r="C263" s="383"/>
      <c r="D263" s="383"/>
      <c r="E263" s="383"/>
      <c r="F263" s="383"/>
      <c r="G263" s="383"/>
      <c r="H263" s="33"/>
    </row>
    <row r="264" spans="1:8" ht="24.75" x14ac:dyDescent="0.25">
      <c r="A264" s="376"/>
      <c r="B264" s="89" t="s">
        <v>146</v>
      </c>
      <c r="C264" s="86" t="s">
        <v>92</v>
      </c>
      <c r="D264" s="384" t="s">
        <v>93</v>
      </c>
      <c r="E264" s="383"/>
      <c r="F264" s="384" t="s">
        <v>94</v>
      </c>
      <c r="G264" s="384"/>
      <c r="H264" s="33"/>
    </row>
    <row r="265" spans="1:8" ht="15.75" x14ac:dyDescent="0.25">
      <c r="A265" s="376"/>
      <c r="B265" s="96"/>
      <c r="C265" s="84" t="s">
        <v>95</v>
      </c>
      <c r="D265" s="84" t="s">
        <v>95</v>
      </c>
      <c r="E265" s="84" t="s">
        <v>96</v>
      </c>
      <c r="F265" s="84" t="s">
        <v>95</v>
      </c>
      <c r="G265" s="84" t="s">
        <v>96</v>
      </c>
      <c r="H265" s="33"/>
    </row>
    <row r="266" spans="1:8" ht="15" x14ac:dyDescent="0.2">
      <c r="A266" s="376"/>
      <c r="B266" s="97" t="s">
        <v>97</v>
      </c>
      <c r="C266" s="38">
        <v>20</v>
      </c>
      <c r="D266" s="38">
        <v>19</v>
      </c>
      <c r="E266" s="98">
        <f t="shared" ref="E266:E275" si="29">+D266/C266</f>
        <v>0.95</v>
      </c>
      <c r="F266" s="38">
        <v>1</v>
      </c>
      <c r="G266" s="99">
        <f t="shared" ref="G266:G275" si="30">+F266/C266</f>
        <v>0.05</v>
      </c>
      <c r="H266" s="33"/>
    </row>
    <row r="267" spans="1:8" ht="15" x14ac:dyDescent="0.2">
      <c r="A267" s="376"/>
      <c r="B267" s="97" t="s">
        <v>66</v>
      </c>
      <c r="C267" s="38">
        <v>96</v>
      </c>
      <c r="D267" s="38">
        <v>85</v>
      </c>
      <c r="E267" s="98">
        <f t="shared" si="29"/>
        <v>0.88541666666666663</v>
      </c>
      <c r="F267" s="38">
        <v>11</v>
      </c>
      <c r="G267" s="99">
        <f t="shared" si="30"/>
        <v>0.11458333333333333</v>
      </c>
      <c r="H267" s="33"/>
    </row>
    <row r="268" spans="1:8" ht="15" x14ac:dyDescent="0.2">
      <c r="A268" s="376"/>
      <c r="B268" s="97" t="s">
        <v>145</v>
      </c>
      <c r="C268" s="38">
        <v>30</v>
      </c>
      <c r="D268" s="38">
        <v>30</v>
      </c>
      <c r="E268" s="98">
        <f t="shared" si="29"/>
        <v>1</v>
      </c>
      <c r="F268" s="38">
        <v>0</v>
      </c>
      <c r="G268" s="99">
        <f t="shared" si="30"/>
        <v>0</v>
      </c>
      <c r="H268" s="33"/>
    </row>
    <row r="269" spans="1:8" ht="15" x14ac:dyDescent="0.2">
      <c r="A269" s="376"/>
      <c r="B269" s="97" t="s">
        <v>181</v>
      </c>
      <c r="C269" s="38">
        <v>20</v>
      </c>
      <c r="D269" s="38">
        <v>20</v>
      </c>
      <c r="E269" s="98">
        <f t="shared" si="29"/>
        <v>1</v>
      </c>
      <c r="F269" s="38">
        <v>0</v>
      </c>
      <c r="G269" s="99">
        <f t="shared" si="30"/>
        <v>0</v>
      </c>
      <c r="H269" s="33"/>
    </row>
    <row r="270" spans="1:8" ht="15" x14ac:dyDescent="0.2">
      <c r="A270" s="376"/>
      <c r="B270" s="97" t="s">
        <v>100</v>
      </c>
      <c r="C270" s="38">
        <v>99</v>
      </c>
      <c r="D270" s="39">
        <v>91</v>
      </c>
      <c r="E270" s="98">
        <f t="shared" si="29"/>
        <v>0.91919191919191923</v>
      </c>
      <c r="F270" s="38">
        <v>8</v>
      </c>
      <c r="G270" s="99">
        <f t="shared" si="30"/>
        <v>8.0808080808080815E-2</v>
      </c>
      <c r="H270" s="33"/>
    </row>
    <row r="271" spans="1:8" ht="15" x14ac:dyDescent="0.2">
      <c r="A271" s="376"/>
      <c r="B271" s="97" t="s">
        <v>192</v>
      </c>
      <c r="C271" s="38">
        <v>55</v>
      </c>
      <c r="D271" s="38">
        <v>55</v>
      </c>
      <c r="E271" s="98">
        <f t="shared" si="29"/>
        <v>1</v>
      </c>
      <c r="F271" s="38">
        <v>0</v>
      </c>
      <c r="G271" s="99">
        <f t="shared" si="30"/>
        <v>0</v>
      </c>
      <c r="H271" s="33"/>
    </row>
    <row r="272" spans="1:8" ht="15" x14ac:dyDescent="0.2">
      <c r="A272" s="376"/>
      <c r="B272" s="97" t="s">
        <v>276</v>
      </c>
      <c r="C272" s="38">
        <v>94</v>
      </c>
      <c r="D272" s="38">
        <v>94</v>
      </c>
      <c r="E272" s="98">
        <f t="shared" si="29"/>
        <v>1</v>
      </c>
      <c r="F272" s="38">
        <v>0</v>
      </c>
      <c r="G272" s="99">
        <f t="shared" si="30"/>
        <v>0</v>
      </c>
      <c r="H272" s="33"/>
    </row>
    <row r="273" spans="1:8" ht="15" x14ac:dyDescent="0.2">
      <c r="A273" s="376"/>
      <c r="B273" s="97" t="s">
        <v>103</v>
      </c>
      <c r="C273" s="38">
        <v>79</v>
      </c>
      <c r="D273" s="39">
        <v>18</v>
      </c>
      <c r="E273" s="98">
        <f t="shared" si="29"/>
        <v>0.22784810126582278</v>
      </c>
      <c r="F273" s="38">
        <v>1</v>
      </c>
      <c r="G273" s="99">
        <f t="shared" si="30"/>
        <v>1.2658227848101266E-2</v>
      </c>
      <c r="H273" s="33"/>
    </row>
    <row r="274" spans="1:8" ht="15" x14ac:dyDescent="0.2">
      <c r="A274" s="376"/>
      <c r="B274" s="97" t="s">
        <v>104</v>
      </c>
      <c r="C274" s="38">
        <v>19</v>
      </c>
      <c r="D274" s="38">
        <v>77</v>
      </c>
      <c r="E274" s="98">
        <f t="shared" si="29"/>
        <v>4.0526315789473681</v>
      </c>
      <c r="F274" s="38">
        <v>2</v>
      </c>
      <c r="G274" s="99">
        <f t="shared" si="30"/>
        <v>0.10526315789473684</v>
      </c>
      <c r="H274" s="33"/>
    </row>
    <row r="275" spans="1:8" ht="15.75" x14ac:dyDescent="0.25">
      <c r="A275" s="377"/>
      <c r="B275" s="37" t="s">
        <v>67</v>
      </c>
      <c r="C275" s="101">
        <f>SUM(C266:C274)</f>
        <v>512</v>
      </c>
      <c r="D275" s="101">
        <f>SUM(D266:D274)</f>
        <v>489</v>
      </c>
      <c r="E275" s="98">
        <f t="shared" si="29"/>
        <v>0.955078125</v>
      </c>
      <c r="F275" s="101">
        <f>SUM(F266:F274)</f>
        <v>23</v>
      </c>
      <c r="G275" s="99">
        <f t="shared" si="30"/>
        <v>4.4921875E-2</v>
      </c>
      <c r="H275" s="100">
        <f>+E275+G275</f>
        <v>1</v>
      </c>
    </row>
    <row r="276" spans="1:8" ht="15.75" x14ac:dyDescent="0.25">
      <c r="B276" s="41"/>
      <c r="C276" s="42"/>
      <c r="D276" s="42"/>
      <c r="E276" s="43"/>
      <c r="F276" s="42"/>
      <c r="G276" s="44"/>
      <c r="H276" s="40"/>
    </row>
    <row r="277" spans="1:8" ht="15.75" x14ac:dyDescent="0.25">
      <c r="B277" s="41"/>
      <c r="C277" s="42"/>
      <c r="D277" s="42"/>
      <c r="E277" s="43"/>
      <c r="F277" s="42"/>
      <c r="G277" s="43"/>
      <c r="H277" s="40"/>
    </row>
    <row r="278" spans="1:8" s="31" customFormat="1" ht="15.75" x14ac:dyDescent="0.25">
      <c r="A278" s="104"/>
      <c r="B278" s="95" t="s">
        <v>277</v>
      </c>
    </row>
    <row r="279" spans="1:8" s="31" customFormat="1" ht="15.75" x14ac:dyDescent="0.25">
      <c r="A279" s="104"/>
      <c r="B279" s="41" t="s">
        <v>144</v>
      </c>
    </row>
    <row r="281" spans="1:8" ht="12.75" customHeight="1" x14ac:dyDescent="0.2">
      <c r="A281" s="375" t="s">
        <v>108</v>
      </c>
      <c r="B281" s="380"/>
      <c r="C281" s="381" t="s">
        <v>90</v>
      </c>
      <c r="D281" s="381"/>
      <c r="E281" s="381"/>
      <c r="F281" s="381"/>
      <c r="G281" s="381"/>
    </row>
    <row r="282" spans="1:8" ht="15.75" x14ac:dyDescent="0.25">
      <c r="A282" s="376"/>
      <c r="B282" s="380"/>
      <c r="C282" s="381"/>
      <c r="D282" s="381"/>
      <c r="E282" s="381"/>
      <c r="F282" s="381"/>
      <c r="G282" s="381"/>
      <c r="H282" s="45"/>
    </row>
    <row r="283" spans="1:8" ht="15.75" x14ac:dyDescent="0.25">
      <c r="A283" s="376"/>
      <c r="B283" s="380"/>
      <c r="C283" s="381"/>
      <c r="D283" s="381"/>
      <c r="E283" s="381"/>
      <c r="F283" s="381"/>
      <c r="G283" s="381"/>
      <c r="H283" s="85"/>
    </row>
    <row r="284" spans="1:8" ht="15.75" x14ac:dyDescent="0.25">
      <c r="A284" s="376"/>
      <c r="B284" s="382" t="s">
        <v>91</v>
      </c>
      <c r="C284" s="382"/>
      <c r="D284" s="382"/>
      <c r="E284" s="382"/>
      <c r="F284" s="382"/>
      <c r="G284" s="382"/>
      <c r="H284" s="45"/>
    </row>
    <row r="285" spans="1:8" ht="15.75" x14ac:dyDescent="0.25">
      <c r="A285" s="376"/>
      <c r="B285" s="382" t="s">
        <v>258</v>
      </c>
      <c r="C285" s="382"/>
      <c r="D285" s="382"/>
      <c r="E285" s="382"/>
      <c r="F285" s="382"/>
      <c r="G285" s="382"/>
      <c r="H285" s="45"/>
    </row>
    <row r="286" spans="1:8" ht="15.75" x14ac:dyDescent="0.25">
      <c r="A286" s="376"/>
      <c r="B286" s="383"/>
      <c r="C286" s="383"/>
      <c r="D286" s="383"/>
      <c r="E286" s="383"/>
      <c r="F286" s="383"/>
      <c r="G286" s="383"/>
      <c r="H286" s="33"/>
    </row>
    <row r="287" spans="1:8" ht="24.75" x14ac:dyDescent="0.25">
      <c r="A287" s="376"/>
      <c r="B287" s="89" t="s">
        <v>146</v>
      </c>
      <c r="C287" s="86" t="s">
        <v>92</v>
      </c>
      <c r="D287" s="384" t="s">
        <v>93</v>
      </c>
      <c r="E287" s="383"/>
      <c r="F287" s="384" t="s">
        <v>94</v>
      </c>
      <c r="G287" s="384"/>
      <c r="H287" s="33"/>
    </row>
    <row r="288" spans="1:8" ht="15.75" x14ac:dyDescent="0.25">
      <c r="A288" s="376"/>
      <c r="B288" s="96"/>
      <c r="C288" s="84" t="s">
        <v>95</v>
      </c>
      <c r="D288" s="84" t="s">
        <v>95</v>
      </c>
      <c r="E288" s="84" t="s">
        <v>96</v>
      </c>
      <c r="F288" s="84" t="s">
        <v>95</v>
      </c>
      <c r="G288" s="84" t="s">
        <v>96</v>
      </c>
      <c r="H288" s="33"/>
    </row>
    <row r="289" spans="1:8" ht="15" x14ac:dyDescent="0.2">
      <c r="A289" s="376"/>
      <c r="B289" s="97" t="s">
        <v>97</v>
      </c>
      <c r="C289" s="102">
        <f>C220+C243+C266</f>
        <v>60</v>
      </c>
      <c r="D289" s="102">
        <f>D220+D243+D266</f>
        <v>59</v>
      </c>
      <c r="E289" s="98">
        <f t="shared" ref="E289:E298" si="31">+D289/C289</f>
        <v>0.98333333333333328</v>
      </c>
      <c r="F289" s="102">
        <f t="shared" ref="F289:F297" si="32">F220+F243+F266</f>
        <v>1</v>
      </c>
      <c r="G289" s="99">
        <f t="shared" ref="G289:G298" si="33">+F289/C289</f>
        <v>1.6666666666666666E-2</v>
      </c>
      <c r="H289" s="33"/>
    </row>
    <row r="290" spans="1:8" ht="15" x14ac:dyDescent="0.2">
      <c r="A290" s="376"/>
      <c r="B290" s="97" t="s">
        <v>66</v>
      </c>
      <c r="C290" s="102">
        <f t="shared" ref="C290:D297" si="34">C221+C244+C267</f>
        <v>296</v>
      </c>
      <c r="D290" s="102">
        <f t="shared" si="34"/>
        <v>280</v>
      </c>
      <c r="E290" s="98">
        <f t="shared" si="31"/>
        <v>0.94594594594594594</v>
      </c>
      <c r="F290" s="102">
        <f t="shared" si="32"/>
        <v>16</v>
      </c>
      <c r="G290" s="99">
        <f t="shared" si="33"/>
        <v>5.4054054054054057E-2</v>
      </c>
      <c r="H290" s="33"/>
    </row>
    <row r="291" spans="1:8" ht="15" x14ac:dyDescent="0.2">
      <c r="A291" s="376"/>
      <c r="B291" s="97" t="s">
        <v>145</v>
      </c>
      <c r="C291" s="102">
        <f t="shared" si="34"/>
        <v>81</v>
      </c>
      <c r="D291" s="102">
        <f t="shared" si="34"/>
        <v>81</v>
      </c>
      <c r="E291" s="98">
        <f t="shared" si="31"/>
        <v>1</v>
      </c>
      <c r="F291" s="102">
        <f t="shared" si="32"/>
        <v>0</v>
      </c>
      <c r="G291" s="99">
        <f t="shared" si="33"/>
        <v>0</v>
      </c>
      <c r="H291" s="33"/>
    </row>
    <row r="292" spans="1:8" ht="15" x14ac:dyDescent="0.2">
      <c r="A292" s="376"/>
      <c r="B292" s="97" t="s">
        <v>181</v>
      </c>
      <c r="C292" s="102">
        <f t="shared" si="34"/>
        <v>60</v>
      </c>
      <c r="D292" s="102">
        <f t="shared" si="34"/>
        <v>57</v>
      </c>
      <c r="E292" s="98">
        <f t="shared" si="31"/>
        <v>0.95</v>
      </c>
      <c r="F292" s="102">
        <f t="shared" si="32"/>
        <v>3</v>
      </c>
      <c r="G292" s="99">
        <f t="shared" si="33"/>
        <v>0.05</v>
      </c>
      <c r="H292" s="33"/>
    </row>
    <row r="293" spans="1:8" ht="15" x14ac:dyDescent="0.2">
      <c r="A293" s="376"/>
      <c r="B293" s="97" t="s">
        <v>100</v>
      </c>
      <c r="C293" s="102">
        <f t="shared" si="34"/>
        <v>285</v>
      </c>
      <c r="D293" s="102">
        <f t="shared" si="34"/>
        <v>265</v>
      </c>
      <c r="E293" s="98">
        <f t="shared" si="31"/>
        <v>0.92982456140350878</v>
      </c>
      <c r="F293" s="102">
        <f t="shared" si="32"/>
        <v>20</v>
      </c>
      <c r="G293" s="99">
        <f t="shared" si="33"/>
        <v>7.0175438596491224E-2</v>
      </c>
      <c r="H293" s="33"/>
    </row>
    <row r="294" spans="1:8" ht="15" x14ac:dyDescent="0.2">
      <c r="A294" s="376"/>
      <c r="B294" s="97" t="s">
        <v>192</v>
      </c>
      <c r="C294" s="102">
        <f t="shared" si="34"/>
        <v>163</v>
      </c>
      <c r="D294" s="102">
        <f t="shared" si="34"/>
        <v>162</v>
      </c>
      <c r="E294" s="98">
        <f t="shared" si="31"/>
        <v>0.99386503067484666</v>
      </c>
      <c r="F294" s="102">
        <f t="shared" si="32"/>
        <v>1</v>
      </c>
      <c r="G294" s="99">
        <f t="shared" si="33"/>
        <v>6.1349693251533744E-3</v>
      </c>
      <c r="H294" s="33"/>
    </row>
    <row r="295" spans="1:8" ht="15" x14ac:dyDescent="0.2">
      <c r="A295" s="376"/>
      <c r="B295" s="97" t="s">
        <v>276</v>
      </c>
      <c r="C295" s="102">
        <f t="shared" si="34"/>
        <v>291</v>
      </c>
      <c r="D295" s="102">
        <f t="shared" si="34"/>
        <v>287</v>
      </c>
      <c r="E295" s="98">
        <f t="shared" si="31"/>
        <v>0.9862542955326461</v>
      </c>
      <c r="F295" s="102">
        <f t="shared" si="32"/>
        <v>4</v>
      </c>
      <c r="G295" s="99">
        <f t="shared" si="33"/>
        <v>1.3745704467353952E-2</v>
      </c>
      <c r="H295" s="33"/>
    </row>
    <row r="296" spans="1:8" ht="15" x14ac:dyDescent="0.2">
      <c r="A296" s="376"/>
      <c r="B296" s="97" t="s">
        <v>103</v>
      </c>
      <c r="C296" s="102">
        <f t="shared" si="34"/>
        <v>217</v>
      </c>
      <c r="D296" s="102">
        <f t="shared" si="34"/>
        <v>149</v>
      </c>
      <c r="E296" s="98">
        <f t="shared" si="31"/>
        <v>0.68663594470046085</v>
      </c>
      <c r="F296" s="102">
        <f t="shared" si="32"/>
        <v>8</v>
      </c>
      <c r="G296" s="99">
        <f t="shared" si="33"/>
        <v>3.6866359447004608E-2</v>
      </c>
      <c r="H296" s="33"/>
    </row>
    <row r="297" spans="1:8" ht="15" x14ac:dyDescent="0.2">
      <c r="A297" s="376"/>
      <c r="B297" s="97" t="s">
        <v>104</v>
      </c>
      <c r="C297" s="102">
        <f t="shared" si="34"/>
        <v>59</v>
      </c>
      <c r="D297" s="102">
        <f t="shared" si="34"/>
        <v>115</v>
      </c>
      <c r="E297" s="98">
        <f t="shared" si="31"/>
        <v>1.9491525423728813</v>
      </c>
      <c r="F297" s="102">
        <f t="shared" si="32"/>
        <v>4</v>
      </c>
      <c r="G297" s="99">
        <f t="shared" si="33"/>
        <v>6.7796610169491525E-2</v>
      </c>
      <c r="H297" s="33"/>
    </row>
    <row r="298" spans="1:8" ht="15.75" x14ac:dyDescent="0.25">
      <c r="A298" s="377"/>
      <c r="B298" s="37" t="s">
        <v>67</v>
      </c>
      <c r="C298" s="101">
        <f>SUM(C289:C297)</f>
        <v>1512</v>
      </c>
      <c r="D298" s="101">
        <f>SUM(D289:D297)</f>
        <v>1455</v>
      </c>
      <c r="E298" s="98">
        <f t="shared" si="31"/>
        <v>0.96230158730158732</v>
      </c>
      <c r="F298" s="101">
        <f>SUM(F289:F297)</f>
        <v>57</v>
      </c>
      <c r="G298" s="99">
        <f t="shared" si="33"/>
        <v>3.7698412698412696E-2</v>
      </c>
      <c r="H298" s="100">
        <f>+E298+G298</f>
        <v>1</v>
      </c>
    </row>
    <row r="299" spans="1:8" ht="15.75" x14ac:dyDescent="0.25">
      <c r="B299" s="41"/>
      <c r="C299" s="42"/>
      <c r="D299" s="42"/>
      <c r="E299" s="43"/>
      <c r="F299" s="42"/>
      <c r="G299" s="44"/>
      <c r="H299" s="40"/>
    </row>
    <row r="300" spans="1:8" ht="15.75" x14ac:dyDescent="0.25">
      <c r="B300" s="41"/>
      <c r="C300" s="42"/>
      <c r="D300" s="42"/>
      <c r="E300" s="43"/>
      <c r="F300" s="42"/>
      <c r="G300" s="43"/>
      <c r="H300" s="40"/>
    </row>
    <row r="301" spans="1:8" s="31" customFormat="1" ht="15.75" x14ac:dyDescent="0.25">
      <c r="A301" s="104"/>
      <c r="B301" s="95" t="s">
        <v>277</v>
      </c>
    </row>
    <row r="302" spans="1:8" s="31" customFormat="1" ht="15.75" x14ac:dyDescent="0.25">
      <c r="A302" s="104"/>
      <c r="B302" s="41" t="s">
        <v>144</v>
      </c>
    </row>
    <row r="304" spans="1:8" ht="12.75" customHeight="1" x14ac:dyDescent="0.2">
      <c r="A304" s="375" t="s">
        <v>156</v>
      </c>
      <c r="B304" s="380"/>
      <c r="C304" s="381" t="s">
        <v>90</v>
      </c>
      <c r="D304" s="381"/>
      <c r="E304" s="381"/>
      <c r="F304" s="381"/>
      <c r="G304" s="381"/>
    </row>
    <row r="305" spans="1:8" ht="15.75" x14ac:dyDescent="0.25">
      <c r="A305" s="376"/>
      <c r="B305" s="380"/>
      <c r="C305" s="381"/>
      <c r="D305" s="381"/>
      <c r="E305" s="381"/>
      <c r="F305" s="381"/>
      <c r="G305" s="381"/>
      <c r="H305" s="45"/>
    </row>
    <row r="306" spans="1:8" ht="15.75" x14ac:dyDescent="0.25">
      <c r="A306" s="376"/>
      <c r="B306" s="380"/>
      <c r="C306" s="381"/>
      <c r="D306" s="381"/>
      <c r="E306" s="381"/>
      <c r="F306" s="381"/>
      <c r="G306" s="381"/>
      <c r="H306" s="85"/>
    </row>
    <row r="307" spans="1:8" ht="15.75" x14ac:dyDescent="0.25">
      <c r="A307" s="376"/>
      <c r="B307" s="382" t="s">
        <v>91</v>
      </c>
      <c r="C307" s="382"/>
      <c r="D307" s="382"/>
      <c r="E307" s="382"/>
      <c r="F307" s="382"/>
      <c r="G307" s="382"/>
      <c r="H307" s="45"/>
    </row>
    <row r="308" spans="1:8" ht="15.75" x14ac:dyDescent="0.25">
      <c r="A308" s="376"/>
      <c r="B308" s="382" t="s">
        <v>259</v>
      </c>
      <c r="C308" s="382"/>
      <c r="D308" s="382"/>
      <c r="E308" s="382"/>
      <c r="F308" s="382"/>
      <c r="G308" s="382"/>
      <c r="H308" s="45"/>
    </row>
    <row r="309" spans="1:8" ht="15.75" x14ac:dyDescent="0.25">
      <c r="A309" s="376"/>
      <c r="B309" s="383"/>
      <c r="C309" s="383"/>
      <c r="D309" s="383"/>
      <c r="E309" s="383"/>
      <c r="F309" s="383"/>
      <c r="G309" s="383"/>
      <c r="H309" s="33"/>
    </row>
    <row r="310" spans="1:8" ht="24.75" x14ac:dyDescent="0.25">
      <c r="A310" s="376"/>
      <c r="B310" s="89" t="s">
        <v>146</v>
      </c>
      <c r="C310" s="86" t="s">
        <v>92</v>
      </c>
      <c r="D310" s="384" t="s">
        <v>93</v>
      </c>
      <c r="E310" s="383"/>
      <c r="F310" s="384" t="s">
        <v>94</v>
      </c>
      <c r="G310" s="384"/>
      <c r="H310" s="33"/>
    </row>
    <row r="311" spans="1:8" ht="15.75" x14ac:dyDescent="0.25">
      <c r="A311" s="376"/>
      <c r="B311" s="96"/>
      <c r="C311" s="84" t="s">
        <v>95</v>
      </c>
      <c r="D311" s="84" t="s">
        <v>95</v>
      </c>
      <c r="E311" s="84" t="s">
        <v>96</v>
      </c>
      <c r="F311" s="84" t="s">
        <v>95</v>
      </c>
      <c r="G311" s="84" t="s">
        <v>96</v>
      </c>
      <c r="H311" s="33"/>
    </row>
    <row r="312" spans="1:8" ht="15" x14ac:dyDescent="0.2">
      <c r="A312" s="376"/>
      <c r="B312" s="97" t="s">
        <v>97</v>
      </c>
      <c r="C312" s="38">
        <v>20</v>
      </c>
      <c r="D312" s="38">
        <v>17</v>
      </c>
      <c r="E312" s="98">
        <f t="shared" ref="E312:E321" si="35">+D312/C312</f>
        <v>0.85</v>
      </c>
      <c r="F312" s="38">
        <v>3</v>
      </c>
      <c r="G312" s="99">
        <f t="shared" ref="G312:G321" si="36">+F312/C312</f>
        <v>0.15</v>
      </c>
      <c r="H312" s="33"/>
    </row>
    <row r="313" spans="1:8" ht="15" x14ac:dyDescent="0.2">
      <c r="A313" s="376"/>
      <c r="B313" s="97" t="s">
        <v>66</v>
      </c>
      <c r="C313" s="38">
        <v>100</v>
      </c>
      <c r="D313" s="38">
        <v>90</v>
      </c>
      <c r="E313" s="98">
        <f t="shared" si="35"/>
        <v>0.9</v>
      </c>
      <c r="F313" s="38">
        <v>10</v>
      </c>
      <c r="G313" s="99">
        <f t="shared" si="36"/>
        <v>0.1</v>
      </c>
      <c r="H313" s="33"/>
    </row>
    <row r="314" spans="1:8" ht="15" x14ac:dyDescent="0.2">
      <c r="A314" s="376"/>
      <c r="B314" s="97" t="s">
        <v>145</v>
      </c>
      <c r="C314" s="38">
        <v>30</v>
      </c>
      <c r="D314" s="38">
        <v>30</v>
      </c>
      <c r="E314" s="98">
        <f t="shared" si="35"/>
        <v>1</v>
      </c>
      <c r="F314" s="38">
        <v>0</v>
      </c>
      <c r="G314" s="99">
        <f t="shared" si="36"/>
        <v>0</v>
      </c>
      <c r="H314" s="33"/>
    </row>
    <row r="315" spans="1:8" ht="15" x14ac:dyDescent="0.2">
      <c r="A315" s="376"/>
      <c r="B315" s="97" t="s">
        <v>181</v>
      </c>
      <c r="C315" s="38">
        <v>20</v>
      </c>
      <c r="D315" s="38">
        <v>20</v>
      </c>
      <c r="E315" s="98">
        <f t="shared" si="35"/>
        <v>1</v>
      </c>
      <c r="F315" s="38">
        <v>0</v>
      </c>
      <c r="G315" s="99">
        <f t="shared" si="36"/>
        <v>0</v>
      </c>
      <c r="H315" s="33"/>
    </row>
    <row r="316" spans="1:8" ht="15" x14ac:dyDescent="0.2">
      <c r="A316" s="376"/>
      <c r="B316" s="97" t="s">
        <v>100</v>
      </c>
      <c r="C316" s="38">
        <v>100</v>
      </c>
      <c r="D316" s="39">
        <v>93</v>
      </c>
      <c r="E316" s="98">
        <f t="shared" si="35"/>
        <v>0.93</v>
      </c>
      <c r="F316" s="38">
        <v>7</v>
      </c>
      <c r="G316" s="99">
        <f t="shared" si="36"/>
        <v>7.0000000000000007E-2</v>
      </c>
      <c r="H316" s="33"/>
    </row>
    <row r="317" spans="1:8" ht="15" x14ac:dyDescent="0.2">
      <c r="A317" s="376"/>
      <c r="B317" s="97" t="s">
        <v>192</v>
      </c>
      <c r="C317" s="38">
        <v>55</v>
      </c>
      <c r="D317" s="38">
        <v>55</v>
      </c>
      <c r="E317" s="98">
        <f t="shared" si="35"/>
        <v>1</v>
      </c>
      <c r="F317" s="38">
        <v>0</v>
      </c>
      <c r="G317" s="99">
        <f t="shared" si="36"/>
        <v>0</v>
      </c>
      <c r="H317" s="33"/>
    </row>
    <row r="318" spans="1:8" ht="15" x14ac:dyDescent="0.2">
      <c r="A318" s="376"/>
      <c r="B318" s="97" t="s">
        <v>276</v>
      </c>
      <c r="C318" s="38">
        <v>100</v>
      </c>
      <c r="D318" s="38">
        <v>100</v>
      </c>
      <c r="E318" s="98">
        <f t="shared" si="35"/>
        <v>1</v>
      </c>
      <c r="F318" s="38">
        <v>0</v>
      </c>
      <c r="G318" s="99">
        <f t="shared" si="36"/>
        <v>0</v>
      </c>
      <c r="H318" s="33"/>
    </row>
    <row r="319" spans="1:8" ht="15" x14ac:dyDescent="0.2">
      <c r="A319" s="376"/>
      <c r="B319" s="97" t="s">
        <v>103</v>
      </c>
      <c r="C319" s="38">
        <v>20</v>
      </c>
      <c r="D319" s="39">
        <v>16</v>
      </c>
      <c r="E319" s="98">
        <f t="shared" si="35"/>
        <v>0.8</v>
      </c>
      <c r="F319" s="38">
        <v>4</v>
      </c>
      <c r="G319" s="99">
        <f t="shared" si="36"/>
        <v>0.2</v>
      </c>
      <c r="H319" s="33"/>
    </row>
    <row r="320" spans="1:8" ht="15" x14ac:dyDescent="0.2">
      <c r="A320" s="376"/>
      <c r="B320" s="97" t="s">
        <v>104</v>
      </c>
      <c r="C320" s="38">
        <v>80</v>
      </c>
      <c r="D320" s="38">
        <v>78</v>
      </c>
      <c r="E320" s="98">
        <f t="shared" si="35"/>
        <v>0.97499999999999998</v>
      </c>
      <c r="F320" s="38">
        <v>2</v>
      </c>
      <c r="G320" s="99">
        <f t="shared" si="36"/>
        <v>2.5000000000000001E-2</v>
      </c>
      <c r="H320" s="33"/>
    </row>
    <row r="321" spans="1:8" ht="15.75" x14ac:dyDescent="0.25">
      <c r="A321" s="377"/>
      <c r="B321" s="37" t="s">
        <v>67</v>
      </c>
      <c r="C321" s="101">
        <f>SUM(C312:C320)</f>
        <v>525</v>
      </c>
      <c r="D321" s="101">
        <f>SUM(D312:D320)</f>
        <v>499</v>
      </c>
      <c r="E321" s="98">
        <f t="shared" si="35"/>
        <v>0.95047619047619047</v>
      </c>
      <c r="F321" s="101">
        <f>SUM(F312:F320)</f>
        <v>26</v>
      </c>
      <c r="G321" s="99">
        <f t="shared" si="36"/>
        <v>4.9523809523809526E-2</v>
      </c>
      <c r="H321" s="100">
        <f>+E321+G321</f>
        <v>1</v>
      </c>
    </row>
    <row r="322" spans="1:8" ht="15.75" x14ac:dyDescent="0.25">
      <c r="B322" s="41"/>
      <c r="C322" s="42"/>
      <c r="D322" s="42"/>
      <c r="E322" s="43"/>
      <c r="F322" s="42"/>
      <c r="G322" s="44"/>
      <c r="H322" s="40"/>
    </row>
    <row r="323" spans="1:8" ht="15.75" x14ac:dyDescent="0.25">
      <c r="B323" s="41"/>
      <c r="C323" s="42"/>
      <c r="D323" s="42"/>
      <c r="E323" s="43"/>
      <c r="F323" s="42"/>
      <c r="G323" s="43"/>
      <c r="H323" s="40"/>
    </row>
    <row r="324" spans="1:8" s="31" customFormat="1" ht="15.75" x14ac:dyDescent="0.25">
      <c r="A324" s="104"/>
      <c r="B324" s="95" t="s">
        <v>277</v>
      </c>
    </row>
    <row r="325" spans="1:8" s="31" customFormat="1" ht="15.75" x14ac:dyDescent="0.25">
      <c r="A325" s="104"/>
      <c r="B325" s="41" t="s">
        <v>144</v>
      </c>
    </row>
    <row r="327" spans="1:8" ht="12.75" customHeight="1" x14ac:dyDescent="0.2">
      <c r="A327" s="375" t="s">
        <v>157</v>
      </c>
      <c r="B327" s="380"/>
      <c r="C327" s="381" t="s">
        <v>90</v>
      </c>
      <c r="D327" s="381"/>
      <c r="E327" s="381"/>
      <c r="F327" s="381"/>
      <c r="G327" s="381"/>
    </row>
    <row r="328" spans="1:8" ht="15.75" x14ac:dyDescent="0.25">
      <c r="A328" s="376"/>
      <c r="B328" s="380"/>
      <c r="C328" s="381"/>
      <c r="D328" s="381"/>
      <c r="E328" s="381"/>
      <c r="F328" s="381"/>
      <c r="G328" s="381"/>
      <c r="H328" s="45"/>
    </row>
    <row r="329" spans="1:8" ht="15.75" x14ac:dyDescent="0.25">
      <c r="A329" s="376"/>
      <c r="B329" s="380"/>
      <c r="C329" s="381"/>
      <c r="D329" s="381"/>
      <c r="E329" s="381"/>
      <c r="F329" s="381"/>
      <c r="G329" s="381"/>
      <c r="H329" s="85"/>
    </row>
    <row r="330" spans="1:8" ht="15.75" x14ac:dyDescent="0.25">
      <c r="A330" s="376"/>
      <c r="B330" s="382" t="s">
        <v>91</v>
      </c>
      <c r="C330" s="382"/>
      <c r="D330" s="382"/>
      <c r="E330" s="382"/>
      <c r="F330" s="382"/>
      <c r="G330" s="382"/>
      <c r="H330" s="45"/>
    </row>
    <row r="331" spans="1:8" ht="15.75" x14ac:dyDescent="0.25">
      <c r="A331" s="376"/>
      <c r="B331" s="382" t="s">
        <v>260</v>
      </c>
      <c r="C331" s="382"/>
      <c r="D331" s="382"/>
      <c r="E331" s="382"/>
      <c r="F331" s="382"/>
      <c r="G331" s="382"/>
      <c r="H331" s="45"/>
    </row>
    <row r="332" spans="1:8" ht="15.75" x14ac:dyDescent="0.25">
      <c r="A332" s="376"/>
      <c r="B332" s="383"/>
      <c r="C332" s="383"/>
      <c r="D332" s="383"/>
      <c r="E332" s="383"/>
      <c r="F332" s="383"/>
      <c r="G332" s="383"/>
      <c r="H332" s="33"/>
    </row>
    <row r="333" spans="1:8" ht="24.75" x14ac:dyDescent="0.25">
      <c r="A333" s="376"/>
      <c r="B333" s="89" t="s">
        <v>146</v>
      </c>
      <c r="C333" s="86" t="s">
        <v>92</v>
      </c>
      <c r="D333" s="384" t="s">
        <v>93</v>
      </c>
      <c r="E333" s="383"/>
      <c r="F333" s="384" t="s">
        <v>94</v>
      </c>
      <c r="G333" s="384"/>
      <c r="H333" s="33"/>
    </row>
    <row r="334" spans="1:8" ht="15.75" x14ac:dyDescent="0.25">
      <c r="A334" s="376"/>
      <c r="B334" s="96"/>
      <c r="C334" s="84" t="s">
        <v>95</v>
      </c>
      <c r="D334" s="84" t="s">
        <v>95</v>
      </c>
      <c r="E334" s="84" t="s">
        <v>96</v>
      </c>
      <c r="F334" s="84" t="s">
        <v>95</v>
      </c>
      <c r="G334" s="84" t="s">
        <v>96</v>
      </c>
      <c r="H334" s="33"/>
    </row>
    <row r="335" spans="1:8" ht="15" x14ac:dyDescent="0.2">
      <c r="A335" s="376"/>
      <c r="B335" s="97" t="s">
        <v>97</v>
      </c>
      <c r="C335" s="38"/>
      <c r="D335" s="38"/>
      <c r="E335" s="98" t="e">
        <f t="shared" ref="E335:E344" si="37">+D335/C335</f>
        <v>#DIV/0!</v>
      </c>
      <c r="F335" s="38"/>
      <c r="G335" s="99" t="e">
        <f t="shared" ref="G335:G344" si="38">+F335/C335</f>
        <v>#DIV/0!</v>
      </c>
      <c r="H335" s="33"/>
    </row>
    <row r="336" spans="1:8" ht="15" x14ac:dyDescent="0.2">
      <c r="A336" s="376"/>
      <c r="B336" s="97" t="s">
        <v>66</v>
      </c>
      <c r="C336" s="38"/>
      <c r="D336" s="38"/>
      <c r="E336" s="98" t="e">
        <f t="shared" si="37"/>
        <v>#DIV/0!</v>
      </c>
      <c r="F336" s="38"/>
      <c r="G336" s="99" t="e">
        <f t="shared" si="38"/>
        <v>#DIV/0!</v>
      </c>
      <c r="H336" s="33"/>
    </row>
    <row r="337" spans="1:8" ht="15" x14ac:dyDescent="0.2">
      <c r="A337" s="376"/>
      <c r="B337" s="97" t="s">
        <v>145</v>
      </c>
      <c r="C337" s="38"/>
      <c r="D337" s="38"/>
      <c r="E337" s="98" t="e">
        <f t="shared" si="37"/>
        <v>#DIV/0!</v>
      </c>
      <c r="F337" s="38"/>
      <c r="G337" s="99" t="e">
        <f t="shared" si="38"/>
        <v>#DIV/0!</v>
      </c>
      <c r="H337" s="33"/>
    </row>
    <row r="338" spans="1:8" ht="15" x14ac:dyDescent="0.2">
      <c r="A338" s="376"/>
      <c r="B338" s="97" t="s">
        <v>181</v>
      </c>
      <c r="C338" s="38"/>
      <c r="D338" s="38"/>
      <c r="E338" s="98" t="e">
        <f t="shared" si="37"/>
        <v>#DIV/0!</v>
      </c>
      <c r="F338" s="38"/>
      <c r="G338" s="99" t="e">
        <f t="shared" si="38"/>
        <v>#DIV/0!</v>
      </c>
      <c r="H338" s="33"/>
    </row>
    <row r="339" spans="1:8" ht="15" x14ac:dyDescent="0.2">
      <c r="A339" s="376"/>
      <c r="B339" s="97" t="s">
        <v>100</v>
      </c>
      <c r="C339" s="38"/>
      <c r="D339" s="39"/>
      <c r="E339" s="98" t="e">
        <f t="shared" si="37"/>
        <v>#DIV/0!</v>
      </c>
      <c r="F339" s="38"/>
      <c r="G339" s="99" t="e">
        <f t="shared" si="38"/>
        <v>#DIV/0!</v>
      </c>
      <c r="H339" s="33"/>
    </row>
    <row r="340" spans="1:8" ht="15" x14ac:dyDescent="0.2">
      <c r="A340" s="376"/>
      <c r="B340" s="97" t="s">
        <v>192</v>
      </c>
      <c r="C340" s="38"/>
      <c r="D340" s="38"/>
      <c r="E340" s="98" t="e">
        <f t="shared" si="37"/>
        <v>#DIV/0!</v>
      </c>
      <c r="F340" s="38"/>
      <c r="G340" s="99" t="e">
        <f t="shared" si="38"/>
        <v>#DIV/0!</v>
      </c>
      <c r="H340" s="33"/>
    </row>
    <row r="341" spans="1:8" ht="15" x14ac:dyDescent="0.2">
      <c r="A341" s="376"/>
      <c r="B341" s="97" t="s">
        <v>276</v>
      </c>
      <c r="C341" s="38"/>
      <c r="D341" s="38"/>
      <c r="E341" s="98" t="e">
        <f t="shared" si="37"/>
        <v>#DIV/0!</v>
      </c>
      <c r="F341" s="38"/>
      <c r="G341" s="99" t="e">
        <f t="shared" si="38"/>
        <v>#DIV/0!</v>
      </c>
      <c r="H341" s="33"/>
    </row>
    <row r="342" spans="1:8" ht="15" x14ac:dyDescent="0.2">
      <c r="A342" s="376"/>
      <c r="B342" s="97" t="s">
        <v>103</v>
      </c>
      <c r="C342" s="38"/>
      <c r="D342" s="39"/>
      <c r="E342" s="98" t="e">
        <f t="shared" si="37"/>
        <v>#DIV/0!</v>
      </c>
      <c r="F342" s="38"/>
      <c r="G342" s="99" t="e">
        <f t="shared" si="38"/>
        <v>#DIV/0!</v>
      </c>
      <c r="H342" s="33"/>
    </row>
    <row r="343" spans="1:8" ht="15" x14ac:dyDescent="0.2">
      <c r="A343" s="376"/>
      <c r="B343" s="97" t="s">
        <v>104</v>
      </c>
      <c r="C343" s="38"/>
      <c r="D343" s="38"/>
      <c r="E343" s="98" t="e">
        <f t="shared" si="37"/>
        <v>#DIV/0!</v>
      </c>
      <c r="F343" s="38"/>
      <c r="G343" s="99" t="e">
        <f t="shared" si="38"/>
        <v>#DIV/0!</v>
      </c>
      <c r="H343" s="33"/>
    </row>
    <row r="344" spans="1:8" ht="15.75" x14ac:dyDescent="0.25">
      <c r="A344" s="377"/>
      <c r="B344" s="37" t="s">
        <v>67</v>
      </c>
      <c r="C344" s="101">
        <f>SUM(C335:C343)</f>
        <v>0</v>
      </c>
      <c r="D344" s="101">
        <f>SUM(D335:D343)</f>
        <v>0</v>
      </c>
      <c r="E344" s="98" t="e">
        <f t="shared" si="37"/>
        <v>#DIV/0!</v>
      </c>
      <c r="F344" s="101">
        <f>SUM(F335:F343)</f>
        <v>0</v>
      </c>
      <c r="G344" s="99" t="e">
        <f t="shared" si="38"/>
        <v>#DIV/0!</v>
      </c>
      <c r="H344" s="100" t="e">
        <f>+E344+G344</f>
        <v>#DIV/0!</v>
      </c>
    </row>
    <row r="345" spans="1:8" ht="15.75" x14ac:dyDescent="0.25">
      <c r="B345" s="41"/>
      <c r="C345" s="42"/>
      <c r="D345" s="42"/>
      <c r="E345" s="43"/>
      <c r="F345" s="42"/>
      <c r="G345" s="44"/>
      <c r="H345" s="40"/>
    </row>
    <row r="346" spans="1:8" ht="15.75" x14ac:dyDescent="0.25">
      <c r="B346" s="95" t="s">
        <v>277</v>
      </c>
      <c r="C346" s="42"/>
      <c r="D346" s="42"/>
      <c r="E346" s="43"/>
      <c r="F346" s="42"/>
      <c r="G346" s="43"/>
      <c r="H346" s="40"/>
    </row>
    <row r="347" spans="1:8" s="31" customFormat="1" ht="15.75" x14ac:dyDescent="0.25">
      <c r="A347" s="104"/>
      <c r="B347" s="95"/>
    </row>
    <row r="348" spans="1:8" s="31" customFormat="1" ht="15.75" x14ac:dyDescent="0.25">
      <c r="A348" s="104"/>
      <c r="B348" s="41" t="s">
        <v>144</v>
      </c>
    </row>
    <row r="350" spans="1:8" ht="12.75" customHeight="1" x14ac:dyDescent="0.2">
      <c r="A350" s="375" t="s">
        <v>158</v>
      </c>
      <c r="B350" s="380"/>
      <c r="C350" s="381" t="s">
        <v>90</v>
      </c>
      <c r="D350" s="381"/>
      <c r="E350" s="381"/>
      <c r="F350" s="381"/>
      <c r="G350" s="381"/>
    </row>
    <row r="351" spans="1:8" ht="15.75" x14ac:dyDescent="0.25">
      <c r="A351" s="376"/>
      <c r="B351" s="380"/>
      <c r="C351" s="381"/>
      <c r="D351" s="381"/>
      <c r="E351" s="381"/>
      <c r="F351" s="381"/>
      <c r="G351" s="381"/>
      <c r="H351" s="45"/>
    </row>
    <row r="352" spans="1:8" ht="15.75" x14ac:dyDescent="0.25">
      <c r="A352" s="376"/>
      <c r="B352" s="380"/>
      <c r="C352" s="381"/>
      <c r="D352" s="381"/>
      <c r="E352" s="381"/>
      <c r="F352" s="381"/>
      <c r="G352" s="381"/>
      <c r="H352" s="85"/>
    </row>
    <row r="353" spans="1:8" ht="15.75" x14ac:dyDescent="0.25">
      <c r="A353" s="376"/>
      <c r="B353" s="382" t="s">
        <v>91</v>
      </c>
      <c r="C353" s="382"/>
      <c r="D353" s="382"/>
      <c r="E353" s="382"/>
      <c r="F353" s="382"/>
      <c r="G353" s="382"/>
      <c r="H353" s="45"/>
    </row>
    <row r="354" spans="1:8" ht="15.75" x14ac:dyDescent="0.25">
      <c r="A354" s="376"/>
      <c r="B354" s="382" t="s">
        <v>261</v>
      </c>
      <c r="C354" s="382"/>
      <c r="D354" s="382"/>
      <c r="E354" s="382"/>
      <c r="F354" s="382"/>
      <c r="G354" s="382"/>
      <c r="H354" s="45"/>
    </row>
    <row r="355" spans="1:8" ht="15.75" x14ac:dyDescent="0.25">
      <c r="A355" s="376"/>
      <c r="B355" s="383"/>
      <c r="C355" s="383"/>
      <c r="D355" s="383"/>
      <c r="E355" s="383"/>
      <c r="F355" s="383"/>
      <c r="G355" s="383"/>
      <c r="H355" s="33"/>
    </row>
    <row r="356" spans="1:8" ht="24.75" x14ac:dyDescent="0.25">
      <c r="A356" s="376"/>
      <c r="B356" s="89" t="s">
        <v>146</v>
      </c>
      <c r="C356" s="86" t="s">
        <v>92</v>
      </c>
      <c r="D356" s="384" t="s">
        <v>93</v>
      </c>
      <c r="E356" s="383"/>
      <c r="F356" s="384" t="s">
        <v>94</v>
      </c>
      <c r="G356" s="384"/>
      <c r="H356" s="33"/>
    </row>
    <row r="357" spans="1:8" ht="15.75" x14ac:dyDescent="0.25">
      <c r="A357" s="376"/>
      <c r="B357" s="96"/>
      <c r="C357" s="84" t="s">
        <v>95</v>
      </c>
      <c r="D357" s="84" t="s">
        <v>95</v>
      </c>
      <c r="E357" s="84" t="s">
        <v>96</v>
      </c>
      <c r="F357" s="84" t="s">
        <v>95</v>
      </c>
      <c r="G357" s="84" t="s">
        <v>96</v>
      </c>
      <c r="H357" s="33"/>
    </row>
    <row r="358" spans="1:8" ht="15" x14ac:dyDescent="0.2">
      <c r="A358" s="376"/>
      <c r="B358" s="97" t="s">
        <v>97</v>
      </c>
      <c r="C358" s="38"/>
      <c r="D358" s="38"/>
      <c r="E358" s="98" t="e">
        <f t="shared" ref="E358:E367" si="39">+D358/C358</f>
        <v>#DIV/0!</v>
      </c>
      <c r="F358" s="38"/>
      <c r="G358" s="99" t="e">
        <f t="shared" ref="G358:G367" si="40">+F358/C358</f>
        <v>#DIV/0!</v>
      </c>
      <c r="H358" s="33"/>
    </row>
    <row r="359" spans="1:8" ht="15" x14ac:dyDescent="0.2">
      <c r="A359" s="376"/>
      <c r="B359" s="97" t="s">
        <v>66</v>
      </c>
      <c r="C359" s="38"/>
      <c r="D359" s="38"/>
      <c r="E359" s="98" t="e">
        <f t="shared" si="39"/>
        <v>#DIV/0!</v>
      </c>
      <c r="F359" s="38"/>
      <c r="G359" s="99" t="e">
        <f t="shared" si="40"/>
        <v>#DIV/0!</v>
      </c>
      <c r="H359" s="33"/>
    </row>
    <row r="360" spans="1:8" ht="15" x14ac:dyDescent="0.2">
      <c r="A360" s="376"/>
      <c r="B360" s="97" t="s">
        <v>145</v>
      </c>
      <c r="C360" s="38"/>
      <c r="D360" s="38"/>
      <c r="E360" s="98" t="e">
        <f t="shared" si="39"/>
        <v>#DIV/0!</v>
      </c>
      <c r="F360" s="38"/>
      <c r="G360" s="99" t="e">
        <f t="shared" si="40"/>
        <v>#DIV/0!</v>
      </c>
      <c r="H360" s="33"/>
    </row>
    <row r="361" spans="1:8" ht="15" x14ac:dyDescent="0.2">
      <c r="A361" s="376"/>
      <c r="B361" s="97" t="s">
        <v>181</v>
      </c>
      <c r="C361" s="38"/>
      <c r="D361" s="38"/>
      <c r="E361" s="98" t="e">
        <f t="shared" si="39"/>
        <v>#DIV/0!</v>
      </c>
      <c r="F361" s="38"/>
      <c r="G361" s="99" t="e">
        <f t="shared" si="40"/>
        <v>#DIV/0!</v>
      </c>
      <c r="H361" s="33"/>
    </row>
    <row r="362" spans="1:8" ht="15" x14ac:dyDescent="0.2">
      <c r="A362" s="376"/>
      <c r="B362" s="97" t="s">
        <v>100</v>
      </c>
      <c r="C362" s="38"/>
      <c r="D362" s="39"/>
      <c r="E362" s="98" t="e">
        <f t="shared" si="39"/>
        <v>#DIV/0!</v>
      </c>
      <c r="F362" s="38"/>
      <c r="G362" s="99" t="e">
        <f t="shared" si="40"/>
        <v>#DIV/0!</v>
      </c>
      <c r="H362" s="33"/>
    </row>
    <row r="363" spans="1:8" ht="15" x14ac:dyDescent="0.2">
      <c r="A363" s="376"/>
      <c r="B363" s="97" t="s">
        <v>192</v>
      </c>
      <c r="C363" s="38"/>
      <c r="D363" s="38"/>
      <c r="E363" s="98" t="e">
        <f t="shared" si="39"/>
        <v>#DIV/0!</v>
      </c>
      <c r="F363" s="38"/>
      <c r="G363" s="99" t="e">
        <f t="shared" si="40"/>
        <v>#DIV/0!</v>
      </c>
      <c r="H363" s="33"/>
    </row>
    <row r="364" spans="1:8" ht="15" x14ac:dyDescent="0.2">
      <c r="A364" s="376"/>
      <c r="B364" s="97" t="s">
        <v>276</v>
      </c>
      <c r="C364" s="38"/>
      <c r="D364" s="38"/>
      <c r="E364" s="98" t="e">
        <f t="shared" si="39"/>
        <v>#DIV/0!</v>
      </c>
      <c r="F364" s="38"/>
      <c r="G364" s="99" t="e">
        <f t="shared" si="40"/>
        <v>#DIV/0!</v>
      </c>
      <c r="H364" s="33"/>
    </row>
    <row r="365" spans="1:8" ht="15" x14ac:dyDescent="0.2">
      <c r="A365" s="376"/>
      <c r="B365" s="97" t="s">
        <v>103</v>
      </c>
      <c r="C365" s="38"/>
      <c r="D365" s="39"/>
      <c r="E365" s="98" t="e">
        <f t="shared" si="39"/>
        <v>#DIV/0!</v>
      </c>
      <c r="F365" s="38"/>
      <c r="G365" s="99" t="e">
        <f t="shared" si="40"/>
        <v>#DIV/0!</v>
      </c>
      <c r="H365" s="33"/>
    </row>
    <row r="366" spans="1:8" ht="15" x14ac:dyDescent="0.2">
      <c r="A366" s="376"/>
      <c r="B366" s="97" t="s">
        <v>104</v>
      </c>
      <c r="C366" s="38"/>
      <c r="D366" s="38"/>
      <c r="E366" s="98" t="e">
        <f t="shared" si="39"/>
        <v>#DIV/0!</v>
      </c>
      <c r="F366" s="38"/>
      <c r="G366" s="99" t="e">
        <f t="shared" si="40"/>
        <v>#DIV/0!</v>
      </c>
      <c r="H366" s="33"/>
    </row>
    <row r="367" spans="1:8" ht="15.75" x14ac:dyDescent="0.25">
      <c r="A367" s="377"/>
      <c r="B367" s="37" t="s">
        <v>67</v>
      </c>
      <c r="C367" s="101">
        <f>SUM(C358:C366)</f>
        <v>0</v>
      </c>
      <c r="D367" s="101">
        <f>SUM(D358:D366)</f>
        <v>0</v>
      </c>
      <c r="E367" s="98" t="e">
        <f t="shared" si="39"/>
        <v>#DIV/0!</v>
      </c>
      <c r="F367" s="101">
        <f>SUM(F358:F366)</f>
        <v>0</v>
      </c>
      <c r="G367" s="99" t="e">
        <f t="shared" si="40"/>
        <v>#DIV/0!</v>
      </c>
      <c r="H367" s="100" t="e">
        <f>+E367+G367</f>
        <v>#DIV/0!</v>
      </c>
    </row>
    <row r="368" spans="1:8" ht="15.75" x14ac:dyDescent="0.25">
      <c r="B368" s="41"/>
      <c r="C368" s="42"/>
      <c r="D368" s="42"/>
      <c r="E368" s="43"/>
      <c r="F368" s="42"/>
      <c r="G368" s="44"/>
      <c r="H368" s="40"/>
    </row>
    <row r="369" spans="1:8" ht="15.75" x14ac:dyDescent="0.25">
      <c r="B369" s="41"/>
      <c r="C369" s="42"/>
      <c r="D369" s="42"/>
      <c r="E369" s="43"/>
      <c r="F369" s="42"/>
      <c r="G369" s="43"/>
      <c r="H369" s="40"/>
    </row>
    <row r="370" spans="1:8" s="31" customFormat="1" ht="15.75" x14ac:dyDescent="0.25">
      <c r="A370" s="104"/>
      <c r="B370" s="95" t="s">
        <v>277</v>
      </c>
    </row>
    <row r="371" spans="1:8" s="31" customFormat="1" ht="15.75" x14ac:dyDescent="0.25">
      <c r="A371" s="104"/>
      <c r="B371" s="41" t="s">
        <v>144</v>
      </c>
    </row>
    <row r="373" spans="1:8" ht="12.75" customHeight="1" x14ac:dyDescent="0.2">
      <c r="A373" s="375" t="s">
        <v>159</v>
      </c>
      <c r="B373" s="380"/>
      <c r="C373" s="381" t="s">
        <v>90</v>
      </c>
      <c r="D373" s="381"/>
      <c r="E373" s="381"/>
      <c r="F373" s="381"/>
      <c r="G373" s="381"/>
    </row>
    <row r="374" spans="1:8" ht="15.75" x14ac:dyDescent="0.25">
      <c r="A374" s="376"/>
      <c r="B374" s="380"/>
      <c r="C374" s="381"/>
      <c r="D374" s="381"/>
      <c r="E374" s="381"/>
      <c r="F374" s="381"/>
      <c r="G374" s="381"/>
      <c r="H374" s="45"/>
    </row>
    <row r="375" spans="1:8" ht="15.75" x14ac:dyDescent="0.25">
      <c r="A375" s="376"/>
      <c r="B375" s="380"/>
      <c r="C375" s="381"/>
      <c r="D375" s="381"/>
      <c r="E375" s="381"/>
      <c r="F375" s="381"/>
      <c r="G375" s="381"/>
      <c r="H375" s="85"/>
    </row>
    <row r="376" spans="1:8" ht="15.75" x14ac:dyDescent="0.25">
      <c r="A376" s="376"/>
      <c r="B376" s="382" t="s">
        <v>91</v>
      </c>
      <c r="C376" s="382"/>
      <c r="D376" s="382"/>
      <c r="E376" s="382"/>
      <c r="F376" s="382"/>
      <c r="G376" s="382"/>
      <c r="H376" s="45"/>
    </row>
    <row r="377" spans="1:8" ht="15.75" x14ac:dyDescent="0.25">
      <c r="A377" s="376"/>
      <c r="B377" s="382" t="s">
        <v>262</v>
      </c>
      <c r="C377" s="382"/>
      <c r="D377" s="382"/>
      <c r="E377" s="382"/>
      <c r="F377" s="382"/>
      <c r="G377" s="382"/>
      <c r="H377" s="45"/>
    </row>
    <row r="378" spans="1:8" ht="15.75" x14ac:dyDescent="0.25">
      <c r="A378" s="376"/>
      <c r="B378" s="383"/>
      <c r="C378" s="383"/>
      <c r="D378" s="383"/>
      <c r="E378" s="383"/>
      <c r="F378" s="383"/>
      <c r="G378" s="383"/>
      <c r="H378" s="33"/>
    </row>
    <row r="379" spans="1:8" ht="24.75" x14ac:dyDescent="0.25">
      <c r="A379" s="376"/>
      <c r="B379" s="89" t="s">
        <v>146</v>
      </c>
      <c r="C379" s="86" t="s">
        <v>92</v>
      </c>
      <c r="D379" s="384" t="s">
        <v>93</v>
      </c>
      <c r="E379" s="383"/>
      <c r="F379" s="384" t="s">
        <v>94</v>
      </c>
      <c r="G379" s="384"/>
      <c r="H379" s="33"/>
    </row>
    <row r="380" spans="1:8" ht="15.75" x14ac:dyDescent="0.25">
      <c r="A380" s="376"/>
      <c r="B380" s="96"/>
      <c r="C380" s="84" t="s">
        <v>95</v>
      </c>
      <c r="D380" s="84" t="s">
        <v>95</v>
      </c>
      <c r="E380" s="84" t="s">
        <v>96</v>
      </c>
      <c r="F380" s="84" t="s">
        <v>95</v>
      </c>
      <c r="G380" s="84" t="s">
        <v>96</v>
      </c>
      <c r="H380" s="33"/>
    </row>
    <row r="381" spans="1:8" ht="15" x14ac:dyDescent="0.2">
      <c r="A381" s="376"/>
      <c r="B381" s="97" t="s">
        <v>97</v>
      </c>
      <c r="C381" s="102"/>
      <c r="D381" s="102"/>
      <c r="E381" s="98" t="e">
        <f t="shared" ref="E381:E390" si="41">+D381/C381</f>
        <v>#DIV/0!</v>
      </c>
      <c r="F381" s="102"/>
      <c r="G381" s="99" t="e">
        <f t="shared" ref="G381:G390" si="42">+F381/C381</f>
        <v>#DIV/0!</v>
      </c>
      <c r="H381" s="33"/>
    </row>
    <row r="382" spans="1:8" ht="15" x14ac:dyDescent="0.2">
      <c r="A382" s="376"/>
      <c r="B382" s="97" t="s">
        <v>66</v>
      </c>
      <c r="C382" s="102"/>
      <c r="D382" s="102"/>
      <c r="E382" s="98" t="e">
        <f t="shared" si="41"/>
        <v>#DIV/0!</v>
      </c>
      <c r="F382" s="102"/>
      <c r="G382" s="99" t="e">
        <f t="shared" si="42"/>
        <v>#DIV/0!</v>
      </c>
      <c r="H382" s="33"/>
    </row>
    <row r="383" spans="1:8" ht="15" x14ac:dyDescent="0.2">
      <c r="A383" s="376"/>
      <c r="B383" s="97" t="s">
        <v>145</v>
      </c>
      <c r="C383" s="102"/>
      <c r="D383" s="102"/>
      <c r="E383" s="98" t="e">
        <f t="shared" si="41"/>
        <v>#DIV/0!</v>
      </c>
      <c r="F383" s="102"/>
      <c r="G383" s="99" t="e">
        <f t="shared" si="42"/>
        <v>#DIV/0!</v>
      </c>
      <c r="H383" s="33"/>
    </row>
    <row r="384" spans="1:8" ht="15" x14ac:dyDescent="0.2">
      <c r="A384" s="376"/>
      <c r="B384" s="97" t="s">
        <v>181</v>
      </c>
      <c r="C384" s="102"/>
      <c r="D384" s="102"/>
      <c r="E384" s="98" t="e">
        <f t="shared" si="41"/>
        <v>#DIV/0!</v>
      </c>
      <c r="F384" s="102"/>
      <c r="G384" s="99" t="e">
        <f t="shared" si="42"/>
        <v>#DIV/0!</v>
      </c>
      <c r="H384" s="33"/>
    </row>
    <row r="385" spans="1:8" ht="15" x14ac:dyDescent="0.2">
      <c r="A385" s="376"/>
      <c r="B385" s="97" t="s">
        <v>100</v>
      </c>
      <c r="C385" s="102"/>
      <c r="D385" s="102"/>
      <c r="E385" s="98" t="e">
        <f t="shared" si="41"/>
        <v>#DIV/0!</v>
      </c>
      <c r="F385" s="102"/>
      <c r="G385" s="99" t="e">
        <f t="shared" si="42"/>
        <v>#DIV/0!</v>
      </c>
      <c r="H385" s="33"/>
    </row>
    <row r="386" spans="1:8" ht="15" x14ac:dyDescent="0.2">
      <c r="A386" s="376"/>
      <c r="B386" s="97" t="s">
        <v>192</v>
      </c>
      <c r="C386" s="102"/>
      <c r="D386" s="102"/>
      <c r="E386" s="98" t="e">
        <f t="shared" si="41"/>
        <v>#DIV/0!</v>
      </c>
      <c r="F386" s="102"/>
      <c r="G386" s="99" t="e">
        <f t="shared" si="42"/>
        <v>#DIV/0!</v>
      </c>
      <c r="H386" s="33"/>
    </row>
    <row r="387" spans="1:8" ht="15" x14ac:dyDescent="0.2">
      <c r="A387" s="376"/>
      <c r="B387" s="97" t="s">
        <v>276</v>
      </c>
      <c r="C387" s="102"/>
      <c r="D387" s="102"/>
      <c r="E387" s="98" t="e">
        <f t="shared" si="41"/>
        <v>#DIV/0!</v>
      </c>
      <c r="F387" s="102"/>
      <c r="G387" s="99" t="e">
        <f t="shared" si="42"/>
        <v>#DIV/0!</v>
      </c>
      <c r="H387" s="33"/>
    </row>
    <row r="388" spans="1:8" ht="15" x14ac:dyDescent="0.2">
      <c r="A388" s="376"/>
      <c r="B388" s="97" t="s">
        <v>103</v>
      </c>
      <c r="C388" s="102"/>
      <c r="D388" s="102"/>
      <c r="E388" s="98" t="e">
        <f t="shared" si="41"/>
        <v>#DIV/0!</v>
      </c>
      <c r="F388" s="102"/>
      <c r="G388" s="99" t="e">
        <f t="shared" si="42"/>
        <v>#DIV/0!</v>
      </c>
      <c r="H388" s="33"/>
    </row>
    <row r="389" spans="1:8" ht="15" x14ac:dyDescent="0.2">
      <c r="A389" s="376"/>
      <c r="B389" s="97" t="s">
        <v>104</v>
      </c>
      <c r="C389" s="102"/>
      <c r="D389" s="102"/>
      <c r="E389" s="98" t="e">
        <f t="shared" si="41"/>
        <v>#DIV/0!</v>
      </c>
      <c r="F389" s="102"/>
      <c r="G389" s="99" t="e">
        <f t="shared" si="42"/>
        <v>#DIV/0!</v>
      </c>
      <c r="H389" s="33"/>
    </row>
    <row r="390" spans="1:8" ht="15.75" x14ac:dyDescent="0.25">
      <c r="A390" s="377"/>
      <c r="B390" s="37" t="s">
        <v>67</v>
      </c>
      <c r="C390" s="101">
        <f>SUM(C381:C389)</f>
        <v>0</v>
      </c>
      <c r="D390" s="101">
        <f>SUM(D381:D389)</f>
        <v>0</v>
      </c>
      <c r="E390" s="98" t="e">
        <f t="shared" si="41"/>
        <v>#DIV/0!</v>
      </c>
      <c r="F390" s="101">
        <f>SUM(F381:F389)</f>
        <v>0</v>
      </c>
      <c r="G390" s="99" t="e">
        <f t="shared" si="42"/>
        <v>#DIV/0!</v>
      </c>
      <c r="H390" s="100" t="e">
        <f>+E390+G390</f>
        <v>#DIV/0!</v>
      </c>
    </row>
    <row r="391" spans="1:8" ht="15.75" x14ac:dyDescent="0.25">
      <c r="B391" s="41"/>
      <c r="C391" s="42"/>
      <c r="D391" s="42"/>
      <c r="E391" s="43"/>
      <c r="F391" s="42"/>
      <c r="G391" s="44"/>
      <c r="H391" s="40"/>
    </row>
    <row r="392" spans="1:8" ht="15.75" x14ac:dyDescent="0.25">
      <c r="B392" s="41"/>
      <c r="C392" s="42"/>
      <c r="D392" s="42"/>
      <c r="E392" s="43"/>
      <c r="F392" s="42"/>
      <c r="G392" s="43"/>
      <c r="H392" s="40"/>
    </row>
    <row r="393" spans="1:8" s="31" customFormat="1" ht="15.75" x14ac:dyDescent="0.25">
      <c r="A393" s="104"/>
      <c r="B393" s="95" t="s">
        <v>277</v>
      </c>
    </row>
    <row r="394" spans="1:8" s="31" customFormat="1" ht="15.75" x14ac:dyDescent="0.25">
      <c r="A394" s="104"/>
      <c r="B394" s="41" t="s">
        <v>144</v>
      </c>
    </row>
    <row r="396" spans="1:8" ht="12.75" customHeight="1" x14ac:dyDescent="0.2">
      <c r="A396" s="371" t="s">
        <v>160</v>
      </c>
      <c r="B396" s="380"/>
      <c r="C396" s="381" t="s">
        <v>90</v>
      </c>
      <c r="D396" s="381"/>
      <c r="E396" s="381"/>
      <c r="F396" s="381"/>
      <c r="G396" s="381"/>
    </row>
    <row r="397" spans="1:8" ht="15.75" x14ac:dyDescent="0.25">
      <c r="A397" s="372"/>
      <c r="B397" s="380"/>
      <c r="C397" s="381"/>
      <c r="D397" s="381"/>
      <c r="E397" s="381"/>
      <c r="F397" s="381"/>
      <c r="G397" s="381"/>
      <c r="H397" s="45"/>
    </row>
    <row r="398" spans="1:8" ht="15.75" x14ac:dyDescent="0.25">
      <c r="A398" s="372"/>
      <c r="B398" s="380"/>
      <c r="C398" s="381"/>
      <c r="D398" s="381"/>
      <c r="E398" s="381"/>
      <c r="F398" s="381"/>
      <c r="G398" s="381"/>
      <c r="H398" s="85"/>
    </row>
    <row r="399" spans="1:8" ht="15.75" x14ac:dyDescent="0.25">
      <c r="A399" s="372"/>
      <c r="B399" s="382" t="s">
        <v>91</v>
      </c>
      <c r="C399" s="382"/>
      <c r="D399" s="382"/>
      <c r="E399" s="382"/>
      <c r="F399" s="382"/>
      <c r="G399" s="382"/>
      <c r="H399" s="45"/>
    </row>
    <row r="400" spans="1:8" ht="15.75" x14ac:dyDescent="0.25">
      <c r="A400" s="372"/>
      <c r="B400" s="382" t="s">
        <v>263</v>
      </c>
      <c r="C400" s="382"/>
      <c r="D400" s="382"/>
      <c r="E400" s="382"/>
      <c r="F400" s="382"/>
      <c r="G400" s="382"/>
      <c r="H400" s="45"/>
    </row>
    <row r="401" spans="1:8" ht="15.75" x14ac:dyDescent="0.25">
      <c r="A401" s="372"/>
      <c r="B401" s="383"/>
      <c r="C401" s="383"/>
      <c r="D401" s="383"/>
      <c r="E401" s="383"/>
      <c r="F401" s="383"/>
      <c r="G401" s="383"/>
      <c r="H401" s="33"/>
    </row>
    <row r="402" spans="1:8" ht="24.75" x14ac:dyDescent="0.25">
      <c r="A402" s="372"/>
      <c r="B402" s="89" t="s">
        <v>146</v>
      </c>
      <c r="C402" s="86" t="s">
        <v>92</v>
      </c>
      <c r="D402" s="384" t="s">
        <v>93</v>
      </c>
      <c r="E402" s="383"/>
      <c r="F402" s="384" t="s">
        <v>94</v>
      </c>
      <c r="G402" s="384"/>
      <c r="H402" s="33"/>
    </row>
    <row r="403" spans="1:8" ht="15.75" x14ac:dyDescent="0.25">
      <c r="A403" s="372"/>
      <c r="B403" s="96"/>
      <c r="C403" s="84" t="s">
        <v>95</v>
      </c>
      <c r="D403" s="84" t="s">
        <v>95</v>
      </c>
      <c r="E403" s="84" t="s">
        <v>96</v>
      </c>
      <c r="F403" s="84" t="s">
        <v>95</v>
      </c>
      <c r="G403" s="84" t="s">
        <v>96</v>
      </c>
      <c r="H403" s="33"/>
    </row>
    <row r="404" spans="1:8" ht="15" x14ac:dyDescent="0.2">
      <c r="A404" s="372"/>
      <c r="B404" s="97" t="s">
        <v>97</v>
      </c>
      <c r="C404" s="102">
        <f>C381+C289</f>
        <v>60</v>
      </c>
      <c r="D404" s="102">
        <f>D381+D289</f>
        <v>59</v>
      </c>
      <c r="E404" s="98">
        <f t="shared" ref="E404:E413" si="43">+D404/C404</f>
        <v>0.98333333333333328</v>
      </c>
      <c r="F404" s="102">
        <f t="shared" ref="F404:F412" si="44">F381+F289</f>
        <v>1</v>
      </c>
      <c r="G404" s="99">
        <f t="shared" ref="G404:G413" si="45">+F404/C404</f>
        <v>1.6666666666666666E-2</v>
      </c>
      <c r="H404" s="33"/>
    </row>
    <row r="405" spans="1:8" ht="15" x14ac:dyDescent="0.2">
      <c r="A405" s="372"/>
      <c r="B405" s="97" t="s">
        <v>66</v>
      </c>
      <c r="C405" s="102">
        <f t="shared" ref="C405:D412" si="46">C382+C290</f>
        <v>296</v>
      </c>
      <c r="D405" s="102">
        <f t="shared" si="46"/>
        <v>280</v>
      </c>
      <c r="E405" s="98">
        <f t="shared" si="43"/>
        <v>0.94594594594594594</v>
      </c>
      <c r="F405" s="102">
        <f t="shared" si="44"/>
        <v>16</v>
      </c>
      <c r="G405" s="99">
        <f t="shared" si="45"/>
        <v>5.4054054054054057E-2</v>
      </c>
      <c r="H405" s="33"/>
    </row>
    <row r="406" spans="1:8" ht="15" x14ac:dyDescent="0.2">
      <c r="A406" s="372"/>
      <c r="B406" s="97" t="s">
        <v>145</v>
      </c>
      <c r="C406" s="102">
        <f t="shared" si="46"/>
        <v>81</v>
      </c>
      <c r="D406" s="102">
        <f t="shared" si="46"/>
        <v>81</v>
      </c>
      <c r="E406" s="98">
        <f t="shared" si="43"/>
        <v>1</v>
      </c>
      <c r="F406" s="102">
        <f t="shared" si="44"/>
        <v>0</v>
      </c>
      <c r="G406" s="99">
        <f t="shared" si="45"/>
        <v>0</v>
      </c>
      <c r="H406" s="33"/>
    </row>
    <row r="407" spans="1:8" ht="15" x14ac:dyDescent="0.2">
      <c r="A407" s="372"/>
      <c r="B407" s="97" t="s">
        <v>181</v>
      </c>
      <c r="C407" s="102">
        <f t="shared" si="46"/>
        <v>60</v>
      </c>
      <c r="D407" s="102">
        <f t="shared" si="46"/>
        <v>57</v>
      </c>
      <c r="E407" s="98">
        <f t="shared" si="43"/>
        <v>0.95</v>
      </c>
      <c r="F407" s="102">
        <f t="shared" si="44"/>
        <v>3</v>
      </c>
      <c r="G407" s="99">
        <f t="shared" si="45"/>
        <v>0.05</v>
      </c>
      <c r="H407" s="33"/>
    </row>
    <row r="408" spans="1:8" ht="15" x14ac:dyDescent="0.2">
      <c r="A408" s="372"/>
      <c r="B408" s="97" t="s">
        <v>100</v>
      </c>
      <c r="C408" s="102">
        <f t="shared" si="46"/>
        <v>285</v>
      </c>
      <c r="D408" s="102">
        <f t="shared" si="46"/>
        <v>265</v>
      </c>
      <c r="E408" s="98">
        <f t="shared" si="43"/>
        <v>0.92982456140350878</v>
      </c>
      <c r="F408" s="102">
        <f t="shared" si="44"/>
        <v>20</v>
      </c>
      <c r="G408" s="99">
        <f t="shared" si="45"/>
        <v>7.0175438596491224E-2</v>
      </c>
      <c r="H408" s="33"/>
    </row>
    <row r="409" spans="1:8" ht="15" x14ac:dyDescent="0.2">
      <c r="A409" s="372"/>
      <c r="B409" s="97" t="s">
        <v>192</v>
      </c>
      <c r="C409" s="102">
        <f t="shared" si="46"/>
        <v>163</v>
      </c>
      <c r="D409" s="102">
        <f t="shared" si="46"/>
        <v>162</v>
      </c>
      <c r="E409" s="98">
        <f t="shared" si="43"/>
        <v>0.99386503067484666</v>
      </c>
      <c r="F409" s="102">
        <f t="shared" si="44"/>
        <v>1</v>
      </c>
      <c r="G409" s="99">
        <f t="shared" si="45"/>
        <v>6.1349693251533744E-3</v>
      </c>
      <c r="H409" s="33"/>
    </row>
    <row r="410" spans="1:8" ht="15" x14ac:dyDescent="0.2">
      <c r="A410" s="372"/>
      <c r="B410" s="97" t="s">
        <v>276</v>
      </c>
      <c r="C410" s="102">
        <f t="shared" si="46"/>
        <v>291</v>
      </c>
      <c r="D410" s="102">
        <f t="shared" si="46"/>
        <v>287</v>
      </c>
      <c r="E410" s="98">
        <f t="shared" si="43"/>
        <v>0.9862542955326461</v>
      </c>
      <c r="F410" s="102">
        <f t="shared" si="44"/>
        <v>4</v>
      </c>
      <c r="G410" s="99">
        <f t="shared" si="45"/>
        <v>1.3745704467353952E-2</v>
      </c>
      <c r="H410" s="33"/>
    </row>
    <row r="411" spans="1:8" ht="15" x14ac:dyDescent="0.2">
      <c r="A411" s="372"/>
      <c r="B411" s="97" t="s">
        <v>103</v>
      </c>
      <c r="C411" s="102">
        <f t="shared" si="46"/>
        <v>217</v>
      </c>
      <c r="D411" s="102">
        <f t="shared" si="46"/>
        <v>149</v>
      </c>
      <c r="E411" s="98">
        <f t="shared" si="43"/>
        <v>0.68663594470046085</v>
      </c>
      <c r="F411" s="102">
        <f t="shared" si="44"/>
        <v>8</v>
      </c>
      <c r="G411" s="99">
        <f t="shared" si="45"/>
        <v>3.6866359447004608E-2</v>
      </c>
      <c r="H411" s="33"/>
    </row>
    <row r="412" spans="1:8" ht="15" x14ac:dyDescent="0.2">
      <c r="A412" s="372"/>
      <c r="B412" s="97" t="s">
        <v>104</v>
      </c>
      <c r="C412" s="102">
        <f t="shared" si="46"/>
        <v>59</v>
      </c>
      <c r="D412" s="102">
        <f t="shared" si="46"/>
        <v>115</v>
      </c>
      <c r="E412" s="98">
        <f t="shared" si="43"/>
        <v>1.9491525423728813</v>
      </c>
      <c r="F412" s="102">
        <f t="shared" si="44"/>
        <v>4</v>
      </c>
      <c r="G412" s="99">
        <f t="shared" si="45"/>
        <v>6.7796610169491525E-2</v>
      </c>
      <c r="H412" s="33"/>
    </row>
    <row r="413" spans="1:8" ht="15.75" x14ac:dyDescent="0.25">
      <c r="A413" s="373"/>
      <c r="B413" s="37" t="s">
        <v>67</v>
      </c>
      <c r="C413" s="101">
        <f>SUM(C404:C412)</f>
        <v>1512</v>
      </c>
      <c r="D413" s="101">
        <f>SUM(D404:D412)</f>
        <v>1455</v>
      </c>
      <c r="E413" s="98">
        <f t="shared" si="43"/>
        <v>0.96230158730158732</v>
      </c>
      <c r="F413" s="101">
        <f>SUM(F404:F412)</f>
        <v>57</v>
      </c>
      <c r="G413" s="99">
        <f t="shared" si="45"/>
        <v>3.7698412698412696E-2</v>
      </c>
      <c r="H413" s="100">
        <f>+E413+G413</f>
        <v>1</v>
      </c>
    </row>
    <row r="414" spans="1:8" ht="15.75" x14ac:dyDescent="0.25">
      <c r="B414" s="41"/>
      <c r="C414" s="42"/>
      <c r="D414" s="42"/>
      <c r="E414" s="43"/>
      <c r="F414" s="42"/>
      <c r="G414" s="44"/>
      <c r="H414" s="40"/>
    </row>
    <row r="415" spans="1:8" ht="15.75" x14ac:dyDescent="0.25">
      <c r="B415" s="41"/>
      <c r="C415" s="42"/>
      <c r="D415" s="42"/>
      <c r="E415" s="43"/>
      <c r="F415" s="42"/>
      <c r="G415" s="43"/>
      <c r="H415" s="40"/>
    </row>
    <row r="416" spans="1:8" s="31" customFormat="1" ht="15.75" x14ac:dyDescent="0.25">
      <c r="A416" s="104"/>
      <c r="B416" s="95" t="s">
        <v>277</v>
      </c>
    </row>
    <row r="417" spans="1:8" s="31" customFormat="1" ht="15.75" x14ac:dyDescent="0.25">
      <c r="A417" s="104"/>
      <c r="B417" s="41" t="s">
        <v>144</v>
      </c>
    </row>
    <row r="419" spans="1:8" ht="12.75" customHeight="1" x14ac:dyDescent="0.2">
      <c r="A419" s="371" t="s">
        <v>109</v>
      </c>
      <c r="B419" s="380"/>
      <c r="C419" s="381" t="s">
        <v>90</v>
      </c>
      <c r="D419" s="381"/>
      <c r="E419" s="381"/>
      <c r="F419" s="381"/>
      <c r="G419" s="381"/>
    </row>
    <row r="420" spans="1:8" ht="15.75" x14ac:dyDescent="0.25">
      <c r="A420" s="372"/>
      <c r="B420" s="380"/>
      <c r="C420" s="381"/>
      <c r="D420" s="381"/>
      <c r="E420" s="381"/>
      <c r="F420" s="381"/>
      <c r="G420" s="381"/>
      <c r="H420" s="45"/>
    </row>
    <row r="421" spans="1:8" ht="15.75" x14ac:dyDescent="0.25">
      <c r="A421" s="372"/>
      <c r="B421" s="380"/>
      <c r="C421" s="381"/>
      <c r="D421" s="381"/>
      <c r="E421" s="381"/>
      <c r="F421" s="381"/>
      <c r="G421" s="381"/>
      <c r="H421" s="85"/>
    </row>
    <row r="422" spans="1:8" ht="15.75" x14ac:dyDescent="0.25">
      <c r="A422" s="372"/>
      <c r="B422" s="382" t="s">
        <v>91</v>
      </c>
      <c r="C422" s="382"/>
      <c r="D422" s="382"/>
      <c r="E422" s="382"/>
      <c r="F422" s="382"/>
      <c r="G422" s="382"/>
      <c r="H422" s="45"/>
    </row>
    <row r="423" spans="1:8" ht="15.75" x14ac:dyDescent="0.25">
      <c r="A423" s="372"/>
      <c r="B423" s="382" t="s">
        <v>264</v>
      </c>
      <c r="C423" s="382"/>
      <c r="D423" s="382"/>
      <c r="E423" s="382"/>
      <c r="F423" s="382"/>
      <c r="G423" s="382"/>
      <c r="H423" s="45"/>
    </row>
    <row r="424" spans="1:8" ht="15.75" x14ac:dyDescent="0.25">
      <c r="A424" s="372"/>
      <c r="B424" s="383"/>
      <c r="C424" s="383"/>
      <c r="D424" s="383"/>
      <c r="E424" s="383"/>
      <c r="F424" s="383"/>
      <c r="G424" s="383"/>
      <c r="H424" s="33"/>
    </row>
    <row r="425" spans="1:8" ht="24.75" x14ac:dyDescent="0.25">
      <c r="A425" s="372"/>
      <c r="B425" s="89" t="s">
        <v>146</v>
      </c>
      <c r="C425" s="86" t="s">
        <v>92</v>
      </c>
      <c r="D425" s="384" t="s">
        <v>93</v>
      </c>
      <c r="E425" s="383"/>
      <c r="F425" s="384" t="s">
        <v>94</v>
      </c>
      <c r="G425" s="384"/>
      <c r="H425" s="33"/>
    </row>
    <row r="426" spans="1:8" ht="15.75" x14ac:dyDescent="0.25">
      <c r="A426" s="372"/>
      <c r="B426" s="96"/>
      <c r="C426" s="84" t="s">
        <v>95</v>
      </c>
      <c r="D426" s="84" t="s">
        <v>95</v>
      </c>
      <c r="E426" s="84" t="s">
        <v>96</v>
      </c>
      <c r="F426" s="84" t="s">
        <v>95</v>
      </c>
      <c r="G426" s="84" t="s">
        <v>96</v>
      </c>
      <c r="H426" s="33"/>
    </row>
    <row r="427" spans="1:8" ht="15" x14ac:dyDescent="0.2">
      <c r="A427" s="372"/>
      <c r="B427" s="97" t="s">
        <v>97</v>
      </c>
      <c r="C427" s="102">
        <f>C404+C196</f>
        <v>179</v>
      </c>
      <c r="D427" s="102">
        <f>D404+D196</f>
        <v>173</v>
      </c>
      <c r="E427" s="98">
        <f t="shared" ref="E427:E436" si="47">+D427/C427</f>
        <v>0.96648044692737434</v>
      </c>
      <c r="F427" s="102">
        <f t="shared" ref="F427:F435" si="48">F404+F196</f>
        <v>6</v>
      </c>
      <c r="G427" s="99">
        <f t="shared" ref="G427:G436" si="49">+F427/C427</f>
        <v>3.3519553072625698E-2</v>
      </c>
      <c r="H427" s="33"/>
    </row>
    <row r="428" spans="1:8" ht="15" x14ac:dyDescent="0.2">
      <c r="A428" s="372"/>
      <c r="B428" s="97" t="s">
        <v>66</v>
      </c>
      <c r="C428" s="102">
        <f t="shared" ref="C428:D435" si="50">C405+C197</f>
        <v>850</v>
      </c>
      <c r="D428" s="102">
        <f t="shared" si="50"/>
        <v>779</v>
      </c>
      <c r="E428" s="98">
        <f t="shared" si="47"/>
        <v>0.91647058823529415</v>
      </c>
      <c r="F428" s="102">
        <f t="shared" si="48"/>
        <v>71</v>
      </c>
      <c r="G428" s="99">
        <f t="shared" si="49"/>
        <v>8.352941176470588E-2</v>
      </c>
      <c r="H428" s="33"/>
    </row>
    <row r="429" spans="1:8" ht="15" x14ac:dyDescent="0.2">
      <c r="A429" s="372"/>
      <c r="B429" s="97" t="s">
        <v>145</v>
      </c>
      <c r="C429" s="102">
        <f t="shared" si="50"/>
        <v>258</v>
      </c>
      <c r="D429" s="102">
        <f t="shared" si="50"/>
        <v>257</v>
      </c>
      <c r="E429" s="98">
        <f t="shared" si="47"/>
        <v>0.99612403100775193</v>
      </c>
      <c r="F429" s="102">
        <f t="shared" si="48"/>
        <v>1</v>
      </c>
      <c r="G429" s="99">
        <f t="shared" si="49"/>
        <v>3.875968992248062E-3</v>
      </c>
      <c r="H429" s="33"/>
    </row>
    <row r="430" spans="1:8" ht="15" x14ac:dyDescent="0.2">
      <c r="A430" s="372"/>
      <c r="B430" s="97" t="s">
        <v>181</v>
      </c>
      <c r="C430" s="102">
        <f t="shared" si="50"/>
        <v>177</v>
      </c>
      <c r="D430" s="102">
        <f t="shared" si="50"/>
        <v>168</v>
      </c>
      <c r="E430" s="98">
        <f t="shared" si="47"/>
        <v>0.94915254237288138</v>
      </c>
      <c r="F430" s="102">
        <f t="shared" si="48"/>
        <v>9</v>
      </c>
      <c r="G430" s="99">
        <f t="shared" si="49"/>
        <v>5.0847457627118647E-2</v>
      </c>
      <c r="H430" s="33"/>
    </row>
    <row r="431" spans="1:8" ht="15" x14ac:dyDescent="0.2">
      <c r="A431" s="372"/>
      <c r="B431" s="97" t="s">
        <v>100</v>
      </c>
      <c r="C431" s="102">
        <f t="shared" si="50"/>
        <v>875</v>
      </c>
      <c r="D431" s="102">
        <f t="shared" si="50"/>
        <v>820</v>
      </c>
      <c r="E431" s="98">
        <f t="shared" si="47"/>
        <v>0.93714285714285717</v>
      </c>
      <c r="F431" s="102">
        <f t="shared" si="48"/>
        <v>55</v>
      </c>
      <c r="G431" s="99">
        <f t="shared" si="49"/>
        <v>6.2857142857142861E-2</v>
      </c>
      <c r="H431" s="33"/>
    </row>
    <row r="432" spans="1:8" ht="15" x14ac:dyDescent="0.2">
      <c r="A432" s="372"/>
      <c r="B432" s="97" t="s">
        <v>192</v>
      </c>
      <c r="C432" s="102">
        <f t="shared" si="50"/>
        <v>474</v>
      </c>
      <c r="D432" s="102">
        <f t="shared" si="50"/>
        <v>471</v>
      </c>
      <c r="E432" s="98">
        <f t="shared" si="47"/>
        <v>0.99367088607594933</v>
      </c>
      <c r="F432" s="102">
        <f t="shared" si="48"/>
        <v>3</v>
      </c>
      <c r="G432" s="99">
        <f t="shared" si="49"/>
        <v>6.3291139240506328E-3</v>
      </c>
      <c r="H432" s="33"/>
    </row>
    <row r="433" spans="1:8" ht="15" x14ac:dyDescent="0.2">
      <c r="A433" s="372"/>
      <c r="B433" s="97" t="s">
        <v>276</v>
      </c>
      <c r="C433" s="102">
        <f t="shared" si="50"/>
        <v>871</v>
      </c>
      <c r="D433" s="102">
        <f t="shared" si="50"/>
        <v>855</v>
      </c>
      <c r="E433" s="98">
        <f t="shared" si="47"/>
        <v>0.98163030998851897</v>
      </c>
      <c r="F433" s="102">
        <f t="shared" si="48"/>
        <v>11</v>
      </c>
      <c r="G433" s="99">
        <f t="shared" si="49"/>
        <v>1.2629161882893225E-2</v>
      </c>
      <c r="H433" s="33"/>
    </row>
    <row r="434" spans="1:8" ht="15" x14ac:dyDescent="0.2">
      <c r="A434" s="372"/>
      <c r="B434" s="97" t="s">
        <v>103</v>
      </c>
      <c r="C434" s="102">
        <f t="shared" si="50"/>
        <v>613</v>
      </c>
      <c r="D434" s="102">
        <f t="shared" si="50"/>
        <v>536</v>
      </c>
      <c r="E434" s="98">
        <f t="shared" si="47"/>
        <v>0.87438825448613378</v>
      </c>
      <c r="F434" s="102">
        <f t="shared" si="48"/>
        <v>15</v>
      </c>
      <c r="G434" s="99">
        <f t="shared" si="49"/>
        <v>2.4469820554649267E-2</v>
      </c>
      <c r="H434" s="33"/>
    </row>
    <row r="435" spans="1:8" ht="15" x14ac:dyDescent="0.2">
      <c r="A435" s="372"/>
      <c r="B435" s="97" t="s">
        <v>104</v>
      </c>
      <c r="C435" s="102">
        <f t="shared" si="50"/>
        <v>167</v>
      </c>
      <c r="D435" s="102">
        <f t="shared" si="50"/>
        <v>218</v>
      </c>
      <c r="E435" s="98">
        <f t="shared" si="47"/>
        <v>1.3053892215568863</v>
      </c>
      <c r="F435" s="102">
        <f t="shared" si="48"/>
        <v>9</v>
      </c>
      <c r="G435" s="99">
        <f t="shared" si="49"/>
        <v>5.3892215568862277E-2</v>
      </c>
      <c r="H435" s="33"/>
    </row>
    <row r="436" spans="1:8" ht="15.75" x14ac:dyDescent="0.25">
      <c r="A436" s="373"/>
      <c r="B436" s="37" t="s">
        <v>67</v>
      </c>
      <c r="C436" s="101">
        <f>SUM(C427:C435)</f>
        <v>4464</v>
      </c>
      <c r="D436" s="101">
        <f>SUM(D427:D435)</f>
        <v>4277</v>
      </c>
      <c r="E436" s="98">
        <f t="shared" si="47"/>
        <v>0.95810931899641572</v>
      </c>
      <c r="F436" s="101">
        <f>SUM(F427:F435)</f>
        <v>180</v>
      </c>
      <c r="G436" s="99">
        <f t="shared" si="49"/>
        <v>4.0322580645161289E-2</v>
      </c>
      <c r="H436" s="100">
        <f>+E436+G436</f>
        <v>0.99843189964157697</v>
      </c>
    </row>
    <row r="437" spans="1:8" ht="15.75" x14ac:dyDescent="0.25">
      <c r="B437" s="41"/>
      <c r="C437" s="42"/>
      <c r="D437" s="42"/>
      <c r="E437" s="43"/>
      <c r="F437" s="42"/>
      <c r="G437" s="44"/>
      <c r="H437" s="40"/>
    </row>
    <row r="438" spans="1:8" ht="15.75" x14ac:dyDescent="0.25">
      <c r="B438" s="41"/>
      <c r="C438" s="42"/>
      <c r="D438" s="42"/>
      <c r="E438" s="43"/>
      <c r="F438" s="42"/>
      <c r="G438" s="43"/>
      <c r="H438" s="40"/>
    </row>
    <row r="439" spans="1:8" s="31" customFormat="1" ht="15.75" x14ac:dyDescent="0.25">
      <c r="A439" s="104"/>
      <c r="B439" s="95" t="s">
        <v>277</v>
      </c>
    </row>
    <row r="440" spans="1:8" s="31" customFormat="1" ht="15.75" x14ac:dyDescent="0.25">
      <c r="A440" s="104"/>
      <c r="B440" s="41" t="s">
        <v>144</v>
      </c>
    </row>
  </sheetData>
  <mergeCells count="152">
    <mergeCell ref="B30:G30"/>
    <mergeCell ref="B31:G31"/>
    <mergeCell ref="B32:G32"/>
    <mergeCell ref="D33:E33"/>
    <mergeCell ref="F33:G33"/>
    <mergeCell ref="B5:B7"/>
    <mergeCell ref="C5:G7"/>
    <mergeCell ref="B27:B29"/>
    <mergeCell ref="C27:G29"/>
    <mergeCell ref="D11:E11"/>
    <mergeCell ref="F11:G11"/>
    <mergeCell ref="B8:G8"/>
    <mergeCell ref="B9:G9"/>
    <mergeCell ref="B10:G10"/>
    <mergeCell ref="D55:E55"/>
    <mergeCell ref="F55:G55"/>
    <mergeCell ref="B73:B75"/>
    <mergeCell ref="C73:G75"/>
    <mergeCell ref="B76:G76"/>
    <mergeCell ref="B49:B51"/>
    <mergeCell ref="C49:G51"/>
    <mergeCell ref="B52:G52"/>
    <mergeCell ref="B53:G53"/>
    <mergeCell ref="B54:G54"/>
    <mergeCell ref="B99:G99"/>
    <mergeCell ref="B100:G100"/>
    <mergeCell ref="B101:G101"/>
    <mergeCell ref="D102:E102"/>
    <mergeCell ref="F102:G102"/>
    <mergeCell ref="B77:G77"/>
    <mergeCell ref="B78:G78"/>
    <mergeCell ref="D79:E79"/>
    <mergeCell ref="F79:G79"/>
    <mergeCell ref="B96:B98"/>
    <mergeCell ref="C96:G98"/>
    <mergeCell ref="D125:E125"/>
    <mergeCell ref="F125:G125"/>
    <mergeCell ref="B142:B144"/>
    <mergeCell ref="C142:G144"/>
    <mergeCell ref="B145:G145"/>
    <mergeCell ref="B119:B121"/>
    <mergeCell ref="C119:G121"/>
    <mergeCell ref="B122:G122"/>
    <mergeCell ref="B123:G123"/>
    <mergeCell ref="B124:G124"/>
    <mergeCell ref="B168:G168"/>
    <mergeCell ref="B169:G169"/>
    <mergeCell ref="B170:G170"/>
    <mergeCell ref="D171:E171"/>
    <mergeCell ref="F171:G171"/>
    <mergeCell ref="B146:G146"/>
    <mergeCell ref="B147:G147"/>
    <mergeCell ref="D148:E148"/>
    <mergeCell ref="F148:G148"/>
    <mergeCell ref="B165:B167"/>
    <mergeCell ref="C165:G167"/>
    <mergeCell ref="D218:E218"/>
    <mergeCell ref="F218:G218"/>
    <mergeCell ref="B235:B237"/>
    <mergeCell ref="C235:G237"/>
    <mergeCell ref="B238:G238"/>
    <mergeCell ref="B212:B214"/>
    <mergeCell ref="C212:G214"/>
    <mergeCell ref="B215:G215"/>
    <mergeCell ref="B216:G216"/>
    <mergeCell ref="B217:G217"/>
    <mergeCell ref="B261:G261"/>
    <mergeCell ref="B262:G262"/>
    <mergeCell ref="B263:G263"/>
    <mergeCell ref="D264:E264"/>
    <mergeCell ref="F264:G264"/>
    <mergeCell ref="B239:G239"/>
    <mergeCell ref="B240:G240"/>
    <mergeCell ref="D241:E241"/>
    <mergeCell ref="F241:G241"/>
    <mergeCell ref="B258:B260"/>
    <mergeCell ref="C258:G260"/>
    <mergeCell ref="D287:E287"/>
    <mergeCell ref="F287:G287"/>
    <mergeCell ref="B304:B306"/>
    <mergeCell ref="C304:G306"/>
    <mergeCell ref="B307:G307"/>
    <mergeCell ref="B281:B283"/>
    <mergeCell ref="C281:G283"/>
    <mergeCell ref="B284:G284"/>
    <mergeCell ref="B285:G285"/>
    <mergeCell ref="B286:G286"/>
    <mergeCell ref="B330:G330"/>
    <mergeCell ref="B331:G331"/>
    <mergeCell ref="B332:G332"/>
    <mergeCell ref="D333:E333"/>
    <mergeCell ref="F333:G333"/>
    <mergeCell ref="B308:G308"/>
    <mergeCell ref="B309:G309"/>
    <mergeCell ref="D310:E310"/>
    <mergeCell ref="F310:G310"/>
    <mergeCell ref="B327:B329"/>
    <mergeCell ref="C327:G329"/>
    <mergeCell ref="C396:G398"/>
    <mergeCell ref="D356:E356"/>
    <mergeCell ref="F356:G356"/>
    <mergeCell ref="B373:B375"/>
    <mergeCell ref="C373:G375"/>
    <mergeCell ref="B376:G376"/>
    <mergeCell ref="B350:B352"/>
    <mergeCell ref="C350:G352"/>
    <mergeCell ref="B353:G353"/>
    <mergeCell ref="B354:G354"/>
    <mergeCell ref="B355:G355"/>
    <mergeCell ref="B188:B190"/>
    <mergeCell ref="C188:G190"/>
    <mergeCell ref="B191:G191"/>
    <mergeCell ref="B192:G192"/>
    <mergeCell ref="B193:G193"/>
    <mergeCell ref="D194:E194"/>
    <mergeCell ref="F194:G194"/>
    <mergeCell ref="D425:E425"/>
    <mergeCell ref="F425:G425"/>
    <mergeCell ref="B419:B421"/>
    <mergeCell ref="C419:G421"/>
    <mergeCell ref="B422:G422"/>
    <mergeCell ref="B423:G423"/>
    <mergeCell ref="B424:G424"/>
    <mergeCell ref="B399:G399"/>
    <mergeCell ref="B400:G400"/>
    <mergeCell ref="B401:G401"/>
    <mergeCell ref="D402:E402"/>
    <mergeCell ref="F402:G402"/>
    <mergeCell ref="B377:G377"/>
    <mergeCell ref="B378:G378"/>
    <mergeCell ref="D379:E379"/>
    <mergeCell ref="F379:G379"/>
    <mergeCell ref="B396:B398"/>
    <mergeCell ref="A5:A22"/>
    <mergeCell ref="A27:A44"/>
    <mergeCell ref="A49:A66"/>
    <mergeCell ref="A73:A90"/>
    <mergeCell ref="A96:A113"/>
    <mergeCell ref="A119:A136"/>
    <mergeCell ref="A142:A159"/>
    <mergeCell ref="A165:A182"/>
    <mergeCell ref="A188:A205"/>
    <mergeCell ref="A419:A436"/>
    <mergeCell ref="A212:A229"/>
    <mergeCell ref="A235:A252"/>
    <mergeCell ref="A258:A275"/>
    <mergeCell ref="A281:A298"/>
    <mergeCell ref="A304:A321"/>
    <mergeCell ref="A327:A344"/>
    <mergeCell ref="A350:A367"/>
    <mergeCell ref="A373:A390"/>
    <mergeCell ref="A396:A413"/>
  </mergeCells>
  <pageMargins left="0.7" right="0.7" top="0.75" bottom="0.75" header="0.3" footer="0.3"/>
  <pageSetup paperSize="9" orientation="portrait" horizontalDpi="120" verticalDpi="7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8"/>
  <sheetViews>
    <sheetView workbookViewId="0">
      <selection activeCell="D12" sqref="D12:E260"/>
    </sheetView>
  </sheetViews>
  <sheetFormatPr baseColWidth="10" defaultRowHeight="12.75" x14ac:dyDescent="0.2"/>
  <cols>
    <col min="2" max="2" width="23.28515625" bestFit="1" customWidth="1"/>
    <col min="3" max="3" width="63" bestFit="1" customWidth="1"/>
  </cols>
  <sheetData>
    <row r="1" spans="1:9" ht="31.5" customHeight="1" x14ac:dyDescent="0.2">
      <c r="A1" s="412"/>
      <c r="B1" s="412"/>
      <c r="C1" s="279" t="s">
        <v>24</v>
      </c>
      <c r="D1" s="413"/>
    </row>
    <row r="2" spans="1:9" ht="17.25" customHeight="1" x14ac:dyDescent="0.2">
      <c r="A2" s="412"/>
      <c r="B2" s="412"/>
      <c r="C2" s="414" t="s">
        <v>177</v>
      </c>
      <c r="D2" s="414"/>
    </row>
    <row r="3" spans="1:9" ht="17.25" customHeight="1" x14ac:dyDescent="0.2">
      <c r="A3" s="412"/>
      <c r="B3" s="412"/>
      <c r="C3" s="414"/>
      <c r="D3" s="414"/>
    </row>
    <row r="4" spans="1:9" x14ac:dyDescent="0.2">
      <c r="A4" s="120" t="s">
        <v>49</v>
      </c>
      <c r="B4" s="120" t="s">
        <v>64</v>
      </c>
      <c r="C4" s="190" t="s">
        <v>178</v>
      </c>
      <c r="D4" s="120" t="s">
        <v>67</v>
      </c>
      <c r="E4" s="182"/>
      <c r="F4" s="182"/>
      <c r="G4" s="182"/>
      <c r="H4" s="182"/>
      <c r="I4" s="182"/>
    </row>
    <row r="5" spans="1:9" x14ac:dyDescent="0.2">
      <c r="A5" s="415" t="s">
        <v>147</v>
      </c>
      <c r="B5" s="407" t="s">
        <v>100</v>
      </c>
      <c r="C5" s="196"/>
      <c r="D5" s="121"/>
      <c r="E5" s="182"/>
      <c r="F5" s="182"/>
      <c r="G5" s="182"/>
      <c r="H5" s="182"/>
      <c r="I5" s="182"/>
    </row>
    <row r="6" spans="1:9" x14ac:dyDescent="0.2">
      <c r="A6" s="416"/>
      <c r="B6" s="407"/>
      <c r="C6" s="196"/>
      <c r="D6" s="121"/>
      <c r="E6" s="182"/>
      <c r="F6" s="182"/>
      <c r="G6" s="182"/>
      <c r="H6" s="182"/>
      <c r="I6" s="182"/>
    </row>
    <row r="7" spans="1:9" x14ac:dyDescent="0.2">
      <c r="A7" s="416"/>
      <c r="B7" s="407" t="s">
        <v>162</v>
      </c>
      <c r="C7" s="197"/>
      <c r="D7" s="121"/>
      <c r="E7" s="182"/>
      <c r="F7" s="182"/>
      <c r="G7" s="182"/>
      <c r="H7" s="182"/>
      <c r="I7" s="182"/>
    </row>
    <row r="8" spans="1:9" x14ac:dyDescent="0.2">
      <c r="A8" s="416"/>
      <c r="B8" s="408"/>
      <c r="C8" s="196"/>
      <c r="D8" s="121"/>
      <c r="E8" s="182"/>
      <c r="F8" s="182"/>
      <c r="G8" s="182"/>
      <c r="H8" s="182"/>
      <c r="I8" s="182"/>
    </row>
    <row r="9" spans="1:9" x14ac:dyDescent="0.2">
      <c r="A9" s="416"/>
      <c r="B9" s="409" t="s">
        <v>66</v>
      </c>
      <c r="C9" s="196"/>
      <c r="D9" s="121"/>
      <c r="E9" s="182"/>
      <c r="F9" s="182"/>
      <c r="G9" s="182"/>
      <c r="H9" s="182"/>
      <c r="I9" s="182"/>
    </row>
    <row r="10" spans="1:9" x14ac:dyDescent="0.2">
      <c r="A10" s="416"/>
      <c r="B10" s="409"/>
      <c r="C10" s="196"/>
      <c r="D10" s="121"/>
      <c r="E10" s="182"/>
      <c r="F10" s="182"/>
      <c r="G10" s="182"/>
      <c r="H10" s="182"/>
      <c r="I10" s="182"/>
    </row>
    <row r="11" spans="1:9" x14ac:dyDescent="0.2">
      <c r="A11" s="416"/>
      <c r="B11" s="409" t="s">
        <v>104</v>
      </c>
      <c r="C11" s="196"/>
      <c r="D11" s="121"/>
      <c r="E11" s="182"/>
      <c r="F11" s="182"/>
      <c r="G11" s="182"/>
      <c r="H11" s="182"/>
      <c r="I11" s="182"/>
    </row>
    <row r="12" spans="1:9" x14ac:dyDescent="0.2">
      <c r="A12" s="416"/>
      <c r="B12" s="409"/>
      <c r="C12" s="196"/>
      <c r="D12" s="121"/>
      <c r="E12" s="182"/>
      <c r="F12" s="182"/>
      <c r="G12" s="182"/>
      <c r="H12" s="182"/>
      <c r="I12" s="182"/>
    </row>
    <row r="13" spans="1:9" x14ac:dyDescent="0.2">
      <c r="A13" s="416"/>
      <c r="B13" s="409" t="s">
        <v>172</v>
      </c>
      <c r="C13" s="198"/>
      <c r="D13" s="121"/>
      <c r="E13" s="182"/>
      <c r="F13" s="182"/>
      <c r="G13" s="182"/>
      <c r="H13" s="182"/>
      <c r="I13" s="182"/>
    </row>
    <row r="14" spans="1:9" x14ac:dyDescent="0.2">
      <c r="A14" s="416"/>
      <c r="B14" s="409"/>
      <c r="C14" s="196"/>
      <c r="D14" s="121"/>
      <c r="E14" s="182"/>
      <c r="F14" s="182"/>
      <c r="G14" s="182"/>
      <c r="H14" s="182"/>
      <c r="I14" s="182"/>
    </row>
    <row r="15" spans="1:9" x14ac:dyDescent="0.2">
      <c r="A15" s="416"/>
      <c r="B15" s="409" t="s">
        <v>145</v>
      </c>
      <c r="C15" s="196"/>
      <c r="D15" s="121"/>
      <c r="E15" s="182"/>
      <c r="F15" s="182"/>
      <c r="G15" s="182"/>
      <c r="H15" s="182"/>
      <c r="I15" s="182"/>
    </row>
    <row r="16" spans="1:9" x14ac:dyDescent="0.2">
      <c r="A16" s="416"/>
      <c r="B16" s="409"/>
      <c r="C16" s="196"/>
      <c r="D16" s="121"/>
      <c r="E16" s="182"/>
      <c r="F16" s="182"/>
      <c r="G16" s="182"/>
      <c r="H16" s="182"/>
      <c r="I16" s="182"/>
    </row>
    <row r="17" spans="1:9" x14ac:dyDescent="0.2">
      <c r="A17" s="416"/>
      <c r="B17" s="409" t="s">
        <v>164</v>
      </c>
      <c r="C17" s="199"/>
      <c r="D17" s="121"/>
      <c r="E17" s="182"/>
      <c r="F17" s="182"/>
      <c r="G17" s="182"/>
      <c r="H17" s="182"/>
      <c r="I17" s="182"/>
    </row>
    <row r="18" spans="1:9" x14ac:dyDescent="0.2">
      <c r="A18" s="416"/>
      <c r="B18" s="409"/>
      <c r="C18" s="196"/>
      <c r="D18" s="121"/>
      <c r="E18" s="182"/>
      <c r="F18" s="182"/>
      <c r="G18" s="182"/>
      <c r="H18" s="182"/>
      <c r="I18" s="182"/>
    </row>
    <row r="19" spans="1:9" x14ac:dyDescent="0.2">
      <c r="A19" s="416"/>
      <c r="B19" s="409" t="s">
        <v>192</v>
      </c>
      <c r="C19" s="196"/>
      <c r="D19" s="121"/>
      <c r="E19" s="182"/>
      <c r="F19" s="182"/>
      <c r="G19" s="182"/>
      <c r="H19" s="182"/>
      <c r="I19" s="182"/>
    </row>
    <row r="20" spans="1:9" x14ac:dyDescent="0.2">
      <c r="A20" s="416"/>
      <c r="B20" s="409"/>
      <c r="C20" s="200"/>
      <c r="D20" s="121"/>
      <c r="E20" s="182"/>
      <c r="F20" s="182"/>
      <c r="G20" s="182"/>
      <c r="H20" s="182"/>
      <c r="I20" s="182"/>
    </row>
    <row r="21" spans="1:9" x14ac:dyDescent="0.2">
      <c r="A21" s="416"/>
      <c r="B21" s="409" t="s">
        <v>181</v>
      </c>
      <c r="C21" s="200"/>
      <c r="D21" s="121"/>
      <c r="E21" s="182"/>
      <c r="F21" s="182"/>
      <c r="G21" s="182"/>
      <c r="H21" s="182"/>
      <c r="I21" s="182"/>
    </row>
    <row r="22" spans="1:9" x14ac:dyDescent="0.2">
      <c r="A22" s="416"/>
      <c r="B22" s="409"/>
      <c r="C22" s="200"/>
      <c r="D22" s="121"/>
      <c r="E22" s="182"/>
      <c r="F22" s="182"/>
      <c r="G22" s="182"/>
      <c r="H22" s="182"/>
      <c r="I22" s="182"/>
    </row>
    <row r="23" spans="1:9" x14ac:dyDescent="0.2">
      <c r="A23" s="416"/>
      <c r="B23" s="410" t="s">
        <v>207</v>
      </c>
      <c r="C23" s="199"/>
      <c r="D23" s="121"/>
      <c r="E23" s="182"/>
      <c r="F23" s="182"/>
      <c r="G23" s="182"/>
      <c r="H23" s="182"/>
      <c r="I23" s="182"/>
    </row>
    <row r="24" spans="1:9" x14ac:dyDescent="0.2">
      <c r="A24" s="416"/>
      <c r="B24" s="411"/>
      <c r="C24" s="201"/>
      <c r="D24" s="121"/>
      <c r="E24" s="182"/>
      <c r="F24" s="182"/>
      <c r="G24" s="182"/>
      <c r="H24" s="182"/>
      <c r="I24" s="182"/>
    </row>
    <row r="25" spans="1:9" x14ac:dyDescent="0.2">
      <c r="A25" s="416"/>
      <c r="B25" s="409" t="s">
        <v>131</v>
      </c>
      <c r="C25" s="201"/>
      <c r="D25" s="121"/>
      <c r="E25" s="182"/>
      <c r="F25" s="182"/>
      <c r="G25" s="182"/>
      <c r="H25" s="182"/>
      <c r="I25" s="182"/>
    </row>
    <row r="26" spans="1:9" x14ac:dyDescent="0.2">
      <c r="A26" s="417"/>
      <c r="B26" s="409"/>
      <c r="C26" s="201"/>
      <c r="D26" s="136"/>
      <c r="E26" s="182"/>
      <c r="F26" s="182"/>
      <c r="G26" s="182"/>
      <c r="H26" s="182"/>
      <c r="I26" s="182"/>
    </row>
    <row r="27" spans="1:9" x14ac:dyDescent="0.2">
      <c r="A27" s="418" t="s">
        <v>148</v>
      </c>
      <c r="B27" s="407" t="s">
        <v>100</v>
      </c>
      <c r="C27" s="206"/>
      <c r="D27" s="136"/>
      <c r="E27" s="182"/>
      <c r="F27" s="182"/>
      <c r="G27" s="182"/>
      <c r="H27" s="182"/>
      <c r="I27" s="182"/>
    </row>
    <row r="28" spans="1:9" x14ac:dyDescent="0.2">
      <c r="A28" s="419"/>
      <c r="B28" s="407"/>
      <c r="C28" s="202"/>
      <c r="D28" s="136"/>
      <c r="E28" s="182"/>
      <c r="F28" s="182"/>
      <c r="G28" s="182"/>
      <c r="H28" s="182"/>
      <c r="I28" s="182"/>
    </row>
    <row r="29" spans="1:9" x14ac:dyDescent="0.2">
      <c r="A29" s="419"/>
      <c r="B29" s="407" t="s">
        <v>162</v>
      </c>
      <c r="C29" s="197"/>
      <c r="D29" s="136"/>
      <c r="E29" s="182"/>
      <c r="F29" s="182"/>
      <c r="G29" s="182"/>
      <c r="H29" s="182"/>
      <c r="I29" s="182"/>
    </row>
    <row r="30" spans="1:9" x14ac:dyDescent="0.2">
      <c r="A30" s="419"/>
      <c r="B30" s="408"/>
      <c r="C30" s="201"/>
      <c r="D30" s="187"/>
      <c r="E30" s="182"/>
      <c r="F30" s="182"/>
      <c r="G30" s="182"/>
      <c r="H30" s="182"/>
      <c r="I30" s="182"/>
    </row>
    <row r="31" spans="1:9" x14ac:dyDescent="0.2">
      <c r="A31" s="419"/>
      <c r="B31" s="409" t="s">
        <v>66</v>
      </c>
      <c r="C31" s="197"/>
      <c r="D31" s="135"/>
      <c r="E31" s="182"/>
      <c r="F31" s="182"/>
      <c r="G31" s="182"/>
      <c r="H31" s="182"/>
      <c r="I31" s="182"/>
    </row>
    <row r="32" spans="1:9" x14ac:dyDescent="0.2">
      <c r="A32" s="419"/>
      <c r="B32" s="409"/>
      <c r="C32" s="201"/>
      <c r="D32" s="135"/>
      <c r="E32" s="182"/>
      <c r="F32" s="182"/>
      <c r="G32" s="182"/>
      <c r="H32" s="182"/>
      <c r="I32" s="182"/>
    </row>
    <row r="33" spans="1:10" ht="14.25" customHeight="1" x14ac:dyDescent="0.2">
      <c r="A33" s="419"/>
      <c r="B33" s="409" t="s">
        <v>104</v>
      </c>
      <c r="C33" s="203"/>
      <c r="D33" s="135"/>
      <c r="E33" s="182"/>
      <c r="F33" s="182"/>
      <c r="G33" s="182"/>
      <c r="H33" s="182"/>
      <c r="I33" s="182"/>
    </row>
    <row r="34" spans="1:10" ht="13.5" customHeight="1" x14ac:dyDescent="0.2">
      <c r="A34" s="419"/>
      <c r="B34" s="409"/>
      <c r="C34" s="204"/>
      <c r="D34" s="135"/>
      <c r="E34" s="182"/>
      <c r="F34" s="182"/>
      <c r="G34" s="182"/>
      <c r="H34" s="182"/>
      <c r="I34" s="182"/>
    </row>
    <row r="35" spans="1:10" x14ac:dyDescent="0.2">
      <c r="A35" s="419"/>
      <c r="B35" s="409" t="s">
        <v>172</v>
      </c>
      <c r="C35" s="208"/>
      <c r="D35" s="187"/>
      <c r="E35" s="182"/>
      <c r="F35" s="182"/>
      <c r="G35" s="182"/>
      <c r="H35" s="182"/>
      <c r="I35" s="182"/>
    </row>
    <row r="36" spans="1:10" x14ac:dyDescent="0.2">
      <c r="A36" s="419"/>
      <c r="B36" s="409"/>
      <c r="C36" s="205"/>
      <c r="D36" s="187"/>
      <c r="E36" s="182"/>
      <c r="F36" s="182"/>
      <c r="G36" s="182"/>
      <c r="H36" s="182"/>
      <c r="I36" s="182"/>
    </row>
    <row r="37" spans="1:10" x14ac:dyDescent="0.2">
      <c r="A37" s="419"/>
      <c r="B37" s="409" t="s">
        <v>145</v>
      </c>
      <c r="C37" s="201"/>
      <c r="D37" s="135"/>
      <c r="E37" s="182"/>
      <c r="F37" s="182"/>
      <c r="G37" s="182"/>
      <c r="H37" s="182"/>
      <c r="I37" s="182"/>
    </row>
    <row r="38" spans="1:10" x14ac:dyDescent="0.2">
      <c r="A38" s="419"/>
      <c r="B38" s="409"/>
      <c r="C38" s="201"/>
      <c r="D38" s="135"/>
      <c r="E38" s="182"/>
      <c r="F38" s="182"/>
      <c r="G38" s="182"/>
      <c r="H38" s="182"/>
      <c r="I38" s="182"/>
    </row>
    <row r="39" spans="1:10" x14ac:dyDescent="0.2">
      <c r="A39" s="419"/>
      <c r="B39" s="409" t="s">
        <v>164</v>
      </c>
      <c r="C39" s="206"/>
      <c r="D39" s="135"/>
      <c r="E39" s="182"/>
      <c r="F39" s="182"/>
      <c r="G39" s="182"/>
      <c r="H39" s="182"/>
      <c r="I39" s="182"/>
    </row>
    <row r="40" spans="1:10" x14ac:dyDescent="0.2">
      <c r="A40" s="419"/>
      <c r="B40" s="409"/>
      <c r="C40" s="201"/>
      <c r="D40" s="135"/>
      <c r="E40" s="182"/>
      <c r="F40" s="182"/>
      <c r="G40" s="182"/>
      <c r="H40" s="182"/>
      <c r="I40" s="182"/>
    </row>
    <row r="41" spans="1:10" x14ac:dyDescent="0.2">
      <c r="A41" s="419"/>
      <c r="B41" s="409" t="s">
        <v>192</v>
      </c>
      <c r="C41" s="197"/>
      <c r="D41" s="135"/>
      <c r="E41" s="193"/>
      <c r="F41" s="182"/>
      <c r="G41" s="182"/>
      <c r="H41" s="182"/>
      <c r="I41" s="182"/>
    </row>
    <row r="42" spans="1:10" s="188" customFormat="1" ht="15.75" customHeight="1" x14ac:dyDescent="0.2">
      <c r="A42" s="419"/>
      <c r="B42" s="409"/>
      <c r="C42" s="206"/>
      <c r="D42" s="189"/>
      <c r="E42" s="194"/>
      <c r="F42" s="195"/>
      <c r="G42" s="195"/>
      <c r="H42" s="195"/>
      <c r="I42" s="195"/>
    </row>
    <row r="43" spans="1:10" x14ac:dyDescent="0.2">
      <c r="A43" s="419"/>
      <c r="B43" s="409" t="s">
        <v>181</v>
      </c>
      <c r="C43" s="201"/>
      <c r="D43" s="135"/>
      <c r="E43" s="193"/>
      <c r="F43" s="182"/>
      <c r="G43" s="182"/>
      <c r="H43" s="182"/>
      <c r="I43" s="182"/>
    </row>
    <row r="44" spans="1:10" x14ac:dyDescent="0.2">
      <c r="A44" s="419"/>
      <c r="B44" s="409"/>
      <c r="C44" s="201"/>
      <c r="D44" s="135"/>
      <c r="E44" s="193"/>
      <c r="F44" s="182"/>
      <c r="G44" s="182"/>
      <c r="H44" s="182"/>
      <c r="I44" s="182"/>
    </row>
    <row r="45" spans="1:10" x14ac:dyDescent="0.2">
      <c r="A45" s="419"/>
      <c r="B45" s="410" t="s">
        <v>207</v>
      </c>
      <c r="C45" s="201"/>
      <c r="D45" s="135"/>
      <c r="E45" s="193"/>
      <c r="F45" s="193"/>
      <c r="G45" s="182"/>
      <c r="H45" s="182"/>
      <c r="I45" s="182"/>
    </row>
    <row r="46" spans="1:10" x14ac:dyDescent="0.2">
      <c r="A46" s="419"/>
      <c r="B46" s="411"/>
      <c r="C46" s="201"/>
      <c r="D46" s="135"/>
      <c r="E46" s="193"/>
      <c r="F46" s="182"/>
      <c r="G46" s="182"/>
      <c r="H46" s="182"/>
      <c r="I46" s="182"/>
    </row>
    <row r="47" spans="1:10" x14ac:dyDescent="0.2">
      <c r="A47" s="419"/>
      <c r="B47" s="409" t="s">
        <v>131</v>
      </c>
      <c r="C47" s="201"/>
      <c r="D47" s="135"/>
      <c r="E47" s="193"/>
      <c r="F47" s="193"/>
      <c r="G47" s="193"/>
      <c r="H47" s="193"/>
      <c r="I47" s="193"/>
      <c r="J47" s="192"/>
    </row>
    <row r="48" spans="1:10" ht="15.75" customHeight="1" x14ac:dyDescent="0.2">
      <c r="A48" s="419"/>
      <c r="B48" s="409"/>
      <c r="C48" s="201"/>
      <c r="D48" s="135"/>
      <c r="E48" s="193"/>
      <c r="F48" s="182"/>
      <c r="G48" s="182"/>
      <c r="H48" s="182"/>
      <c r="I48" s="182"/>
    </row>
    <row r="49" spans="1:9" x14ac:dyDescent="0.2">
      <c r="A49" s="418" t="s">
        <v>128</v>
      </c>
      <c r="B49" s="407" t="s">
        <v>100</v>
      </c>
      <c r="C49" s="191"/>
      <c r="D49" s="187"/>
      <c r="E49" s="193"/>
      <c r="F49" s="182"/>
      <c r="G49" s="182"/>
      <c r="H49" s="182"/>
      <c r="I49" s="182"/>
    </row>
    <row r="50" spans="1:9" x14ac:dyDescent="0.2">
      <c r="A50" s="419"/>
      <c r="B50" s="407"/>
      <c r="C50" s="191"/>
      <c r="D50" s="187"/>
      <c r="E50" s="193"/>
      <c r="F50" s="182"/>
      <c r="G50" s="182"/>
      <c r="H50" s="182"/>
      <c r="I50" s="182"/>
    </row>
    <row r="51" spans="1:9" x14ac:dyDescent="0.2">
      <c r="A51" s="419"/>
      <c r="B51" s="407" t="s">
        <v>162</v>
      </c>
      <c r="C51" s="191"/>
      <c r="D51" s="187"/>
      <c r="E51" s="193"/>
      <c r="F51" s="182"/>
      <c r="G51" s="182"/>
      <c r="H51" s="182"/>
      <c r="I51" s="182"/>
    </row>
    <row r="52" spans="1:9" x14ac:dyDescent="0.2">
      <c r="A52" s="419"/>
      <c r="B52" s="408"/>
      <c r="C52" s="191"/>
      <c r="D52" s="187"/>
      <c r="E52" s="182"/>
      <c r="F52" s="182"/>
      <c r="G52" s="182"/>
      <c r="H52" s="182"/>
      <c r="I52" s="182"/>
    </row>
    <row r="53" spans="1:9" x14ac:dyDescent="0.2">
      <c r="A53" s="419"/>
      <c r="B53" s="409" t="s">
        <v>66</v>
      </c>
      <c r="C53" s="207"/>
      <c r="D53" s="187"/>
      <c r="E53" s="193"/>
      <c r="F53" s="182"/>
      <c r="G53" s="182"/>
      <c r="H53" s="182"/>
      <c r="I53" s="182"/>
    </row>
    <row r="54" spans="1:9" x14ac:dyDescent="0.2">
      <c r="A54" s="419"/>
      <c r="B54" s="409"/>
      <c r="C54" s="191"/>
      <c r="D54" s="187"/>
      <c r="E54" s="193"/>
      <c r="F54" s="182"/>
      <c r="G54" s="182"/>
      <c r="H54" s="182"/>
      <c r="I54" s="182"/>
    </row>
    <row r="55" spans="1:9" x14ac:dyDescent="0.2">
      <c r="A55" s="419"/>
      <c r="B55" s="409" t="s">
        <v>104</v>
      </c>
      <c r="C55" s="191"/>
      <c r="D55" s="187"/>
      <c r="E55" s="193"/>
      <c r="F55" s="182"/>
      <c r="G55" s="182"/>
      <c r="H55" s="182"/>
      <c r="I55" s="182"/>
    </row>
    <row r="56" spans="1:9" x14ac:dyDescent="0.2">
      <c r="A56" s="419"/>
      <c r="B56" s="409"/>
      <c r="C56" s="191"/>
      <c r="D56" s="187"/>
      <c r="E56" s="193"/>
      <c r="F56" s="182"/>
      <c r="G56" s="182"/>
      <c r="H56" s="182"/>
      <c r="I56" s="182"/>
    </row>
    <row r="57" spans="1:9" x14ac:dyDescent="0.2">
      <c r="A57" s="419"/>
      <c r="B57" s="409" t="s">
        <v>172</v>
      </c>
      <c r="C57" s="191"/>
      <c r="D57" s="187"/>
      <c r="E57" s="193"/>
      <c r="F57" s="182"/>
      <c r="G57" s="182"/>
      <c r="H57" s="182"/>
      <c r="I57" s="182"/>
    </row>
    <row r="58" spans="1:9" x14ac:dyDescent="0.2">
      <c r="A58" s="419"/>
      <c r="B58" s="409"/>
      <c r="C58" s="191"/>
      <c r="D58" s="187"/>
      <c r="E58" s="193"/>
      <c r="F58" s="182"/>
      <c r="G58" s="182"/>
      <c r="H58" s="182"/>
      <c r="I58" s="182"/>
    </row>
    <row r="59" spans="1:9" x14ac:dyDescent="0.2">
      <c r="A59" s="419"/>
      <c r="B59" s="409" t="s">
        <v>145</v>
      </c>
      <c r="C59" s="191"/>
      <c r="D59" s="187"/>
      <c r="E59" s="193"/>
      <c r="F59" s="182"/>
      <c r="G59" s="182"/>
      <c r="H59" s="182"/>
      <c r="I59" s="182"/>
    </row>
    <row r="60" spans="1:9" x14ac:dyDescent="0.2">
      <c r="A60" s="419"/>
      <c r="B60" s="409"/>
      <c r="C60" s="191"/>
      <c r="D60" s="187"/>
      <c r="E60" s="193"/>
      <c r="F60" s="182"/>
      <c r="G60" s="182"/>
      <c r="H60" s="182"/>
      <c r="I60" s="182"/>
    </row>
    <row r="61" spans="1:9" x14ac:dyDescent="0.2">
      <c r="A61" s="419"/>
      <c r="B61" s="409" t="s">
        <v>164</v>
      </c>
      <c r="C61" s="191"/>
      <c r="D61" s="187"/>
      <c r="E61" s="193"/>
      <c r="F61" s="182"/>
      <c r="G61" s="182"/>
      <c r="H61" s="182"/>
      <c r="I61" s="182"/>
    </row>
    <row r="62" spans="1:9" x14ac:dyDescent="0.2">
      <c r="A62" s="419"/>
      <c r="B62" s="409"/>
      <c r="C62" s="191"/>
      <c r="D62" s="187"/>
      <c r="E62" s="193"/>
      <c r="F62" s="182"/>
      <c r="G62" s="182"/>
      <c r="H62" s="182"/>
      <c r="I62" s="182"/>
    </row>
    <row r="63" spans="1:9" x14ac:dyDescent="0.2">
      <c r="A63" s="419"/>
      <c r="B63" s="409" t="s">
        <v>192</v>
      </c>
      <c r="C63" s="191"/>
      <c r="D63" s="187"/>
      <c r="E63" s="193"/>
      <c r="F63" s="182"/>
      <c r="G63" s="182"/>
      <c r="H63" s="182"/>
      <c r="I63" s="182"/>
    </row>
    <row r="64" spans="1:9" x14ac:dyDescent="0.2">
      <c r="A64" s="419"/>
      <c r="B64" s="409"/>
      <c r="C64" s="191"/>
      <c r="D64" s="187"/>
      <c r="E64" s="193"/>
      <c r="F64" s="182"/>
      <c r="G64" s="182"/>
      <c r="H64" s="182"/>
      <c r="I64" s="182"/>
    </row>
    <row r="65" spans="1:9" x14ac:dyDescent="0.2">
      <c r="A65" s="419"/>
      <c r="B65" s="409" t="s">
        <v>181</v>
      </c>
      <c r="C65" s="191"/>
      <c r="D65" s="187"/>
      <c r="E65" s="193"/>
      <c r="F65" s="182"/>
      <c r="G65" s="182"/>
      <c r="H65" s="182"/>
      <c r="I65" s="182"/>
    </row>
    <row r="66" spans="1:9" x14ac:dyDescent="0.2">
      <c r="A66" s="419"/>
      <c r="B66" s="409"/>
      <c r="C66" s="191"/>
      <c r="D66" s="187"/>
      <c r="E66" s="193"/>
      <c r="F66" s="182"/>
      <c r="G66" s="182"/>
      <c r="H66" s="182"/>
      <c r="I66" s="182"/>
    </row>
    <row r="67" spans="1:9" x14ac:dyDescent="0.2">
      <c r="A67" s="419"/>
      <c r="B67" s="410" t="s">
        <v>207</v>
      </c>
      <c r="C67" s="191"/>
      <c r="D67" s="187"/>
      <c r="E67" s="193"/>
      <c r="F67" s="182"/>
      <c r="G67" s="182"/>
      <c r="H67" s="182"/>
      <c r="I67" s="182"/>
    </row>
    <row r="68" spans="1:9" x14ac:dyDescent="0.2">
      <c r="A68" s="419"/>
      <c r="B68" s="411"/>
      <c r="C68" s="191"/>
      <c r="D68" s="187"/>
      <c r="E68" s="193"/>
      <c r="F68" s="182"/>
      <c r="G68" s="182"/>
      <c r="H68" s="182"/>
      <c r="I68" s="182"/>
    </row>
    <row r="69" spans="1:9" x14ac:dyDescent="0.2">
      <c r="A69" s="419"/>
      <c r="B69" s="409" t="s">
        <v>131</v>
      </c>
      <c r="C69" s="191"/>
      <c r="D69" s="187"/>
      <c r="E69" s="193"/>
      <c r="F69" s="182"/>
      <c r="G69" s="182"/>
      <c r="H69" s="182"/>
      <c r="I69" s="182"/>
    </row>
    <row r="70" spans="1:9" x14ac:dyDescent="0.2">
      <c r="A70" s="419"/>
      <c r="B70" s="409"/>
      <c r="C70" s="191"/>
      <c r="D70" s="187"/>
      <c r="E70" s="193"/>
      <c r="F70" s="182"/>
      <c r="G70" s="182"/>
      <c r="H70" s="182"/>
      <c r="I70" s="182"/>
    </row>
    <row r="71" spans="1:9" x14ac:dyDescent="0.2">
      <c r="A71" s="406" t="s">
        <v>149</v>
      </c>
      <c r="B71" s="407" t="s">
        <v>100</v>
      </c>
      <c r="C71" s="209"/>
      <c r="D71" s="187"/>
      <c r="E71" s="193"/>
      <c r="F71" s="182"/>
      <c r="G71" s="182"/>
      <c r="H71" s="182"/>
      <c r="I71" s="182"/>
    </row>
    <row r="72" spans="1:9" x14ac:dyDescent="0.2">
      <c r="A72" s="406"/>
      <c r="B72" s="407"/>
      <c r="C72" s="191"/>
      <c r="D72" s="187"/>
      <c r="E72" s="193"/>
      <c r="F72" s="182"/>
      <c r="G72" s="182"/>
      <c r="H72" s="182"/>
      <c r="I72" s="182"/>
    </row>
    <row r="73" spans="1:9" x14ac:dyDescent="0.2">
      <c r="A73" s="406"/>
      <c r="B73" s="407" t="s">
        <v>162</v>
      </c>
      <c r="C73" s="191"/>
      <c r="D73" s="187"/>
      <c r="E73" s="193"/>
      <c r="F73" s="182"/>
      <c r="G73" s="182"/>
      <c r="H73" s="182"/>
      <c r="I73" s="182"/>
    </row>
    <row r="74" spans="1:9" x14ac:dyDescent="0.2">
      <c r="A74" s="406"/>
      <c r="B74" s="408"/>
      <c r="C74" s="191"/>
      <c r="D74" s="187"/>
      <c r="E74" s="193"/>
      <c r="F74" s="182"/>
      <c r="G74" s="182"/>
      <c r="H74" s="182"/>
      <c r="I74" s="182"/>
    </row>
    <row r="75" spans="1:9" x14ac:dyDescent="0.2">
      <c r="A75" s="406"/>
      <c r="B75" s="409" t="s">
        <v>66</v>
      </c>
      <c r="C75" s="191"/>
      <c r="D75" s="187"/>
      <c r="E75" s="193"/>
      <c r="F75" s="182"/>
      <c r="G75" s="182"/>
      <c r="H75" s="182"/>
      <c r="I75" s="182"/>
    </row>
    <row r="76" spans="1:9" x14ac:dyDescent="0.2">
      <c r="A76" s="406"/>
      <c r="B76" s="409"/>
      <c r="C76" s="191"/>
      <c r="D76" s="187"/>
      <c r="E76" s="193"/>
      <c r="F76" s="182"/>
      <c r="G76" s="182"/>
      <c r="H76" s="182"/>
      <c r="I76" s="182"/>
    </row>
    <row r="77" spans="1:9" x14ac:dyDescent="0.2">
      <c r="A77" s="406"/>
      <c r="B77" s="409" t="s">
        <v>104</v>
      </c>
      <c r="C77" s="191"/>
      <c r="D77" s="187"/>
      <c r="E77" s="193"/>
      <c r="F77" s="182"/>
      <c r="G77" s="182"/>
      <c r="H77" s="182"/>
      <c r="I77" s="182"/>
    </row>
    <row r="78" spans="1:9" x14ac:dyDescent="0.2">
      <c r="A78" s="406"/>
      <c r="B78" s="409"/>
      <c r="C78" s="191"/>
      <c r="D78" s="187"/>
      <c r="E78" s="193"/>
      <c r="F78" s="182"/>
      <c r="G78" s="182"/>
      <c r="H78" s="182"/>
      <c r="I78" s="182"/>
    </row>
    <row r="79" spans="1:9" x14ac:dyDescent="0.2">
      <c r="A79" s="406"/>
      <c r="B79" s="409" t="s">
        <v>172</v>
      </c>
      <c r="C79" s="191"/>
      <c r="D79" s="187"/>
      <c r="E79" s="193"/>
      <c r="F79" s="182"/>
      <c r="G79" s="182"/>
      <c r="H79" s="182"/>
      <c r="I79" s="182"/>
    </row>
    <row r="80" spans="1:9" x14ac:dyDescent="0.2">
      <c r="A80" s="406"/>
      <c r="B80" s="409"/>
      <c r="C80" s="191"/>
      <c r="D80" s="187"/>
      <c r="E80" s="193"/>
      <c r="F80" s="182"/>
      <c r="G80" s="182"/>
      <c r="H80" s="182"/>
      <c r="I80" s="182"/>
    </row>
    <row r="81" spans="1:9" x14ac:dyDescent="0.2">
      <c r="A81" s="406"/>
      <c r="B81" s="409" t="s">
        <v>145</v>
      </c>
      <c r="C81" s="191"/>
      <c r="D81" s="187"/>
      <c r="E81" s="182"/>
      <c r="F81" s="182"/>
      <c r="G81" s="182"/>
      <c r="H81" s="182"/>
      <c r="I81" s="182"/>
    </row>
    <row r="82" spans="1:9" x14ac:dyDescent="0.2">
      <c r="A82" s="406"/>
      <c r="B82" s="409"/>
      <c r="C82" s="191"/>
      <c r="D82" s="187"/>
      <c r="E82" s="182"/>
      <c r="F82" s="182"/>
      <c r="G82" s="182"/>
      <c r="H82" s="182"/>
      <c r="I82" s="182"/>
    </row>
    <row r="83" spans="1:9" x14ac:dyDescent="0.2">
      <c r="A83" s="406"/>
      <c r="B83" s="409" t="s">
        <v>164</v>
      </c>
      <c r="C83" s="191"/>
      <c r="D83" s="187"/>
      <c r="E83" s="182"/>
      <c r="F83" s="182"/>
      <c r="G83" s="182"/>
      <c r="H83" s="182"/>
      <c r="I83" s="182"/>
    </row>
    <row r="84" spans="1:9" x14ac:dyDescent="0.2">
      <c r="A84" s="406"/>
      <c r="B84" s="409"/>
      <c r="C84" s="191"/>
      <c r="D84" s="187"/>
      <c r="E84" s="182"/>
      <c r="F84" s="182"/>
      <c r="G84" s="182"/>
      <c r="H84" s="182"/>
      <c r="I84" s="182"/>
    </row>
    <row r="85" spans="1:9" x14ac:dyDescent="0.2">
      <c r="A85" s="406"/>
      <c r="B85" s="409" t="s">
        <v>192</v>
      </c>
      <c r="C85" s="191"/>
      <c r="D85" s="187"/>
      <c r="E85" s="182"/>
      <c r="F85" s="182"/>
      <c r="G85" s="182"/>
      <c r="H85" s="182"/>
      <c r="I85" s="182"/>
    </row>
    <row r="86" spans="1:9" x14ac:dyDescent="0.2">
      <c r="A86" s="406"/>
      <c r="B86" s="409"/>
      <c r="C86" s="191"/>
      <c r="D86" s="187"/>
      <c r="E86" s="182"/>
      <c r="F86" s="182"/>
      <c r="G86" s="182"/>
      <c r="H86" s="182"/>
      <c r="I86" s="182"/>
    </row>
    <row r="87" spans="1:9" x14ac:dyDescent="0.2">
      <c r="A87" s="406"/>
      <c r="B87" s="409" t="s">
        <v>181</v>
      </c>
      <c r="C87" s="209"/>
      <c r="D87" s="187"/>
      <c r="E87" s="182"/>
      <c r="F87" s="182"/>
      <c r="G87" s="182"/>
      <c r="H87" s="182"/>
      <c r="I87" s="182"/>
    </row>
    <row r="88" spans="1:9" x14ac:dyDescent="0.2">
      <c r="A88" s="406"/>
      <c r="B88" s="409"/>
      <c r="C88" s="209"/>
      <c r="D88" s="187"/>
      <c r="E88" s="182"/>
      <c r="F88" s="182"/>
      <c r="G88" s="182"/>
      <c r="H88" s="182"/>
      <c r="I88" s="182"/>
    </row>
    <row r="89" spans="1:9" x14ac:dyDescent="0.2">
      <c r="A89" s="406"/>
      <c r="B89" s="410" t="s">
        <v>207</v>
      </c>
      <c r="C89" s="191"/>
      <c r="D89" s="187"/>
      <c r="E89" s="182"/>
      <c r="F89" s="182"/>
      <c r="G89" s="182"/>
      <c r="H89" s="182"/>
      <c r="I89" s="182"/>
    </row>
    <row r="90" spans="1:9" x14ac:dyDescent="0.2">
      <c r="A90" s="406"/>
      <c r="B90" s="411"/>
      <c r="C90" s="191"/>
      <c r="D90" s="187"/>
      <c r="E90" s="182"/>
      <c r="F90" s="182"/>
      <c r="G90" s="182"/>
      <c r="H90" s="182"/>
      <c r="I90" s="182"/>
    </row>
    <row r="91" spans="1:9" x14ac:dyDescent="0.2">
      <c r="A91" s="406"/>
      <c r="B91" s="409" t="s">
        <v>131</v>
      </c>
      <c r="C91" s="191"/>
      <c r="D91" s="187"/>
      <c r="E91" s="182"/>
      <c r="F91" s="182"/>
      <c r="G91" s="182"/>
      <c r="H91" s="182"/>
      <c r="I91" s="182"/>
    </row>
    <row r="92" spans="1:9" x14ac:dyDescent="0.2">
      <c r="A92" s="406"/>
      <c r="B92" s="409"/>
      <c r="C92" s="191"/>
      <c r="D92" s="187"/>
      <c r="E92" s="182"/>
      <c r="F92" s="182"/>
      <c r="G92" s="182"/>
      <c r="H92" s="182"/>
      <c r="I92" s="182"/>
    </row>
    <row r="93" spans="1:9" x14ac:dyDescent="0.2">
      <c r="A93" s="406" t="s">
        <v>150</v>
      </c>
      <c r="B93" s="407" t="s">
        <v>100</v>
      </c>
      <c r="C93" s="209"/>
      <c r="D93" s="187"/>
      <c r="E93" s="182"/>
      <c r="F93" s="182"/>
      <c r="G93" s="182"/>
      <c r="H93" s="182"/>
      <c r="I93" s="182"/>
    </row>
    <row r="94" spans="1:9" x14ac:dyDescent="0.2">
      <c r="A94" s="406"/>
      <c r="B94" s="407"/>
      <c r="C94" s="191"/>
      <c r="D94" s="187"/>
      <c r="E94" s="182"/>
      <c r="F94" s="182"/>
      <c r="G94" s="182"/>
      <c r="H94" s="182"/>
      <c r="I94" s="182"/>
    </row>
    <row r="95" spans="1:9" x14ac:dyDescent="0.2">
      <c r="A95" s="406"/>
      <c r="B95" s="407" t="s">
        <v>162</v>
      </c>
      <c r="C95" s="191"/>
      <c r="D95" s="187"/>
      <c r="E95" s="182"/>
      <c r="F95" s="182"/>
      <c r="G95" s="182"/>
      <c r="H95" s="182"/>
      <c r="I95" s="182"/>
    </row>
    <row r="96" spans="1:9" x14ac:dyDescent="0.2">
      <c r="A96" s="406"/>
      <c r="B96" s="408"/>
      <c r="C96" s="191"/>
      <c r="D96" s="187"/>
      <c r="E96" s="182"/>
      <c r="F96" s="182"/>
      <c r="G96" s="182"/>
      <c r="H96" s="182"/>
      <c r="I96" s="182"/>
    </row>
    <row r="97" spans="1:9" x14ac:dyDescent="0.2">
      <c r="A97" s="406"/>
      <c r="B97" s="409" t="s">
        <v>66</v>
      </c>
      <c r="C97" s="191"/>
      <c r="D97" s="187"/>
      <c r="E97" s="182"/>
      <c r="F97" s="182"/>
      <c r="G97" s="182"/>
      <c r="H97" s="182"/>
      <c r="I97" s="182"/>
    </row>
    <row r="98" spans="1:9" x14ac:dyDescent="0.2">
      <c r="A98" s="406"/>
      <c r="B98" s="409"/>
      <c r="C98" s="191"/>
      <c r="D98" s="187"/>
      <c r="E98" s="182"/>
      <c r="F98" s="182"/>
      <c r="G98" s="182"/>
      <c r="H98" s="182"/>
      <c r="I98" s="182"/>
    </row>
    <row r="99" spans="1:9" x14ac:dyDescent="0.2">
      <c r="A99" s="406"/>
      <c r="B99" s="409" t="s">
        <v>104</v>
      </c>
      <c r="C99" s="193"/>
      <c r="D99" s="187"/>
      <c r="E99" s="182"/>
      <c r="F99" s="182"/>
      <c r="G99" s="182"/>
      <c r="H99" s="182"/>
      <c r="I99" s="182"/>
    </row>
    <row r="100" spans="1:9" x14ac:dyDescent="0.2">
      <c r="A100" s="406"/>
      <c r="B100" s="409"/>
      <c r="C100" s="191"/>
      <c r="D100" s="187"/>
      <c r="E100" s="182"/>
      <c r="F100" s="182"/>
      <c r="G100" s="182"/>
      <c r="H100" s="182"/>
      <c r="I100" s="182"/>
    </row>
    <row r="101" spans="1:9" x14ac:dyDescent="0.2">
      <c r="A101" s="406"/>
      <c r="B101" s="409" t="s">
        <v>172</v>
      </c>
      <c r="C101" s="135"/>
      <c r="D101" s="187"/>
      <c r="E101" s="182"/>
      <c r="F101" s="182"/>
      <c r="G101" s="182"/>
      <c r="H101" s="182"/>
      <c r="I101" s="182"/>
    </row>
    <row r="102" spans="1:9" x14ac:dyDescent="0.2">
      <c r="A102" s="406"/>
      <c r="B102" s="409"/>
      <c r="C102" s="191"/>
      <c r="D102" s="187"/>
      <c r="E102" s="182"/>
      <c r="F102" s="182"/>
      <c r="G102" s="182"/>
      <c r="H102" s="182"/>
      <c r="I102" s="182"/>
    </row>
    <row r="103" spans="1:9" x14ac:dyDescent="0.2">
      <c r="A103" s="406"/>
      <c r="B103" s="409" t="s">
        <v>145</v>
      </c>
      <c r="C103" s="191"/>
      <c r="D103" s="187"/>
      <c r="E103" s="182"/>
      <c r="F103" s="182"/>
      <c r="G103" s="182"/>
      <c r="H103" s="182"/>
      <c r="I103" s="182"/>
    </row>
    <row r="104" spans="1:9" x14ac:dyDescent="0.2">
      <c r="A104" s="406"/>
      <c r="B104" s="409"/>
      <c r="C104" s="191"/>
      <c r="D104" s="187"/>
      <c r="E104" s="182"/>
      <c r="F104" s="182"/>
      <c r="G104" s="182"/>
      <c r="H104" s="182"/>
      <c r="I104" s="182"/>
    </row>
    <row r="105" spans="1:9" x14ac:dyDescent="0.2">
      <c r="A105" s="406"/>
      <c r="B105" s="409" t="s">
        <v>164</v>
      </c>
      <c r="C105" s="191"/>
      <c r="D105" s="187"/>
      <c r="E105" s="182"/>
      <c r="F105" s="182"/>
      <c r="G105" s="182"/>
      <c r="H105" s="182"/>
      <c r="I105" s="182"/>
    </row>
    <row r="106" spans="1:9" x14ac:dyDescent="0.2">
      <c r="A106" s="406"/>
      <c r="B106" s="409"/>
      <c r="C106" s="191"/>
      <c r="D106" s="187"/>
      <c r="E106" s="182"/>
      <c r="F106" s="182"/>
      <c r="G106" s="182"/>
      <c r="H106" s="182"/>
      <c r="I106" s="182"/>
    </row>
    <row r="107" spans="1:9" x14ac:dyDescent="0.2">
      <c r="A107" s="406"/>
      <c r="B107" s="409" t="s">
        <v>192</v>
      </c>
      <c r="C107" s="191"/>
      <c r="D107" s="187"/>
      <c r="E107" s="182"/>
      <c r="F107" s="182"/>
      <c r="G107" s="182"/>
      <c r="H107" s="182"/>
      <c r="I107" s="182"/>
    </row>
    <row r="108" spans="1:9" x14ac:dyDescent="0.2">
      <c r="A108" s="406"/>
      <c r="B108" s="409"/>
      <c r="C108" s="191"/>
      <c r="D108" s="187"/>
      <c r="E108" s="182"/>
      <c r="F108" s="182"/>
      <c r="G108" s="182"/>
      <c r="H108" s="182"/>
      <c r="I108" s="182"/>
    </row>
    <row r="109" spans="1:9" x14ac:dyDescent="0.2">
      <c r="A109" s="406"/>
      <c r="B109" s="409" t="s">
        <v>181</v>
      </c>
      <c r="C109" s="191"/>
      <c r="D109" s="187"/>
      <c r="E109" s="182"/>
      <c r="F109" s="182"/>
      <c r="G109" s="182"/>
      <c r="H109" s="182"/>
      <c r="I109" s="182"/>
    </row>
    <row r="110" spans="1:9" x14ac:dyDescent="0.2">
      <c r="A110" s="406"/>
      <c r="B110" s="409"/>
      <c r="C110" s="191"/>
      <c r="D110" s="187"/>
      <c r="E110" s="182"/>
      <c r="F110" s="182"/>
      <c r="G110" s="182"/>
      <c r="H110" s="182"/>
      <c r="I110" s="182"/>
    </row>
    <row r="111" spans="1:9" x14ac:dyDescent="0.2">
      <c r="A111" s="406"/>
      <c r="B111" s="410" t="s">
        <v>207</v>
      </c>
      <c r="C111" s="191"/>
      <c r="D111" s="187"/>
      <c r="E111" s="182"/>
      <c r="F111" s="182"/>
      <c r="G111" s="182"/>
      <c r="H111" s="182"/>
      <c r="I111" s="182"/>
    </row>
    <row r="112" spans="1:9" x14ac:dyDescent="0.2">
      <c r="A112" s="406"/>
      <c r="B112" s="411"/>
      <c r="C112" s="191"/>
      <c r="D112" s="187"/>
      <c r="E112" s="182"/>
      <c r="F112" s="182"/>
      <c r="G112" s="182"/>
      <c r="H112" s="182"/>
      <c r="I112" s="182"/>
    </row>
    <row r="113" spans="1:9" x14ac:dyDescent="0.2">
      <c r="A113" s="406"/>
      <c r="B113" s="409" t="s">
        <v>131</v>
      </c>
      <c r="C113" s="191"/>
      <c r="D113" s="187"/>
      <c r="E113" s="182"/>
      <c r="F113" s="182"/>
      <c r="G113" s="182"/>
      <c r="H113" s="182"/>
      <c r="I113" s="182"/>
    </row>
    <row r="114" spans="1:9" x14ac:dyDescent="0.2">
      <c r="A114" s="406"/>
      <c r="B114" s="409"/>
      <c r="C114" s="191"/>
      <c r="D114" s="187"/>
      <c r="E114" s="182"/>
      <c r="F114" s="182"/>
      <c r="G114" s="182"/>
      <c r="H114" s="182"/>
      <c r="I114" s="182"/>
    </row>
    <row r="115" spans="1:9" x14ac:dyDescent="0.2">
      <c r="A115" s="406" t="s">
        <v>150</v>
      </c>
      <c r="B115" s="407" t="s">
        <v>100</v>
      </c>
      <c r="C115" s="191"/>
      <c r="D115" s="187"/>
      <c r="E115" s="182"/>
      <c r="F115" s="182"/>
      <c r="G115" s="182"/>
      <c r="H115" s="182"/>
      <c r="I115" s="182"/>
    </row>
    <row r="116" spans="1:9" x14ac:dyDescent="0.2">
      <c r="A116" s="406"/>
      <c r="B116" s="407"/>
      <c r="C116" s="191"/>
      <c r="D116" s="187"/>
      <c r="E116" s="182"/>
      <c r="F116" s="182"/>
      <c r="G116" s="182"/>
      <c r="H116" s="182"/>
      <c r="I116" s="182"/>
    </row>
    <row r="117" spans="1:9" x14ac:dyDescent="0.2">
      <c r="A117" s="406"/>
      <c r="B117" s="407" t="s">
        <v>162</v>
      </c>
      <c r="C117" s="191"/>
      <c r="D117" s="187"/>
      <c r="E117" s="182"/>
      <c r="F117" s="182"/>
      <c r="G117" s="182"/>
      <c r="H117" s="182"/>
      <c r="I117" s="182"/>
    </row>
    <row r="118" spans="1:9" x14ac:dyDescent="0.2">
      <c r="A118" s="406"/>
      <c r="B118" s="408"/>
      <c r="C118" s="191"/>
      <c r="D118" s="187"/>
      <c r="E118" s="182"/>
      <c r="F118" s="182"/>
      <c r="G118" s="182"/>
      <c r="H118" s="182"/>
      <c r="I118" s="182"/>
    </row>
    <row r="119" spans="1:9" x14ac:dyDescent="0.2">
      <c r="A119" s="406"/>
      <c r="B119" s="409" t="s">
        <v>66</v>
      </c>
      <c r="C119" s="191"/>
      <c r="D119" s="187"/>
      <c r="E119" s="182"/>
      <c r="F119" s="182"/>
      <c r="G119" s="182"/>
      <c r="H119" s="182"/>
      <c r="I119" s="182"/>
    </row>
    <row r="120" spans="1:9" x14ac:dyDescent="0.2">
      <c r="A120" s="406"/>
      <c r="B120" s="409"/>
      <c r="C120" s="191"/>
      <c r="D120" s="187"/>
      <c r="E120" s="182"/>
      <c r="F120" s="182"/>
      <c r="G120" s="182"/>
      <c r="H120" s="182"/>
      <c r="I120" s="182"/>
    </row>
    <row r="121" spans="1:9" x14ac:dyDescent="0.2">
      <c r="A121" s="406"/>
      <c r="B121" s="409" t="s">
        <v>104</v>
      </c>
      <c r="C121" s="191"/>
      <c r="D121" s="187"/>
      <c r="E121" s="182"/>
      <c r="F121" s="182"/>
      <c r="G121" s="182"/>
      <c r="H121" s="182"/>
      <c r="I121" s="182"/>
    </row>
    <row r="122" spans="1:9" x14ac:dyDescent="0.2">
      <c r="A122" s="406"/>
      <c r="B122" s="409"/>
      <c r="C122" s="191"/>
      <c r="D122" s="187"/>
      <c r="E122" s="182"/>
      <c r="F122" s="182"/>
      <c r="G122" s="182"/>
      <c r="H122" s="182"/>
      <c r="I122" s="182"/>
    </row>
    <row r="123" spans="1:9" x14ac:dyDescent="0.2">
      <c r="A123" s="406"/>
      <c r="B123" s="409" t="s">
        <v>172</v>
      </c>
      <c r="C123" s="191"/>
      <c r="D123" s="187"/>
      <c r="E123" s="182"/>
      <c r="F123" s="182"/>
      <c r="G123" s="182"/>
      <c r="H123" s="182"/>
      <c r="I123" s="182"/>
    </row>
    <row r="124" spans="1:9" x14ac:dyDescent="0.2">
      <c r="A124" s="406"/>
      <c r="B124" s="409"/>
      <c r="C124" s="191"/>
      <c r="D124" s="187"/>
      <c r="E124" s="182"/>
      <c r="F124" s="182"/>
      <c r="G124" s="182"/>
      <c r="H124" s="182"/>
      <c r="I124" s="182"/>
    </row>
    <row r="125" spans="1:9" x14ac:dyDescent="0.2">
      <c r="A125" s="406"/>
      <c r="B125" s="409" t="s">
        <v>145</v>
      </c>
      <c r="C125" s="191"/>
      <c r="D125" s="187"/>
      <c r="E125" s="182"/>
      <c r="F125" s="182"/>
      <c r="G125" s="182"/>
      <c r="H125" s="182"/>
      <c r="I125" s="182"/>
    </row>
    <row r="126" spans="1:9" x14ac:dyDescent="0.2">
      <c r="A126" s="406"/>
      <c r="B126" s="409"/>
      <c r="C126" s="191"/>
      <c r="D126" s="187"/>
      <c r="E126" s="182"/>
      <c r="F126" s="182"/>
      <c r="G126" s="182"/>
      <c r="H126" s="182"/>
      <c r="I126" s="182"/>
    </row>
    <row r="127" spans="1:9" x14ac:dyDescent="0.2">
      <c r="A127" s="406"/>
      <c r="B127" s="409" t="s">
        <v>164</v>
      </c>
      <c r="C127" s="191"/>
      <c r="D127" s="187"/>
      <c r="E127" s="182"/>
      <c r="F127" s="182"/>
      <c r="G127" s="182"/>
      <c r="H127" s="182"/>
      <c r="I127" s="182"/>
    </row>
    <row r="128" spans="1:9" x14ac:dyDescent="0.2">
      <c r="A128" s="406"/>
      <c r="B128" s="409"/>
      <c r="C128" s="191"/>
      <c r="D128" s="187"/>
      <c r="E128" s="182"/>
      <c r="F128" s="182"/>
      <c r="G128" s="182"/>
      <c r="H128" s="182"/>
      <c r="I128" s="182"/>
    </row>
    <row r="129" spans="1:9" x14ac:dyDescent="0.2">
      <c r="A129" s="406"/>
      <c r="B129" s="409" t="s">
        <v>192</v>
      </c>
      <c r="C129" s="191"/>
      <c r="D129" s="187"/>
      <c r="E129" s="182"/>
      <c r="F129" s="182"/>
      <c r="G129" s="182"/>
      <c r="H129" s="182"/>
      <c r="I129" s="182"/>
    </row>
    <row r="130" spans="1:9" x14ac:dyDescent="0.2">
      <c r="A130" s="406"/>
      <c r="B130" s="409"/>
      <c r="C130" s="191"/>
      <c r="D130" s="187"/>
      <c r="E130" s="182"/>
      <c r="F130" s="182"/>
      <c r="G130" s="182"/>
      <c r="H130" s="182"/>
      <c r="I130" s="182"/>
    </row>
    <row r="131" spans="1:9" x14ac:dyDescent="0.2">
      <c r="A131" s="406"/>
      <c r="B131" s="409" t="s">
        <v>181</v>
      </c>
      <c r="C131" s="191"/>
      <c r="D131" s="187"/>
      <c r="E131" s="182"/>
      <c r="F131" s="182"/>
      <c r="G131" s="182"/>
      <c r="H131" s="182"/>
      <c r="I131" s="182"/>
    </row>
    <row r="132" spans="1:9" x14ac:dyDescent="0.2">
      <c r="A132" s="406"/>
      <c r="B132" s="409"/>
      <c r="C132" s="191"/>
      <c r="D132" s="187"/>
      <c r="E132" s="182"/>
      <c r="F132" s="182"/>
      <c r="G132" s="182"/>
      <c r="H132" s="182"/>
      <c r="I132" s="182"/>
    </row>
    <row r="133" spans="1:9" x14ac:dyDescent="0.2">
      <c r="A133" s="406"/>
      <c r="B133" s="410" t="s">
        <v>207</v>
      </c>
      <c r="C133" s="191"/>
      <c r="D133" s="187"/>
      <c r="E133" s="182"/>
      <c r="F133" s="182"/>
      <c r="G133" s="182"/>
      <c r="H133" s="182"/>
      <c r="I133" s="182"/>
    </row>
    <row r="134" spans="1:9" x14ac:dyDescent="0.2">
      <c r="A134" s="406"/>
      <c r="B134" s="411"/>
      <c r="C134" s="191"/>
      <c r="D134" s="187"/>
      <c r="E134" s="182"/>
      <c r="F134" s="182"/>
      <c r="G134" s="182"/>
      <c r="H134" s="182"/>
      <c r="I134" s="182"/>
    </row>
    <row r="135" spans="1:9" x14ac:dyDescent="0.2">
      <c r="A135" s="406"/>
      <c r="B135" s="409" t="s">
        <v>131</v>
      </c>
      <c r="C135" s="191"/>
      <c r="D135" s="187"/>
      <c r="E135" s="182"/>
      <c r="F135" s="182"/>
      <c r="G135" s="182"/>
      <c r="H135" s="182"/>
      <c r="I135" s="182"/>
    </row>
    <row r="136" spans="1:9" x14ac:dyDescent="0.2">
      <c r="A136" s="406"/>
      <c r="B136" s="409"/>
      <c r="C136" s="191"/>
      <c r="D136" s="187"/>
      <c r="E136" s="182"/>
      <c r="F136" s="182"/>
      <c r="G136" s="182"/>
      <c r="H136" s="182"/>
      <c r="I136" s="182"/>
    </row>
    <row r="137" spans="1:9" x14ac:dyDescent="0.2">
      <c r="A137" s="406" t="s">
        <v>151</v>
      </c>
      <c r="B137" s="407" t="s">
        <v>100</v>
      </c>
      <c r="C137" s="191"/>
      <c r="D137" s="187"/>
      <c r="E137" s="182"/>
      <c r="F137" s="182"/>
      <c r="G137" s="182"/>
      <c r="H137" s="182"/>
      <c r="I137" s="182"/>
    </row>
    <row r="138" spans="1:9" x14ac:dyDescent="0.2">
      <c r="A138" s="406"/>
      <c r="B138" s="407"/>
      <c r="C138" s="191"/>
      <c r="D138" s="187"/>
      <c r="E138" s="182"/>
      <c r="F138" s="182"/>
      <c r="G138" s="182"/>
      <c r="H138" s="182"/>
      <c r="I138" s="182"/>
    </row>
    <row r="139" spans="1:9" x14ac:dyDescent="0.2">
      <c r="A139" s="406"/>
      <c r="B139" s="407" t="s">
        <v>162</v>
      </c>
      <c r="C139" s="191"/>
      <c r="D139" s="187"/>
      <c r="E139" s="182"/>
      <c r="F139" s="182"/>
      <c r="G139" s="182"/>
      <c r="H139" s="182"/>
      <c r="I139" s="182"/>
    </row>
    <row r="140" spans="1:9" x14ac:dyDescent="0.2">
      <c r="A140" s="406"/>
      <c r="B140" s="408"/>
      <c r="C140" s="191"/>
      <c r="D140" s="187"/>
      <c r="E140" s="182"/>
      <c r="F140" s="182"/>
      <c r="G140" s="182"/>
      <c r="H140" s="182"/>
      <c r="I140" s="182"/>
    </row>
    <row r="141" spans="1:9" x14ac:dyDescent="0.2">
      <c r="A141" s="406"/>
      <c r="B141" s="409" t="s">
        <v>66</v>
      </c>
      <c r="C141" s="191"/>
      <c r="D141" s="187"/>
      <c r="E141" s="182"/>
      <c r="F141" s="182"/>
      <c r="G141" s="182"/>
      <c r="H141" s="182"/>
      <c r="I141" s="182"/>
    </row>
    <row r="142" spans="1:9" x14ac:dyDescent="0.2">
      <c r="A142" s="406"/>
      <c r="B142" s="409"/>
      <c r="C142" s="191"/>
      <c r="D142" s="187"/>
      <c r="E142" s="182"/>
      <c r="F142" s="182"/>
      <c r="G142" s="182"/>
      <c r="H142" s="182"/>
      <c r="I142" s="182"/>
    </row>
    <row r="143" spans="1:9" x14ac:dyDescent="0.2">
      <c r="A143" s="406"/>
      <c r="B143" s="409" t="s">
        <v>104</v>
      </c>
      <c r="C143" s="191"/>
      <c r="D143" s="187"/>
      <c r="E143" s="182"/>
      <c r="F143" s="182"/>
      <c r="G143" s="182"/>
      <c r="H143" s="182"/>
      <c r="I143" s="182"/>
    </row>
    <row r="144" spans="1:9" x14ac:dyDescent="0.2">
      <c r="A144" s="406"/>
      <c r="B144" s="409"/>
      <c r="C144" s="191"/>
      <c r="D144" s="187"/>
      <c r="E144" s="182"/>
      <c r="F144" s="182"/>
      <c r="G144" s="182"/>
      <c r="H144" s="182"/>
      <c r="I144" s="182"/>
    </row>
    <row r="145" spans="1:9" x14ac:dyDescent="0.2">
      <c r="A145" s="406"/>
      <c r="B145" s="409" t="s">
        <v>172</v>
      </c>
      <c r="C145" s="191"/>
      <c r="D145" s="187"/>
      <c r="E145" s="182"/>
      <c r="F145" s="182"/>
      <c r="G145" s="182"/>
      <c r="H145" s="182"/>
      <c r="I145" s="182"/>
    </row>
    <row r="146" spans="1:9" x14ac:dyDescent="0.2">
      <c r="A146" s="406"/>
      <c r="B146" s="409"/>
      <c r="C146" s="191"/>
      <c r="D146" s="187"/>
      <c r="E146" s="182"/>
      <c r="F146" s="182"/>
      <c r="G146" s="182"/>
      <c r="H146" s="182"/>
      <c r="I146" s="182"/>
    </row>
    <row r="147" spans="1:9" x14ac:dyDescent="0.2">
      <c r="A147" s="406"/>
      <c r="B147" s="409" t="s">
        <v>145</v>
      </c>
      <c r="C147" s="191"/>
      <c r="D147" s="187"/>
      <c r="E147" s="182"/>
      <c r="F147" s="182"/>
      <c r="G147" s="182"/>
      <c r="H147" s="182"/>
      <c r="I147" s="182"/>
    </row>
    <row r="148" spans="1:9" x14ac:dyDescent="0.2">
      <c r="A148" s="406"/>
      <c r="B148" s="409"/>
      <c r="C148" s="191"/>
      <c r="D148" s="187"/>
      <c r="E148" s="182"/>
      <c r="F148" s="182"/>
      <c r="G148" s="182"/>
      <c r="H148" s="182"/>
      <c r="I148" s="182"/>
    </row>
    <row r="149" spans="1:9" x14ac:dyDescent="0.2">
      <c r="A149" s="406"/>
      <c r="B149" s="409" t="s">
        <v>164</v>
      </c>
      <c r="C149" s="209"/>
      <c r="D149" s="187"/>
      <c r="E149" s="182"/>
      <c r="F149" s="182"/>
      <c r="G149" s="182"/>
      <c r="H149" s="182"/>
      <c r="I149" s="182"/>
    </row>
    <row r="150" spans="1:9" x14ac:dyDescent="0.2">
      <c r="A150" s="406"/>
      <c r="B150" s="409"/>
      <c r="C150" s="209"/>
      <c r="D150" s="187"/>
      <c r="E150" s="182"/>
      <c r="F150" s="182"/>
      <c r="G150" s="182"/>
      <c r="H150" s="182"/>
      <c r="I150" s="182"/>
    </row>
    <row r="151" spans="1:9" x14ac:dyDescent="0.2">
      <c r="A151" s="406"/>
      <c r="B151" s="409" t="s">
        <v>192</v>
      </c>
      <c r="C151" s="191"/>
      <c r="D151" s="187"/>
      <c r="E151" s="182"/>
      <c r="F151" s="182"/>
      <c r="G151" s="182"/>
      <c r="H151" s="182"/>
      <c r="I151" s="182"/>
    </row>
    <row r="152" spans="1:9" x14ac:dyDescent="0.2">
      <c r="A152" s="406"/>
      <c r="B152" s="409"/>
      <c r="C152" s="191"/>
      <c r="D152" s="187"/>
      <c r="E152" s="182"/>
      <c r="F152" s="182"/>
      <c r="G152" s="182"/>
      <c r="H152" s="182"/>
      <c r="I152" s="182"/>
    </row>
    <row r="153" spans="1:9" x14ac:dyDescent="0.2">
      <c r="A153" s="406"/>
      <c r="B153" s="409" t="s">
        <v>181</v>
      </c>
      <c r="C153" s="191"/>
      <c r="D153" s="187"/>
      <c r="E153" s="182"/>
      <c r="F153" s="182"/>
      <c r="G153" s="182"/>
      <c r="H153" s="182"/>
      <c r="I153" s="182"/>
    </row>
    <row r="154" spans="1:9" x14ac:dyDescent="0.2">
      <c r="A154" s="406"/>
      <c r="B154" s="409"/>
      <c r="C154" s="191"/>
      <c r="D154" s="187"/>
      <c r="E154" s="182"/>
      <c r="F154" s="182"/>
      <c r="G154" s="182"/>
      <c r="H154" s="182"/>
      <c r="I154" s="182"/>
    </row>
    <row r="155" spans="1:9" x14ac:dyDescent="0.2">
      <c r="A155" s="406"/>
      <c r="B155" s="410" t="s">
        <v>207</v>
      </c>
      <c r="C155" s="191"/>
      <c r="D155" s="187"/>
      <c r="E155" s="182"/>
      <c r="F155" s="182"/>
      <c r="G155" s="182"/>
      <c r="H155" s="182"/>
      <c r="I155" s="182"/>
    </row>
    <row r="156" spans="1:9" x14ac:dyDescent="0.2">
      <c r="A156" s="406"/>
      <c r="B156" s="411"/>
      <c r="C156" s="191"/>
      <c r="D156" s="187"/>
      <c r="E156" s="182"/>
      <c r="F156" s="182"/>
      <c r="G156" s="182"/>
      <c r="H156" s="182"/>
      <c r="I156" s="182"/>
    </row>
    <row r="157" spans="1:9" x14ac:dyDescent="0.2">
      <c r="A157" s="406"/>
      <c r="B157" s="409" t="s">
        <v>131</v>
      </c>
      <c r="C157" s="191"/>
      <c r="D157" s="187"/>
      <c r="E157" s="182"/>
      <c r="F157" s="182"/>
      <c r="G157" s="182"/>
      <c r="H157" s="182"/>
      <c r="I157" s="182"/>
    </row>
    <row r="158" spans="1:9" x14ac:dyDescent="0.2">
      <c r="A158" s="406"/>
      <c r="B158" s="409"/>
      <c r="C158" s="191"/>
      <c r="D158" s="187"/>
      <c r="E158" s="182"/>
      <c r="F158" s="182"/>
      <c r="G158" s="182"/>
      <c r="H158" s="182"/>
      <c r="I158" s="182"/>
    </row>
    <row r="159" spans="1:9" x14ac:dyDescent="0.2">
      <c r="A159" s="406" t="s">
        <v>153</v>
      </c>
      <c r="B159" s="407" t="s">
        <v>100</v>
      </c>
      <c r="D159" s="187"/>
      <c r="E159" s="182"/>
      <c r="F159" s="182"/>
      <c r="G159" s="182"/>
      <c r="H159" s="182"/>
      <c r="I159" s="182"/>
    </row>
    <row r="160" spans="1:9" x14ac:dyDescent="0.2">
      <c r="A160" s="406"/>
      <c r="B160" s="407"/>
    </row>
    <row r="161" spans="1:4" x14ac:dyDescent="0.2">
      <c r="A161" s="406"/>
      <c r="B161" s="407" t="s">
        <v>162</v>
      </c>
    </row>
    <row r="162" spans="1:4" x14ac:dyDescent="0.2">
      <c r="A162" s="406"/>
      <c r="B162" s="408"/>
    </row>
    <row r="163" spans="1:4" x14ac:dyDescent="0.2">
      <c r="A163" s="406"/>
      <c r="B163" s="409" t="s">
        <v>66</v>
      </c>
    </row>
    <row r="164" spans="1:4" x14ac:dyDescent="0.2">
      <c r="A164" s="406"/>
      <c r="B164" s="409"/>
    </row>
    <row r="165" spans="1:4" x14ac:dyDescent="0.2">
      <c r="A165" s="406"/>
      <c r="B165" s="409" t="s">
        <v>104</v>
      </c>
    </row>
    <row r="166" spans="1:4" x14ac:dyDescent="0.2">
      <c r="A166" s="406"/>
      <c r="B166" s="409"/>
    </row>
    <row r="167" spans="1:4" x14ac:dyDescent="0.2">
      <c r="A167" s="406"/>
      <c r="B167" s="409" t="s">
        <v>172</v>
      </c>
    </row>
    <row r="168" spans="1:4" x14ac:dyDescent="0.2">
      <c r="A168" s="406"/>
      <c r="B168" s="409"/>
    </row>
    <row r="169" spans="1:4" x14ac:dyDescent="0.2">
      <c r="A169" s="406"/>
      <c r="B169" s="409" t="s">
        <v>145</v>
      </c>
    </row>
    <row r="170" spans="1:4" x14ac:dyDescent="0.2">
      <c r="A170" s="406"/>
      <c r="B170" s="409"/>
    </row>
    <row r="171" spans="1:4" x14ac:dyDescent="0.2">
      <c r="A171" s="406"/>
      <c r="B171" s="409" t="s">
        <v>164</v>
      </c>
    </row>
    <row r="172" spans="1:4" x14ac:dyDescent="0.2">
      <c r="A172" s="406"/>
      <c r="B172" s="409"/>
    </row>
    <row r="173" spans="1:4" x14ac:dyDescent="0.2">
      <c r="A173" s="406"/>
      <c r="B173" s="409" t="s">
        <v>192</v>
      </c>
    </row>
    <row r="174" spans="1:4" x14ac:dyDescent="0.2">
      <c r="A174" s="406"/>
      <c r="B174" s="409"/>
    </row>
    <row r="175" spans="1:4" x14ac:dyDescent="0.2">
      <c r="A175" s="406"/>
      <c r="B175" s="409" t="s">
        <v>181</v>
      </c>
    </row>
    <row r="176" spans="1:4" x14ac:dyDescent="0.2">
      <c r="A176" s="406"/>
      <c r="B176" s="409"/>
    </row>
    <row r="177" spans="1:2" x14ac:dyDescent="0.2">
      <c r="A177" s="406"/>
      <c r="B177" s="410" t="s">
        <v>207</v>
      </c>
    </row>
    <row r="178" spans="1:2" x14ac:dyDescent="0.2">
      <c r="A178" s="406"/>
      <c r="B178" s="411"/>
    </row>
    <row r="179" spans="1:2" x14ac:dyDescent="0.2">
      <c r="A179" s="406"/>
      <c r="B179" s="409" t="s">
        <v>131</v>
      </c>
    </row>
    <row r="180" spans="1:2" x14ac:dyDescent="0.2">
      <c r="A180" s="406"/>
      <c r="B180" s="409"/>
    </row>
    <row r="181" spans="1:2" x14ac:dyDescent="0.2">
      <c r="A181" s="406" t="s">
        <v>154</v>
      </c>
      <c r="B181" s="407" t="s">
        <v>100</v>
      </c>
    </row>
    <row r="182" spans="1:2" x14ac:dyDescent="0.2">
      <c r="A182" s="406"/>
      <c r="B182" s="407"/>
    </row>
    <row r="183" spans="1:2" x14ac:dyDescent="0.2">
      <c r="A183" s="406"/>
      <c r="B183" s="407" t="s">
        <v>162</v>
      </c>
    </row>
    <row r="184" spans="1:2" x14ac:dyDescent="0.2">
      <c r="A184" s="406"/>
      <c r="B184" s="408"/>
    </row>
    <row r="185" spans="1:2" x14ac:dyDescent="0.2">
      <c r="A185" s="406"/>
      <c r="B185" s="409" t="s">
        <v>66</v>
      </c>
    </row>
    <row r="186" spans="1:2" x14ac:dyDescent="0.2">
      <c r="A186" s="406"/>
      <c r="B186" s="409"/>
    </row>
    <row r="187" spans="1:2" x14ac:dyDescent="0.2">
      <c r="A187" s="406"/>
      <c r="B187" s="409" t="s">
        <v>104</v>
      </c>
    </row>
    <row r="188" spans="1:2" x14ac:dyDescent="0.2">
      <c r="A188" s="406"/>
      <c r="B188" s="409"/>
    </row>
    <row r="189" spans="1:2" x14ac:dyDescent="0.2">
      <c r="A189" s="406"/>
      <c r="B189" s="409" t="s">
        <v>172</v>
      </c>
    </row>
    <row r="190" spans="1:2" x14ac:dyDescent="0.2">
      <c r="A190" s="406"/>
      <c r="B190" s="409"/>
    </row>
    <row r="191" spans="1:2" x14ac:dyDescent="0.2">
      <c r="A191" s="406"/>
      <c r="B191" s="409" t="s">
        <v>145</v>
      </c>
    </row>
    <row r="192" spans="1:2" x14ac:dyDescent="0.2">
      <c r="A192" s="406"/>
      <c r="B192" s="409"/>
    </row>
    <row r="193" spans="1:3" x14ac:dyDescent="0.2">
      <c r="A193" s="406"/>
      <c r="B193" s="409" t="s">
        <v>164</v>
      </c>
    </row>
    <row r="194" spans="1:3" x14ac:dyDescent="0.2">
      <c r="A194" s="406"/>
      <c r="B194" s="409"/>
    </row>
    <row r="195" spans="1:3" x14ac:dyDescent="0.2">
      <c r="A195" s="406"/>
      <c r="B195" s="409" t="s">
        <v>192</v>
      </c>
    </row>
    <row r="196" spans="1:3" x14ac:dyDescent="0.2">
      <c r="A196" s="406"/>
      <c r="B196" s="409"/>
    </row>
    <row r="197" spans="1:3" x14ac:dyDescent="0.2">
      <c r="A197" s="406"/>
      <c r="B197" s="409" t="s">
        <v>181</v>
      </c>
    </row>
    <row r="198" spans="1:3" x14ac:dyDescent="0.2">
      <c r="A198" s="406"/>
      <c r="B198" s="409"/>
    </row>
    <row r="199" spans="1:3" x14ac:dyDescent="0.2">
      <c r="A199" s="406"/>
      <c r="B199" s="410" t="s">
        <v>207</v>
      </c>
    </row>
    <row r="200" spans="1:3" x14ac:dyDescent="0.2">
      <c r="A200" s="406"/>
      <c r="B200" s="411"/>
    </row>
    <row r="201" spans="1:3" x14ac:dyDescent="0.2">
      <c r="A201" s="406"/>
      <c r="B201" s="409" t="s">
        <v>131</v>
      </c>
    </row>
    <row r="202" spans="1:3" x14ac:dyDescent="0.2">
      <c r="A202" s="406"/>
      <c r="B202" s="409"/>
    </row>
    <row r="203" spans="1:3" x14ac:dyDescent="0.2">
      <c r="A203" s="405" t="s">
        <v>155</v>
      </c>
      <c r="B203" s="407" t="s">
        <v>100</v>
      </c>
      <c r="C203" s="133"/>
    </row>
    <row r="204" spans="1:3" x14ac:dyDescent="0.2">
      <c r="A204" s="406"/>
      <c r="B204" s="407"/>
    </row>
    <row r="205" spans="1:3" x14ac:dyDescent="0.2">
      <c r="A205" s="406"/>
      <c r="B205" s="407" t="s">
        <v>162</v>
      </c>
      <c r="C205" s="133"/>
    </row>
    <row r="206" spans="1:3" x14ac:dyDescent="0.2">
      <c r="A206" s="406"/>
      <c r="B206" s="408"/>
      <c r="C206" s="133"/>
    </row>
    <row r="207" spans="1:3" x14ac:dyDescent="0.2">
      <c r="A207" s="406"/>
      <c r="B207" s="409" t="s">
        <v>66</v>
      </c>
      <c r="C207" s="133"/>
    </row>
    <row r="208" spans="1:3" x14ac:dyDescent="0.2">
      <c r="A208" s="406"/>
      <c r="B208" s="409"/>
      <c r="C208" s="133"/>
    </row>
    <row r="209" spans="1:4" x14ac:dyDescent="0.2">
      <c r="A209" s="406"/>
      <c r="B209" s="409" t="s">
        <v>104</v>
      </c>
    </row>
    <row r="210" spans="1:4" x14ac:dyDescent="0.2">
      <c r="A210" s="406"/>
      <c r="B210" s="409"/>
    </row>
    <row r="211" spans="1:4" x14ac:dyDescent="0.2">
      <c r="A211" s="406"/>
      <c r="B211" s="409" t="s">
        <v>172</v>
      </c>
      <c r="C211" s="133"/>
    </row>
    <row r="212" spans="1:4" x14ac:dyDescent="0.2">
      <c r="A212" s="406"/>
      <c r="B212" s="409"/>
      <c r="C212" s="133"/>
    </row>
    <row r="213" spans="1:4" x14ac:dyDescent="0.2">
      <c r="A213" s="406"/>
      <c r="B213" s="409" t="s">
        <v>145</v>
      </c>
      <c r="C213" s="133"/>
    </row>
    <row r="214" spans="1:4" x14ac:dyDescent="0.2">
      <c r="A214" s="406"/>
      <c r="B214" s="409"/>
    </row>
    <row r="215" spans="1:4" x14ac:dyDescent="0.2">
      <c r="A215" s="406"/>
      <c r="B215" s="409" t="s">
        <v>164</v>
      </c>
      <c r="C215" s="133"/>
    </row>
    <row r="216" spans="1:4" x14ac:dyDescent="0.2">
      <c r="A216" s="406"/>
      <c r="B216" s="409"/>
      <c r="C216" s="133"/>
    </row>
    <row r="217" spans="1:4" x14ac:dyDescent="0.2">
      <c r="A217" s="406"/>
      <c r="B217" s="409" t="s">
        <v>192</v>
      </c>
      <c r="C217" s="133"/>
    </row>
    <row r="218" spans="1:4" x14ac:dyDescent="0.2">
      <c r="A218" s="406"/>
      <c r="B218" s="409"/>
    </row>
    <row r="219" spans="1:4" x14ac:dyDescent="0.2">
      <c r="A219" s="406"/>
      <c r="B219" s="409" t="s">
        <v>181</v>
      </c>
      <c r="C219" s="133"/>
    </row>
    <row r="220" spans="1:4" x14ac:dyDescent="0.2">
      <c r="A220" s="406"/>
      <c r="B220" s="409"/>
    </row>
    <row r="221" spans="1:4" x14ac:dyDescent="0.2">
      <c r="A221" s="406"/>
      <c r="B221" s="410" t="s">
        <v>207</v>
      </c>
    </row>
    <row r="222" spans="1:4" x14ac:dyDescent="0.2">
      <c r="A222" s="406"/>
      <c r="B222" s="411"/>
    </row>
    <row r="223" spans="1:4" x14ac:dyDescent="0.2">
      <c r="A223" s="406"/>
      <c r="B223" s="409" t="s">
        <v>131</v>
      </c>
    </row>
    <row r="224" spans="1:4" x14ac:dyDescent="0.2">
      <c r="A224" s="406"/>
      <c r="B224" s="409"/>
    </row>
    <row r="225" spans="1:3" x14ac:dyDescent="0.2">
      <c r="A225" s="405" t="s">
        <v>156</v>
      </c>
      <c r="B225" s="407" t="s">
        <v>100</v>
      </c>
    </row>
    <row r="226" spans="1:3" x14ac:dyDescent="0.2">
      <c r="A226" s="406"/>
      <c r="B226" s="407"/>
    </row>
    <row r="227" spans="1:3" x14ac:dyDescent="0.2">
      <c r="A227" s="406"/>
      <c r="B227" s="407" t="s">
        <v>162</v>
      </c>
    </row>
    <row r="228" spans="1:3" x14ac:dyDescent="0.2">
      <c r="A228" s="406"/>
      <c r="B228" s="408"/>
    </row>
    <row r="229" spans="1:3" x14ac:dyDescent="0.2">
      <c r="A229" s="406"/>
      <c r="B229" s="409" t="s">
        <v>66</v>
      </c>
    </row>
    <row r="230" spans="1:3" x14ac:dyDescent="0.2">
      <c r="A230" s="406"/>
      <c r="B230" s="409"/>
    </row>
    <row r="231" spans="1:3" x14ac:dyDescent="0.2">
      <c r="A231" s="406"/>
      <c r="B231" s="409" t="s">
        <v>104</v>
      </c>
    </row>
    <row r="232" spans="1:3" x14ac:dyDescent="0.2">
      <c r="A232" s="406"/>
      <c r="B232" s="409"/>
    </row>
    <row r="233" spans="1:3" x14ac:dyDescent="0.2">
      <c r="A233" s="406"/>
      <c r="B233" s="409" t="s">
        <v>172</v>
      </c>
    </row>
    <row r="234" spans="1:3" x14ac:dyDescent="0.2">
      <c r="A234" s="406"/>
      <c r="B234" s="409"/>
    </row>
    <row r="235" spans="1:3" x14ac:dyDescent="0.2">
      <c r="A235" s="406"/>
      <c r="B235" s="409" t="s">
        <v>145</v>
      </c>
    </row>
    <row r="236" spans="1:3" x14ac:dyDescent="0.2">
      <c r="A236" s="406"/>
      <c r="B236" s="409"/>
    </row>
    <row r="237" spans="1:3" x14ac:dyDescent="0.2">
      <c r="A237" s="406"/>
      <c r="B237" s="409" t="s">
        <v>164</v>
      </c>
      <c r="C237" s="133"/>
    </row>
    <row r="238" spans="1:3" x14ac:dyDescent="0.2">
      <c r="A238" s="406"/>
      <c r="B238" s="409"/>
    </row>
    <row r="239" spans="1:3" x14ac:dyDescent="0.2">
      <c r="A239" s="406"/>
      <c r="B239" s="409" t="s">
        <v>192</v>
      </c>
    </row>
    <row r="240" spans="1:3" x14ac:dyDescent="0.2">
      <c r="A240" s="406"/>
      <c r="B240" s="409"/>
    </row>
    <row r="241" spans="1:2" x14ac:dyDescent="0.2">
      <c r="A241" s="406"/>
      <c r="B241" s="409" t="s">
        <v>181</v>
      </c>
    </row>
    <row r="242" spans="1:2" x14ac:dyDescent="0.2">
      <c r="A242" s="406"/>
      <c r="B242" s="409"/>
    </row>
    <row r="243" spans="1:2" x14ac:dyDescent="0.2">
      <c r="A243" s="406"/>
      <c r="B243" s="410" t="s">
        <v>207</v>
      </c>
    </row>
    <row r="244" spans="1:2" x14ac:dyDescent="0.2">
      <c r="A244" s="406"/>
      <c r="B244" s="411"/>
    </row>
    <row r="245" spans="1:2" x14ac:dyDescent="0.2">
      <c r="A245" s="406"/>
      <c r="B245" s="409" t="s">
        <v>131</v>
      </c>
    </row>
    <row r="246" spans="1:2" x14ac:dyDescent="0.2">
      <c r="A246" s="406"/>
      <c r="B246" s="409"/>
    </row>
    <row r="247" spans="1:2" x14ac:dyDescent="0.2">
      <c r="A247" s="405" t="s">
        <v>157</v>
      </c>
      <c r="B247" s="407" t="s">
        <v>100</v>
      </c>
    </row>
    <row r="248" spans="1:2" x14ac:dyDescent="0.2">
      <c r="A248" s="406"/>
      <c r="B248" s="407"/>
    </row>
    <row r="249" spans="1:2" x14ac:dyDescent="0.2">
      <c r="A249" s="406"/>
      <c r="B249" s="407" t="s">
        <v>162</v>
      </c>
    </row>
    <row r="250" spans="1:2" x14ac:dyDescent="0.2">
      <c r="A250" s="406"/>
      <c r="B250" s="408"/>
    </row>
    <row r="251" spans="1:2" x14ac:dyDescent="0.2">
      <c r="A251" s="406"/>
      <c r="B251" s="409" t="s">
        <v>66</v>
      </c>
    </row>
    <row r="252" spans="1:2" x14ac:dyDescent="0.2">
      <c r="A252" s="406"/>
      <c r="B252" s="409"/>
    </row>
    <row r="253" spans="1:2" x14ac:dyDescent="0.2">
      <c r="A253" s="406"/>
      <c r="B253" s="409" t="s">
        <v>104</v>
      </c>
    </row>
    <row r="254" spans="1:2" x14ac:dyDescent="0.2">
      <c r="A254" s="406"/>
      <c r="B254" s="409"/>
    </row>
    <row r="255" spans="1:2" x14ac:dyDescent="0.2">
      <c r="A255" s="406"/>
      <c r="B255" s="409" t="s">
        <v>172</v>
      </c>
    </row>
    <row r="256" spans="1:2" x14ac:dyDescent="0.2">
      <c r="A256" s="406"/>
      <c r="B256" s="409"/>
    </row>
    <row r="257" spans="1:2" x14ac:dyDescent="0.2">
      <c r="A257" s="406"/>
      <c r="B257" s="409" t="s">
        <v>145</v>
      </c>
    </row>
    <row r="258" spans="1:2" x14ac:dyDescent="0.2">
      <c r="A258" s="406"/>
      <c r="B258" s="409"/>
    </row>
    <row r="259" spans="1:2" x14ac:dyDescent="0.2">
      <c r="A259" s="406"/>
      <c r="B259" s="409" t="s">
        <v>164</v>
      </c>
    </row>
    <row r="260" spans="1:2" x14ac:dyDescent="0.2">
      <c r="A260" s="406"/>
      <c r="B260" s="409"/>
    </row>
    <row r="261" spans="1:2" x14ac:dyDescent="0.2">
      <c r="A261" s="406"/>
      <c r="B261" s="409" t="s">
        <v>192</v>
      </c>
    </row>
    <row r="262" spans="1:2" x14ac:dyDescent="0.2">
      <c r="A262" s="406"/>
      <c r="B262" s="409"/>
    </row>
    <row r="263" spans="1:2" x14ac:dyDescent="0.2">
      <c r="A263" s="406"/>
      <c r="B263" s="409" t="s">
        <v>181</v>
      </c>
    </row>
    <row r="264" spans="1:2" x14ac:dyDescent="0.2">
      <c r="A264" s="406"/>
      <c r="B264" s="409"/>
    </row>
    <row r="265" spans="1:2" x14ac:dyDescent="0.2">
      <c r="A265" s="406"/>
      <c r="B265" s="410" t="s">
        <v>207</v>
      </c>
    </row>
    <row r="266" spans="1:2" x14ac:dyDescent="0.2">
      <c r="A266" s="406"/>
      <c r="B266" s="411"/>
    </row>
    <row r="267" spans="1:2" x14ac:dyDescent="0.2">
      <c r="A267" s="406"/>
      <c r="B267" s="409" t="s">
        <v>131</v>
      </c>
    </row>
    <row r="268" spans="1:2" x14ac:dyDescent="0.2">
      <c r="A268" s="406"/>
      <c r="B268" s="409"/>
    </row>
  </sheetData>
  <autoFilter ref="A4:D11" xr:uid="{00000000-0009-0000-0000-000003000000}"/>
  <mergeCells count="147">
    <mergeCell ref="A225:A246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191:B192"/>
    <mergeCell ref="A181:A202"/>
    <mergeCell ref="B193:B194"/>
    <mergeCell ref="B195:B196"/>
    <mergeCell ref="B197:B198"/>
    <mergeCell ref="B199:B200"/>
    <mergeCell ref="B201:B202"/>
    <mergeCell ref="B181:B182"/>
    <mergeCell ref="B183:B184"/>
    <mergeCell ref="B185:B186"/>
    <mergeCell ref="B187:B188"/>
    <mergeCell ref="B189:B190"/>
    <mergeCell ref="A159:A180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51:B152"/>
    <mergeCell ref="B153:B154"/>
    <mergeCell ref="B155:B156"/>
    <mergeCell ref="B157:B158"/>
    <mergeCell ref="A71:A92"/>
    <mergeCell ref="A93:A114"/>
    <mergeCell ref="A115:A136"/>
    <mergeCell ref="A137:A158"/>
    <mergeCell ref="B141:B142"/>
    <mergeCell ref="B143:B144"/>
    <mergeCell ref="B145:B146"/>
    <mergeCell ref="B147:B148"/>
    <mergeCell ref="B149:B150"/>
    <mergeCell ref="B131:B132"/>
    <mergeCell ref="B133:B134"/>
    <mergeCell ref="B135:B136"/>
    <mergeCell ref="B137:B138"/>
    <mergeCell ref="B139:B140"/>
    <mergeCell ref="B121:B122"/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01:B102"/>
    <mergeCell ref="B103:B104"/>
    <mergeCell ref="B105:B106"/>
    <mergeCell ref="B107:B108"/>
    <mergeCell ref="B109:B110"/>
    <mergeCell ref="B91:B92"/>
    <mergeCell ref="B93:B94"/>
    <mergeCell ref="B95:B96"/>
    <mergeCell ref="B97:B98"/>
    <mergeCell ref="B99:B100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61:B62"/>
    <mergeCell ref="B63:B64"/>
    <mergeCell ref="B65:B66"/>
    <mergeCell ref="B67:B68"/>
    <mergeCell ref="B69:B70"/>
    <mergeCell ref="B51:B52"/>
    <mergeCell ref="B53:B54"/>
    <mergeCell ref="B55:B56"/>
    <mergeCell ref="B57:B58"/>
    <mergeCell ref="B59:B60"/>
    <mergeCell ref="A5:A26"/>
    <mergeCell ref="A27:A48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49:B50"/>
    <mergeCell ref="A49:A70"/>
    <mergeCell ref="B39:B40"/>
    <mergeCell ref="B41:B42"/>
    <mergeCell ref="B43:B44"/>
    <mergeCell ref="B45:B46"/>
    <mergeCell ref="B47:B48"/>
    <mergeCell ref="A1:B3"/>
    <mergeCell ref="C1:D1"/>
    <mergeCell ref="C2:D3"/>
    <mergeCell ref="B27:B28"/>
    <mergeCell ref="B29:B30"/>
    <mergeCell ref="B31:B32"/>
    <mergeCell ref="B33:B34"/>
    <mergeCell ref="B35:B36"/>
    <mergeCell ref="B37:B38"/>
    <mergeCell ref="A203:A224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A247:A268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1505" r:id="rId4">
          <objectPr defaultSize="0" autoPict="0" r:id="rId5">
            <anchor moveWithCells="1">
              <from>
                <xdr:col>0</xdr:col>
                <xdr:colOff>476250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209550</xdr:rowOff>
              </to>
            </anchor>
          </objectPr>
        </oleObject>
      </mc:Choice>
      <mc:Fallback>
        <oleObject progId="MSPhotoEd.3" shapeId="2150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8556"/>
  <sheetViews>
    <sheetView topLeftCell="A4" zoomScaleNormal="100" workbookViewId="0">
      <selection activeCell="C125" sqref="C125"/>
    </sheetView>
  </sheetViews>
  <sheetFormatPr baseColWidth="10" defaultRowHeight="12.75" x14ac:dyDescent="0.2"/>
  <cols>
    <col min="1" max="1" width="10.140625" style="24" customWidth="1"/>
    <col min="2" max="2" width="4.85546875" style="24" customWidth="1"/>
    <col min="3" max="3" width="4.140625" style="24" customWidth="1"/>
    <col min="4" max="4" width="3.85546875" style="24" customWidth="1"/>
    <col min="5" max="5" width="3.5703125" style="24" customWidth="1"/>
    <col min="6" max="6" width="21.28515625" style="24" customWidth="1"/>
    <col min="7" max="7" width="106.140625" style="24" bestFit="1" customWidth="1"/>
    <col min="8" max="8" width="4.7109375" style="25" customWidth="1"/>
    <col min="9" max="9" width="5.85546875" style="26" customWidth="1"/>
    <col min="10" max="10" width="21" style="26" customWidth="1"/>
    <col min="11" max="11" width="31.7109375" style="27" customWidth="1"/>
    <col min="12" max="23" width="6.140625" style="24" customWidth="1"/>
    <col min="24" max="16384" width="11.42578125" style="24"/>
  </cols>
  <sheetData>
    <row r="1" spans="1:11" ht="36" customHeight="1" x14ac:dyDescent="0.2">
      <c r="A1" s="412"/>
      <c r="B1" s="412"/>
      <c r="C1" s="279" t="s">
        <v>24</v>
      </c>
      <c r="D1" s="413"/>
      <c r="E1" s="413"/>
      <c r="F1" s="413"/>
      <c r="G1" s="413"/>
      <c r="H1" s="413"/>
      <c r="I1" s="413"/>
      <c r="J1" s="413"/>
      <c r="K1" s="46" t="s">
        <v>110</v>
      </c>
    </row>
    <row r="2" spans="1:11" ht="17.25" customHeight="1" x14ac:dyDescent="0.2">
      <c r="A2" s="412"/>
      <c r="B2" s="412"/>
      <c r="C2" s="414" t="s">
        <v>60</v>
      </c>
      <c r="D2" s="414"/>
      <c r="E2" s="414"/>
      <c r="F2" s="414"/>
      <c r="G2" s="414"/>
      <c r="H2" s="414"/>
      <c r="I2" s="414"/>
      <c r="J2" s="414"/>
      <c r="K2" s="49" t="s">
        <v>61</v>
      </c>
    </row>
    <row r="3" spans="1:11" ht="17.25" customHeight="1" x14ac:dyDescent="0.2">
      <c r="A3" s="412"/>
      <c r="B3" s="412"/>
      <c r="C3" s="414"/>
      <c r="D3" s="414"/>
      <c r="E3" s="414"/>
      <c r="F3" s="414"/>
      <c r="G3" s="414"/>
      <c r="H3" s="414"/>
      <c r="I3" s="414"/>
      <c r="J3" s="414"/>
      <c r="K3" s="46" t="s">
        <v>111</v>
      </c>
    </row>
    <row r="5" spans="1:11" ht="12.75" customHeight="1" x14ac:dyDescent="0.2">
      <c r="A5" s="422" t="s">
        <v>49</v>
      </c>
      <c r="B5" s="424" t="s">
        <v>55</v>
      </c>
      <c r="C5" s="424"/>
      <c r="D5" s="424"/>
      <c r="E5" s="424"/>
      <c r="F5" s="423" t="s">
        <v>50</v>
      </c>
      <c r="G5" s="422" t="s">
        <v>51</v>
      </c>
      <c r="H5" s="422" t="s">
        <v>52</v>
      </c>
      <c r="I5" s="422"/>
      <c r="J5" s="425" t="s">
        <v>17</v>
      </c>
      <c r="K5" s="425"/>
    </row>
    <row r="6" spans="1:11" ht="45" customHeight="1" x14ac:dyDescent="0.2">
      <c r="A6" s="422"/>
      <c r="B6" s="29" t="s">
        <v>57</v>
      </c>
      <c r="C6" s="30" t="s">
        <v>58</v>
      </c>
      <c r="D6" s="30" t="s">
        <v>59</v>
      </c>
      <c r="E6" s="30" t="s">
        <v>56</v>
      </c>
      <c r="F6" s="423"/>
      <c r="G6" s="422"/>
      <c r="H6" s="214" t="s">
        <v>53</v>
      </c>
      <c r="I6" s="214" t="s">
        <v>54</v>
      </c>
      <c r="J6" s="425"/>
      <c r="K6" s="425"/>
    </row>
    <row r="7" spans="1:11" x14ac:dyDescent="0.2">
      <c r="A7" s="421" t="s">
        <v>147</v>
      </c>
      <c r="B7" s="175" t="s">
        <v>161</v>
      </c>
      <c r="C7" s="175"/>
      <c r="D7" s="175"/>
      <c r="E7" s="175"/>
      <c r="F7" s="407" t="s">
        <v>100</v>
      </c>
      <c r="G7" s="178" t="s">
        <v>213</v>
      </c>
      <c r="H7" s="117" t="s">
        <v>161</v>
      </c>
      <c r="I7" s="117"/>
      <c r="J7" s="180" t="s">
        <v>234</v>
      </c>
      <c r="K7" s="180"/>
    </row>
    <row r="8" spans="1:11" x14ac:dyDescent="0.2">
      <c r="A8" s="421"/>
      <c r="B8" s="215"/>
      <c r="C8" s="215"/>
      <c r="D8" s="215"/>
      <c r="E8" s="215"/>
      <c r="F8" s="407"/>
      <c r="G8" s="178"/>
      <c r="H8" s="117"/>
      <c r="I8" s="117"/>
      <c r="J8" s="180"/>
      <c r="K8" s="180"/>
    </row>
    <row r="9" spans="1:11" ht="12.75" customHeight="1" x14ac:dyDescent="0.2">
      <c r="A9" s="421"/>
      <c r="B9" s="215"/>
      <c r="C9" s="215"/>
      <c r="D9" s="215"/>
      <c r="E9" s="215"/>
      <c r="F9" s="407" t="s">
        <v>162</v>
      </c>
      <c r="G9" s="178"/>
      <c r="H9" s="211"/>
      <c r="I9" s="28"/>
      <c r="J9" s="180"/>
      <c r="K9" s="180"/>
    </row>
    <row r="10" spans="1:11" ht="12.75" customHeight="1" x14ac:dyDescent="0.2">
      <c r="A10" s="421"/>
      <c r="B10" s="215"/>
      <c r="C10" s="215"/>
      <c r="D10" s="215"/>
      <c r="E10" s="215"/>
      <c r="F10" s="408"/>
      <c r="G10" s="178"/>
      <c r="H10" s="211"/>
      <c r="I10" s="28"/>
      <c r="J10" s="180"/>
      <c r="K10" s="180"/>
    </row>
    <row r="11" spans="1:11" ht="12.75" customHeight="1" x14ac:dyDescent="0.2">
      <c r="A11" s="421"/>
      <c r="B11" s="215" t="s">
        <v>161</v>
      </c>
      <c r="C11" s="215"/>
      <c r="D11" s="215"/>
      <c r="E11" s="215"/>
      <c r="F11" s="409" t="s">
        <v>66</v>
      </c>
      <c r="G11" s="216" t="s">
        <v>209</v>
      </c>
      <c r="H11" s="211"/>
      <c r="I11" s="28"/>
      <c r="J11" s="180"/>
      <c r="K11" s="180"/>
    </row>
    <row r="12" spans="1:11" ht="12.75" customHeight="1" x14ac:dyDescent="0.2">
      <c r="A12" s="421"/>
      <c r="B12" s="215" t="s">
        <v>161</v>
      </c>
      <c r="C12" s="215"/>
      <c r="D12" s="215"/>
      <c r="E12" s="215"/>
      <c r="F12" s="409"/>
      <c r="G12" s="216" t="s">
        <v>214</v>
      </c>
      <c r="H12" s="211"/>
      <c r="I12" s="28"/>
      <c r="J12" s="180"/>
      <c r="K12" s="180"/>
    </row>
    <row r="13" spans="1:11" ht="12.75" customHeight="1" x14ac:dyDescent="0.2">
      <c r="A13" s="421"/>
      <c r="B13" s="215"/>
      <c r="C13" s="215"/>
      <c r="D13" s="215"/>
      <c r="E13" s="215"/>
      <c r="F13" s="409" t="s">
        <v>104</v>
      </c>
      <c r="G13" s="178"/>
      <c r="H13" s="211"/>
      <c r="I13" s="28"/>
      <c r="J13" s="180"/>
      <c r="K13" s="180"/>
    </row>
    <row r="14" spans="1:11" x14ac:dyDescent="0.2">
      <c r="A14" s="421"/>
      <c r="B14" s="215"/>
      <c r="C14" s="215"/>
      <c r="D14" s="215"/>
      <c r="E14" s="215"/>
      <c r="F14" s="409"/>
      <c r="G14" s="107"/>
      <c r="H14" s="211"/>
      <c r="I14" s="28"/>
      <c r="J14" s="180"/>
      <c r="K14" s="180"/>
    </row>
    <row r="15" spans="1:11" x14ac:dyDescent="0.2">
      <c r="A15" s="421"/>
      <c r="B15" s="215" t="s">
        <v>161</v>
      </c>
      <c r="C15" s="215"/>
      <c r="D15" s="215"/>
      <c r="E15" s="215"/>
      <c r="F15" s="409" t="s">
        <v>172</v>
      </c>
      <c r="G15" s="217" t="s">
        <v>208</v>
      </c>
      <c r="H15" s="109"/>
      <c r="I15" s="110"/>
      <c r="J15" s="180"/>
      <c r="K15" s="180"/>
    </row>
    <row r="16" spans="1:11" x14ac:dyDescent="0.2">
      <c r="A16" s="421"/>
      <c r="B16" s="215"/>
      <c r="C16" s="215"/>
      <c r="D16" s="215"/>
      <c r="E16" s="215"/>
      <c r="F16" s="409"/>
      <c r="G16" s="217"/>
      <c r="H16" s="109"/>
      <c r="I16" s="110"/>
      <c r="J16" s="180"/>
      <c r="K16" s="180"/>
    </row>
    <row r="17" spans="1:12" x14ac:dyDescent="0.2">
      <c r="A17" s="421"/>
      <c r="B17" s="215"/>
      <c r="C17" s="215"/>
      <c r="D17" s="215"/>
      <c r="E17" s="215"/>
      <c r="F17" s="409" t="s">
        <v>145</v>
      </c>
      <c r="G17" s="107"/>
      <c r="H17" s="109"/>
      <c r="I17" s="110"/>
      <c r="J17" s="180"/>
      <c r="K17" s="180"/>
    </row>
    <row r="18" spans="1:12" x14ac:dyDescent="0.2">
      <c r="A18" s="421"/>
      <c r="B18" s="215"/>
      <c r="C18" s="215"/>
      <c r="D18" s="215"/>
      <c r="E18" s="215"/>
      <c r="F18" s="409"/>
      <c r="G18" s="107"/>
      <c r="H18" s="109"/>
      <c r="I18" s="110"/>
      <c r="J18" s="180"/>
      <c r="K18" s="180"/>
    </row>
    <row r="19" spans="1:12" x14ac:dyDescent="0.2">
      <c r="A19" s="421"/>
      <c r="B19" s="215" t="s">
        <v>161</v>
      </c>
      <c r="C19" s="215"/>
      <c r="D19" s="215"/>
      <c r="E19" s="215"/>
      <c r="F19" s="409" t="s">
        <v>164</v>
      </c>
      <c r="G19" s="111" t="s">
        <v>211</v>
      </c>
      <c r="H19" s="109"/>
      <c r="I19" s="110"/>
      <c r="J19" s="180"/>
      <c r="K19" s="180"/>
    </row>
    <row r="20" spans="1:12" x14ac:dyDescent="0.2">
      <c r="A20" s="421"/>
      <c r="B20" s="215"/>
      <c r="C20" s="215"/>
      <c r="D20" s="215"/>
      <c r="E20" s="215"/>
      <c r="F20" s="409"/>
      <c r="G20" s="111"/>
      <c r="H20" s="109"/>
      <c r="I20" s="110"/>
      <c r="J20" s="180"/>
      <c r="K20" s="180"/>
    </row>
    <row r="21" spans="1:12" x14ac:dyDescent="0.2">
      <c r="A21" s="421"/>
      <c r="B21" s="215"/>
      <c r="C21" s="215"/>
      <c r="D21" s="215"/>
      <c r="E21" s="215"/>
      <c r="F21" s="409" t="s">
        <v>192</v>
      </c>
      <c r="G21" s="107"/>
      <c r="H21" s="109"/>
      <c r="I21" s="110"/>
      <c r="J21" s="110"/>
      <c r="K21" s="114"/>
    </row>
    <row r="22" spans="1:12" x14ac:dyDescent="0.2">
      <c r="A22" s="421"/>
      <c r="B22" s="215"/>
      <c r="C22" s="215"/>
      <c r="D22" s="215"/>
      <c r="E22" s="215"/>
      <c r="F22" s="409"/>
      <c r="G22" s="111"/>
      <c r="H22" s="109"/>
      <c r="I22" s="110"/>
      <c r="J22" s="420"/>
      <c r="K22" s="420"/>
    </row>
    <row r="23" spans="1:12" x14ac:dyDescent="0.2">
      <c r="A23" s="421"/>
      <c r="B23" s="215"/>
      <c r="C23" s="215"/>
      <c r="D23" s="215"/>
      <c r="E23" s="215"/>
      <c r="F23" s="409" t="s">
        <v>181</v>
      </c>
      <c r="G23" s="111"/>
      <c r="H23" s="109"/>
      <c r="I23" s="110"/>
      <c r="J23" s="110"/>
      <c r="K23" s="114"/>
    </row>
    <row r="24" spans="1:12" x14ac:dyDescent="0.2">
      <c r="A24" s="421"/>
      <c r="B24" s="215"/>
      <c r="C24" s="215"/>
      <c r="D24" s="215"/>
      <c r="E24" s="215"/>
      <c r="F24" s="409"/>
      <c r="G24" s="111"/>
      <c r="H24" s="109"/>
      <c r="I24" s="110"/>
      <c r="J24" s="177"/>
      <c r="K24" s="177"/>
    </row>
    <row r="25" spans="1:12" x14ac:dyDescent="0.2">
      <c r="A25" s="421"/>
      <c r="B25" s="215" t="s">
        <v>161</v>
      </c>
      <c r="C25" s="215"/>
      <c r="D25" s="215"/>
      <c r="E25" s="215"/>
      <c r="F25" s="409" t="s">
        <v>207</v>
      </c>
      <c r="G25" s="115" t="s">
        <v>212</v>
      </c>
      <c r="H25" s="109"/>
      <c r="I25" s="110" t="s">
        <v>161</v>
      </c>
      <c r="J25" s="177" t="s">
        <v>235</v>
      </c>
      <c r="K25" s="177"/>
    </row>
    <row r="26" spans="1:12" x14ac:dyDescent="0.2">
      <c r="A26" s="421"/>
      <c r="B26" s="215"/>
      <c r="C26" s="215"/>
      <c r="D26" s="215"/>
      <c r="E26" s="215"/>
      <c r="F26" s="409"/>
      <c r="G26" s="111"/>
      <c r="H26" s="109"/>
      <c r="I26" s="110"/>
      <c r="J26" s="110"/>
      <c r="K26" s="114"/>
    </row>
    <row r="27" spans="1:12" x14ac:dyDescent="0.2">
      <c r="A27" s="421"/>
      <c r="B27" s="213" t="s">
        <v>161</v>
      </c>
      <c r="C27" s="213"/>
      <c r="D27" s="213"/>
      <c r="E27" s="213"/>
      <c r="F27" s="409" t="s">
        <v>131</v>
      </c>
      <c r="G27" s="111" t="s">
        <v>210</v>
      </c>
      <c r="H27" s="109" t="s">
        <v>161</v>
      </c>
      <c r="I27" s="110"/>
      <c r="J27" s="426" t="s">
        <v>236</v>
      </c>
      <c r="K27" s="426"/>
    </row>
    <row r="28" spans="1:12" ht="14.25" customHeight="1" x14ac:dyDescent="0.2">
      <c r="A28" s="421"/>
      <c r="B28" s="213"/>
      <c r="C28" s="213"/>
      <c r="D28" s="213"/>
      <c r="E28" s="213"/>
      <c r="F28" s="409"/>
      <c r="G28" s="111"/>
      <c r="H28" s="109"/>
      <c r="I28" s="110"/>
      <c r="J28" s="210"/>
      <c r="K28" s="114"/>
    </row>
    <row r="29" spans="1:12" s="175" customFormat="1" ht="12.75" customHeight="1" x14ac:dyDescent="0.2">
      <c r="A29" s="421" t="s">
        <v>148</v>
      </c>
      <c r="B29" s="215"/>
      <c r="C29" s="215" t="s">
        <v>161</v>
      </c>
      <c r="D29" s="215"/>
      <c r="E29" s="215"/>
      <c r="F29" s="407" t="s">
        <v>100</v>
      </c>
      <c r="G29" s="184" t="s">
        <v>216</v>
      </c>
      <c r="I29" s="175" t="s">
        <v>161</v>
      </c>
      <c r="J29" s="427" t="s">
        <v>237</v>
      </c>
      <c r="K29" s="427"/>
      <c r="L29" s="179"/>
    </row>
    <row r="30" spans="1:12" s="175" customFormat="1" ht="15.75" customHeight="1" x14ac:dyDescent="0.2">
      <c r="A30" s="421"/>
      <c r="B30" s="215"/>
      <c r="C30" s="215"/>
      <c r="D30" s="215"/>
      <c r="E30" s="215"/>
      <c r="F30" s="407"/>
      <c r="G30" s="184" t="s">
        <v>218</v>
      </c>
      <c r="H30" s="175" t="s">
        <v>161</v>
      </c>
      <c r="J30" s="427" t="s">
        <v>238</v>
      </c>
      <c r="K30" s="427"/>
      <c r="L30" s="179"/>
    </row>
    <row r="31" spans="1:12" s="175" customFormat="1" ht="12.75" hidden="1" customHeight="1" x14ac:dyDescent="0.2">
      <c r="A31" s="421"/>
      <c r="F31" s="407" t="s">
        <v>162</v>
      </c>
      <c r="G31" s="184"/>
      <c r="L31" s="179"/>
    </row>
    <row r="32" spans="1:12" s="175" customFormat="1" ht="12.75" hidden="1" customHeight="1" x14ac:dyDescent="0.2">
      <c r="A32" s="421"/>
      <c r="F32" s="408"/>
      <c r="G32" s="184"/>
      <c r="L32" s="179"/>
    </row>
    <row r="33" spans="1:12" s="175" customFormat="1" ht="12.75" customHeight="1" x14ac:dyDescent="0.2">
      <c r="A33" s="421"/>
      <c r="B33" s="215"/>
      <c r="C33" s="215"/>
      <c r="D33" s="215"/>
      <c r="E33" s="215"/>
      <c r="F33" s="407" t="s">
        <v>162</v>
      </c>
      <c r="G33" s="184"/>
      <c r="L33" s="179"/>
    </row>
    <row r="34" spans="1:12" s="175" customFormat="1" ht="12.75" customHeight="1" x14ac:dyDescent="0.2">
      <c r="A34" s="421"/>
      <c r="B34" s="215"/>
      <c r="C34" s="215"/>
      <c r="D34" s="215"/>
      <c r="E34" s="215"/>
      <c r="F34" s="408"/>
      <c r="G34" s="184"/>
      <c r="L34" s="179"/>
    </row>
    <row r="35" spans="1:12" s="175" customFormat="1" ht="12.75" customHeight="1" x14ac:dyDescent="0.2">
      <c r="A35" s="421"/>
      <c r="B35" s="215"/>
      <c r="C35" s="215" t="s">
        <v>161</v>
      </c>
      <c r="D35" s="215"/>
      <c r="E35" s="215"/>
      <c r="F35" s="409" t="s">
        <v>66</v>
      </c>
      <c r="G35" s="184" t="s">
        <v>224</v>
      </c>
      <c r="I35" s="175" t="s">
        <v>161</v>
      </c>
      <c r="L35" s="179"/>
    </row>
    <row r="36" spans="1:12" s="175" customFormat="1" ht="12.75" customHeight="1" x14ac:dyDescent="0.2">
      <c r="A36" s="421"/>
      <c r="B36" s="215"/>
      <c r="C36" s="215"/>
      <c r="D36" s="215"/>
      <c r="E36" s="215"/>
      <c r="F36" s="409"/>
      <c r="G36" s="184"/>
      <c r="L36" s="179"/>
    </row>
    <row r="37" spans="1:12" s="175" customFormat="1" ht="12.75" customHeight="1" x14ac:dyDescent="0.2">
      <c r="A37" s="421"/>
      <c r="B37" s="215"/>
      <c r="C37" s="215"/>
      <c r="D37" s="215"/>
      <c r="E37" s="215"/>
      <c r="F37" s="409" t="s">
        <v>104</v>
      </c>
      <c r="G37" s="184"/>
      <c r="L37" s="179"/>
    </row>
    <row r="38" spans="1:12" s="175" customFormat="1" ht="12.75" customHeight="1" x14ac:dyDescent="0.2">
      <c r="A38" s="421"/>
      <c r="B38" s="215"/>
      <c r="C38" s="215"/>
      <c r="D38" s="215"/>
      <c r="E38" s="215"/>
      <c r="F38" s="409"/>
      <c r="G38" s="184"/>
      <c r="L38" s="179"/>
    </row>
    <row r="39" spans="1:12" s="175" customFormat="1" ht="12.75" customHeight="1" x14ac:dyDescent="0.2">
      <c r="A39" s="421"/>
      <c r="B39" s="215"/>
      <c r="C39" s="215" t="s">
        <v>161</v>
      </c>
      <c r="D39" s="215"/>
      <c r="E39" s="215"/>
      <c r="F39" s="409" t="s">
        <v>172</v>
      </c>
      <c r="G39" s="184" t="s">
        <v>217</v>
      </c>
      <c r="H39" s="175" t="s">
        <v>161</v>
      </c>
      <c r="J39" s="421" t="s">
        <v>239</v>
      </c>
      <c r="K39" s="421"/>
      <c r="L39" s="179"/>
    </row>
    <row r="40" spans="1:12" s="175" customFormat="1" ht="12.75" customHeight="1" x14ac:dyDescent="0.2">
      <c r="A40" s="421"/>
      <c r="B40" s="215"/>
      <c r="C40" s="215"/>
      <c r="D40" s="215"/>
      <c r="E40" s="215"/>
      <c r="F40" s="409"/>
      <c r="G40" s="184"/>
      <c r="L40" s="179"/>
    </row>
    <row r="41" spans="1:12" s="175" customFormat="1" ht="12.75" hidden="1" customHeight="1" x14ac:dyDescent="0.2">
      <c r="A41" s="421"/>
      <c r="F41" s="409" t="s">
        <v>164</v>
      </c>
      <c r="G41" s="184"/>
      <c r="L41" s="179"/>
    </row>
    <row r="42" spans="1:12" s="175" customFormat="1" ht="12.75" hidden="1" customHeight="1" x14ac:dyDescent="0.2">
      <c r="A42" s="421"/>
      <c r="F42" s="409"/>
      <c r="G42" s="184"/>
      <c r="L42" s="179"/>
    </row>
    <row r="43" spans="1:12" s="175" customFormat="1" ht="12.75" customHeight="1" x14ac:dyDescent="0.2">
      <c r="A43" s="421"/>
      <c r="B43" s="215"/>
      <c r="C43" s="215"/>
      <c r="D43" s="215"/>
      <c r="E43" s="215"/>
      <c r="F43" s="409" t="s">
        <v>145</v>
      </c>
      <c r="G43" s="184"/>
      <c r="L43" s="179"/>
    </row>
    <row r="44" spans="1:12" s="175" customFormat="1" ht="12.75" customHeight="1" x14ac:dyDescent="0.2">
      <c r="A44" s="421"/>
      <c r="B44" s="215"/>
      <c r="C44" s="215"/>
      <c r="D44" s="215"/>
      <c r="E44" s="215"/>
      <c r="F44" s="409"/>
      <c r="G44" s="184"/>
      <c r="L44" s="179"/>
    </row>
    <row r="45" spans="1:12" s="175" customFormat="1" ht="12.75" customHeight="1" x14ac:dyDescent="0.2">
      <c r="A45" s="421"/>
      <c r="B45" s="215" t="s">
        <v>161</v>
      </c>
      <c r="C45" s="215"/>
      <c r="D45" s="215"/>
      <c r="E45" s="215"/>
      <c r="F45" s="409" t="s">
        <v>164</v>
      </c>
      <c r="G45" s="184" t="s">
        <v>215</v>
      </c>
      <c r="L45" s="179"/>
    </row>
    <row r="46" spans="1:12" s="175" customFormat="1" ht="12.75" customHeight="1" x14ac:dyDescent="0.2">
      <c r="A46" s="421"/>
      <c r="B46" s="215"/>
      <c r="C46" s="215"/>
      <c r="D46" s="215"/>
      <c r="E46" s="215"/>
      <c r="F46" s="409"/>
      <c r="G46" s="184"/>
      <c r="L46" s="179"/>
    </row>
    <row r="47" spans="1:12" s="175" customFormat="1" ht="12.75" customHeight="1" x14ac:dyDescent="0.2">
      <c r="A47" s="421"/>
      <c r="B47" s="215"/>
      <c r="C47" s="215" t="s">
        <v>161</v>
      </c>
      <c r="D47" s="215"/>
      <c r="E47" s="215"/>
      <c r="F47" s="409" t="s">
        <v>192</v>
      </c>
      <c r="G47" s="136" t="s">
        <v>221</v>
      </c>
      <c r="L47" s="179"/>
    </row>
    <row r="48" spans="1:12" s="175" customFormat="1" ht="12.75" customHeight="1" x14ac:dyDescent="0.2">
      <c r="A48" s="421"/>
      <c r="B48" s="215"/>
      <c r="C48" s="215" t="s">
        <v>161</v>
      </c>
      <c r="D48" s="215"/>
      <c r="E48" s="215"/>
      <c r="F48" s="409"/>
      <c r="G48" s="136" t="s">
        <v>222</v>
      </c>
      <c r="L48" s="179"/>
    </row>
    <row r="49" spans="1:12" s="175" customFormat="1" ht="12.75" customHeight="1" x14ac:dyDescent="0.2">
      <c r="A49" s="421"/>
      <c r="B49" s="215"/>
      <c r="C49" s="215" t="s">
        <v>161</v>
      </c>
      <c r="D49" s="215"/>
      <c r="E49" s="215"/>
      <c r="F49" s="409" t="s">
        <v>181</v>
      </c>
      <c r="G49" s="184" t="s">
        <v>219</v>
      </c>
      <c r="L49" s="179"/>
    </row>
    <row r="50" spans="1:12" s="175" customFormat="1" ht="12.75" customHeight="1" x14ac:dyDescent="0.2">
      <c r="A50" s="421"/>
      <c r="B50" s="215"/>
      <c r="C50" s="215"/>
      <c r="D50" s="215"/>
      <c r="E50" s="215"/>
      <c r="F50" s="409"/>
      <c r="G50" s="184" t="s">
        <v>223</v>
      </c>
      <c r="L50" s="179"/>
    </row>
    <row r="51" spans="1:12" s="175" customFormat="1" ht="14.25" customHeight="1" x14ac:dyDescent="0.2">
      <c r="A51" s="421"/>
      <c r="B51" s="215"/>
      <c r="C51" s="215"/>
      <c r="D51" s="215" t="s">
        <v>161</v>
      </c>
      <c r="E51" s="215"/>
      <c r="F51" s="409" t="s">
        <v>207</v>
      </c>
      <c r="G51" s="184" t="s">
        <v>220</v>
      </c>
      <c r="L51" s="179"/>
    </row>
    <row r="52" spans="1:12" s="175" customFormat="1" ht="12.75" customHeight="1" x14ac:dyDescent="0.2">
      <c r="A52" s="421"/>
      <c r="B52" s="215"/>
      <c r="C52" s="215"/>
      <c r="D52" s="215"/>
      <c r="E52" s="215"/>
      <c r="F52" s="409"/>
      <c r="G52" s="184"/>
      <c r="L52" s="179"/>
    </row>
    <row r="53" spans="1:12" s="175" customFormat="1" ht="12.75" customHeight="1" x14ac:dyDescent="0.2">
      <c r="A53" s="421"/>
      <c r="B53" s="215"/>
      <c r="C53" s="215"/>
      <c r="D53" s="215"/>
      <c r="E53" s="215"/>
      <c r="F53" s="409" t="s">
        <v>131</v>
      </c>
      <c r="G53" s="184"/>
      <c r="L53" s="179"/>
    </row>
    <row r="54" spans="1:12" x14ac:dyDescent="0.2">
      <c r="A54" s="421"/>
      <c r="B54" s="215"/>
      <c r="C54" s="215"/>
      <c r="D54" s="215"/>
      <c r="E54" s="215"/>
      <c r="F54" s="409"/>
      <c r="G54" s="212"/>
      <c r="H54" s="109"/>
      <c r="I54" s="110"/>
      <c r="J54" s="110"/>
      <c r="K54" s="114"/>
    </row>
    <row r="55" spans="1:12" x14ac:dyDescent="0.2">
      <c r="A55" s="412" t="s">
        <v>128</v>
      </c>
      <c r="B55" s="213"/>
      <c r="C55" s="213"/>
      <c r="D55" s="213"/>
      <c r="E55" s="213"/>
      <c r="F55" s="407" t="s">
        <v>100</v>
      </c>
      <c r="G55" s="185" t="s">
        <v>230</v>
      </c>
      <c r="H55" s="109"/>
      <c r="I55" s="110"/>
      <c r="J55" s="110"/>
      <c r="K55" s="114"/>
    </row>
    <row r="56" spans="1:12" x14ac:dyDescent="0.2">
      <c r="A56" s="412"/>
      <c r="B56" s="213"/>
      <c r="C56" s="213"/>
      <c r="D56" s="213"/>
      <c r="E56" s="213"/>
      <c r="F56" s="407"/>
      <c r="G56" s="185" t="s">
        <v>231</v>
      </c>
      <c r="H56" s="109"/>
      <c r="I56" s="110"/>
      <c r="J56" s="428"/>
      <c r="K56" s="428"/>
    </row>
    <row r="57" spans="1:12" x14ac:dyDescent="0.2">
      <c r="A57" s="412"/>
      <c r="B57" s="213"/>
      <c r="C57" s="213"/>
      <c r="D57" s="213"/>
      <c r="E57" s="213"/>
      <c r="F57" s="407" t="s">
        <v>162</v>
      </c>
      <c r="G57" s="185"/>
      <c r="H57" s="181"/>
      <c r="I57" s="181"/>
      <c r="J57" s="181"/>
      <c r="K57" s="181"/>
    </row>
    <row r="58" spans="1:12" x14ac:dyDescent="0.2">
      <c r="A58" s="412"/>
      <c r="B58" s="213"/>
      <c r="C58" s="213"/>
      <c r="D58" s="213"/>
      <c r="E58" s="213"/>
      <c r="F58" s="407"/>
      <c r="G58" s="185"/>
      <c r="H58" s="181"/>
      <c r="I58" s="181"/>
      <c r="J58" s="181"/>
      <c r="K58" s="181"/>
    </row>
    <row r="59" spans="1:12" x14ac:dyDescent="0.2">
      <c r="A59" s="412"/>
      <c r="B59" s="213"/>
      <c r="C59" s="213"/>
      <c r="D59" s="213"/>
      <c r="E59" s="213"/>
      <c r="F59" s="409" t="s">
        <v>66</v>
      </c>
      <c r="G59" s="185" t="s">
        <v>227</v>
      </c>
      <c r="H59" s="181">
        <v>6</v>
      </c>
      <c r="I59" s="181"/>
      <c r="J59" s="181"/>
      <c r="K59" s="181"/>
    </row>
    <row r="60" spans="1:12" x14ac:dyDescent="0.2">
      <c r="A60" s="412"/>
      <c r="B60" s="213"/>
      <c r="C60" s="213"/>
      <c r="D60" s="213"/>
      <c r="E60" s="213"/>
      <c r="F60" s="409"/>
      <c r="G60" s="185"/>
      <c r="H60" s="181"/>
      <c r="I60" s="181"/>
      <c r="J60" s="181"/>
      <c r="K60" s="181"/>
    </row>
    <row r="61" spans="1:12" x14ac:dyDescent="0.2">
      <c r="A61" s="412"/>
      <c r="B61" s="213"/>
      <c r="C61" s="213"/>
      <c r="D61" s="213"/>
      <c r="E61" s="213"/>
      <c r="F61" s="409" t="s">
        <v>104</v>
      </c>
      <c r="G61" s="185"/>
      <c r="H61" s="181"/>
      <c r="I61" s="181"/>
      <c r="J61" s="181"/>
      <c r="K61" s="181"/>
    </row>
    <row r="62" spans="1:12" ht="11.25" customHeight="1" x14ac:dyDescent="0.2">
      <c r="A62" s="412"/>
      <c r="B62" s="213"/>
      <c r="C62" s="213"/>
      <c r="D62" s="213"/>
      <c r="E62" s="213"/>
      <c r="F62" s="409"/>
      <c r="G62" s="185"/>
      <c r="H62" s="181"/>
      <c r="I62" s="181"/>
      <c r="J62" s="181"/>
      <c r="K62" s="181"/>
    </row>
    <row r="63" spans="1:12" ht="12.75" hidden="1" customHeight="1" x14ac:dyDescent="0.2">
      <c r="A63" s="412"/>
      <c r="B63" s="213" t="s">
        <v>163</v>
      </c>
      <c r="C63" s="213" t="s">
        <v>163</v>
      </c>
      <c r="D63" s="213"/>
      <c r="E63" s="213"/>
      <c r="F63" s="409" t="s">
        <v>172</v>
      </c>
      <c r="G63" s="185"/>
      <c r="H63" s="181"/>
      <c r="I63" s="181"/>
      <c r="J63" s="181"/>
      <c r="K63" s="181"/>
    </row>
    <row r="64" spans="1:12" x14ac:dyDescent="0.2">
      <c r="A64" s="412"/>
      <c r="B64" s="213"/>
      <c r="C64" s="213"/>
      <c r="D64" s="213"/>
      <c r="E64" s="213"/>
      <c r="F64" s="409"/>
      <c r="G64" s="185" t="s">
        <v>228</v>
      </c>
      <c r="H64" s="181">
        <v>5</v>
      </c>
      <c r="I64" s="181"/>
      <c r="J64" s="181"/>
      <c r="K64" s="181"/>
    </row>
    <row r="65" spans="1:11" x14ac:dyDescent="0.2">
      <c r="A65" s="412"/>
      <c r="B65" s="213"/>
      <c r="C65" s="213"/>
      <c r="D65" s="213"/>
      <c r="E65" s="213"/>
      <c r="F65" s="409"/>
      <c r="G65" s="185"/>
      <c r="H65" s="181"/>
      <c r="I65" s="181"/>
      <c r="J65" s="181"/>
      <c r="K65" s="181"/>
    </row>
    <row r="66" spans="1:11" ht="11.25" customHeight="1" x14ac:dyDescent="0.2">
      <c r="A66" s="412"/>
      <c r="B66" s="213"/>
      <c r="C66" s="213"/>
      <c r="D66" s="213"/>
      <c r="E66" s="213"/>
      <c r="F66" s="409" t="s">
        <v>145</v>
      </c>
      <c r="G66" s="185" t="s">
        <v>229</v>
      </c>
      <c r="H66" s="181">
        <v>6</v>
      </c>
      <c r="I66" s="181"/>
      <c r="J66" s="181"/>
      <c r="K66" s="181"/>
    </row>
    <row r="67" spans="1:11" ht="12.75" hidden="1" customHeight="1" x14ac:dyDescent="0.2">
      <c r="A67" s="412"/>
      <c r="B67" s="213"/>
      <c r="C67" s="213"/>
      <c r="D67" s="213"/>
      <c r="E67" s="213"/>
      <c r="F67" s="409"/>
      <c r="G67" s="185"/>
      <c r="H67" s="181"/>
      <c r="I67" s="181"/>
      <c r="J67" s="181"/>
      <c r="K67" s="181"/>
    </row>
    <row r="68" spans="1:11" x14ac:dyDescent="0.2">
      <c r="A68" s="412"/>
      <c r="B68" s="213"/>
      <c r="C68" s="213"/>
      <c r="D68" s="213"/>
      <c r="E68" s="213"/>
      <c r="F68" s="409"/>
      <c r="G68" s="185"/>
      <c r="H68" s="181"/>
      <c r="I68" s="181"/>
      <c r="J68" s="181"/>
      <c r="K68" s="181"/>
    </row>
    <row r="69" spans="1:11" x14ac:dyDescent="0.2">
      <c r="A69" s="412"/>
      <c r="B69" s="213"/>
      <c r="C69" s="213"/>
      <c r="D69" s="213"/>
      <c r="E69" s="213"/>
      <c r="F69" s="409" t="s">
        <v>164</v>
      </c>
      <c r="G69" s="185"/>
      <c r="H69" s="181"/>
      <c r="I69" s="181"/>
      <c r="J69" s="181"/>
      <c r="K69" s="181"/>
    </row>
    <row r="70" spans="1:11" x14ac:dyDescent="0.2">
      <c r="A70" s="412"/>
      <c r="B70" s="213"/>
      <c r="C70" s="213"/>
      <c r="D70" s="213"/>
      <c r="E70" s="213"/>
      <c r="F70" s="409"/>
      <c r="G70" s="185"/>
      <c r="H70" s="181"/>
      <c r="I70" s="181"/>
      <c r="J70" s="181"/>
      <c r="K70" s="181"/>
    </row>
    <row r="71" spans="1:11" ht="12.75" hidden="1" customHeight="1" x14ac:dyDescent="0.2">
      <c r="A71" s="412"/>
      <c r="B71" s="213"/>
      <c r="C71" s="213"/>
      <c r="D71" s="213"/>
      <c r="E71" s="213"/>
      <c r="F71" s="185" t="s">
        <v>192</v>
      </c>
      <c r="G71" s="185"/>
      <c r="H71" s="181"/>
      <c r="I71" s="181"/>
      <c r="J71" s="181"/>
      <c r="K71" s="181"/>
    </row>
    <row r="72" spans="1:11" ht="12.75" hidden="1" customHeight="1" x14ac:dyDescent="0.2">
      <c r="A72" s="412"/>
      <c r="B72" s="213"/>
      <c r="C72" s="213"/>
      <c r="D72" s="213"/>
      <c r="E72" s="213"/>
      <c r="F72" s="185"/>
      <c r="G72" s="185"/>
      <c r="H72" s="181"/>
      <c r="I72" s="181"/>
      <c r="J72" s="181"/>
      <c r="K72" s="181"/>
    </row>
    <row r="73" spans="1:11" x14ac:dyDescent="0.2">
      <c r="A73" s="412"/>
      <c r="B73" s="213"/>
      <c r="C73" s="213"/>
      <c r="D73" s="213"/>
      <c r="E73" s="213"/>
      <c r="F73" s="409" t="s">
        <v>192</v>
      </c>
      <c r="G73" s="185" t="s">
        <v>225</v>
      </c>
      <c r="H73" s="181">
        <v>4</v>
      </c>
      <c r="I73" s="181"/>
      <c r="J73" s="181"/>
      <c r="K73" s="181"/>
    </row>
    <row r="74" spans="1:11" x14ac:dyDescent="0.2">
      <c r="A74" s="412"/>
      <c r="B74" s="213"/>
      <c r="C74" s="213"/>
      <c r="D74" s="213"/>
      <c r="E74" s="213"/>
      <c r="F74" s="409"/>
      <c r="G74" s="185" t="s">
        <v>226</v>
      </c>
      <c r="H74" s="181">
        <v>3</v>
      </c>
      <c r="I74" s="181"/>
      <c r="J74" s="181"/>
      <c r="K74" s="181"/>
    </row>
    <row r="75" spans="1:11" x14ac:dyDescent="0.2">
      <c r="A75" s="412"/>
      <c r="B75" s="213"/>
      <c r="C75" s="213"/>
      <c r="D75" s="213"/>
      <c r="E75" s="213"/>
      <c r="F75" s="409" t="s">
        <v>181</v>
      </c>
      <c r="G75" s="185" t="s">
        <v>232</v>
      </c>
      <c r="H75" s="181">
        <v>5</v>
      </c>
      <c r="I75" s="181"/>
      <c r="J75" s="181"/>
      <c r="K75" s="181"/>
    </row>
    <row r="76" spans="1:11" x14ac:dyDescent="0.2">
      <c r="A76" s="412"/>
      <c r="B76" s="213"/>
      <c r="C76" s="213"/>
      <c r="D76" s="213"/>
      <c r="E76" s="213"/>
      <c r="F76" s="409"/>
      <c r="G76" s="185"/>
      <c r="H76" s="181"/>
      <c r="I76" s="181"/>
      <c r="J76" s="181"/>
      <c r="K76" s="181"/>
    </row>
    <row r="77" spans="1:11" x14ac:dyDescent="0.2">
      <c r="A77" s="412"/>
      <c r="B77" s="213"/>
      <c r="C77" s="213"/>
      <c r="D77" s="213"/>
      <c r="E77" s="213"/>
      <c r="F77" s="409" t="s">
        <v>207</v>
      </c>
      <c r="G77" s="185"/>
      <c r="H77" s="181"/>
      <c r="I77" s="181"/>
      <c r="J77" s="181"/>
      <c r="K77" s="181"/>
    </row>
    <row r="78" spans="1:11" x14ac:dyDescent="0.2">
      <c r="A78" s="412"/>
      <c r="B78" s="213"/>
      <c r="C78" s="213"/>
      <c r="D78" s="213"/>
      <c r="E78" s="213"/>
      <c r="F78" s="409"/>
      <c r="G78" s="185"/>
      <c r="H78" s="181"/>
      <c r="I78" s="181"/>
      <c r="J78" s="181"/>
      <c r="K78" s="181"/>
    </row>
    <row r="79" spans="1:11" ht="11.25" customHeight="1" x14ac:dyDescent="0.2">
      <c r="A79" s="412"/>
      <c r="B79" s="213"/>
      <c r="C79" s="213"/>
      <c r="D79" s="213"/>
      <c r="E79" s="213"/>
      <c r="F79" s="409" t="s">
        <v>131</v>
      </c>
      <c r="G79" s="185"/>
      <c r="H79" s="181"/>
      <c r="I79" s="181"/>
      <c r="J79" s="181"/>
      <c r="K79" s="181"/>
    </row>
    <row r="80" spans="1:11" ht="3.75" hidden="1" customHeight="1" x14ac:dyDescent="0.2">
      <c r="A80" s="412"/>
      <c r="B80" s="213"/>
      <c r="C80" s="213"/>
      <c r="D80" s="213"/>
      <c r="E80" s="213"/>
      <c r="F80" s="409"/>
      <c r="G80" s="185"/>
      <c r="H80" s="181"/>
      <c r="I80" s="181"/>
      <c r="J80" s="181"/>
      <c r="K80" s="181"/>
    </row>
    <row r="81" spans="1:11" x14ac:dyDescent="0.2">
      <c r="A81" s="412"/>
      <c r="B81" s="213"/>
      <c r="C81" s="213"/>
      <c r="D81" s="213"/>
      <c r="E81" s="213"/>
      <c r="F81" s="409"/>
      <c r="G81" s="185"/>
      <c r="H81" s="181"/>
      <c r="I81" s="181"/>
      <c r="J81" s="181"/>
      <c r="K81" s="181"/>
    </row>
    <row r="82" spans="1:11" x14ac:dyDescent="0.2">
      <c r="A82" s="412" t="s">
        <v>149</v>
      </c>
      <c r="B82" s="213"/>
      <c r="C82" s="213"/>
      <c r="D82" s="213"/>
      <c r="E82" s="213"/>
      <c r="F82" s="407" t="s">
        <v>100</v>
      </c>
      <c r="G82" s="185"/>
      <c r="H82" s="181"/>
      <c r="I82" s="181"/>
      <c r="J82" s="181"/>
      <c r="K82" s="181"/>
    </row>
    <row r="83" spans="1:11" x14ac:dyDescent="0.2">
      <c r="A83" s="412"/>
      <c r="B83" s="213"/>
      <c r="C83" s="213"/>
      <c r="D83" s="213"/>
      <c r="E83" s="213"/>
      <c r="F83" s="407"/>
      <c r="G83" s="185"/>
      <c r="H83" s="181"/>
      <c r="I83" s="181"/>
      <c r="J83" s="181"/>
      <c r="K83" s="181"/>
    </row>
    <row r="84" spans="1:11" x14ac:dyDescent="0.2">
      <c r="A84" s="412"/>
      <c r="B84" s="213"/>
      <c r="C84" s="213"/>
      <c r="D84" s="213"/>
      <c r="E84" s="213"/>
      <c r="F84" s="407" t="s">
        <v>162</v>
      </c>
      <c r="G84" s="176"/>
      <c r="H84" s="181"/>
      <c r="I84" s="181"/>
      <c r="J84" s="181"/>
      <c r="K84" s="181"/>
    </row>
    <row r="85" spans="1:11" x14ac:dyDescent="0.2">
      <c r="A85" s="412"/>
      <c r="B85" s="213"/>
      <c r="C85" s="213"/>
      <c r="D85" s="213"/>
      <c r="E85" s="213"/>
      <c r="F85" s="407"/>
      <c r="G85" s="176"/>
      <c r="H85" s="181"/>
      <c r="I85" s="181"/>
      <c r="J85" s="181"/>
      <c r="K85" s="181"/>
    </row>
    <row r="86" spans="1:11" x14ac:dyDescent="0.2">
      <c r="A86" s="412"/>
      <c r="B86" s="213"/>
      <c r="C86" s="213"/>
      <c r="D86" s="213"/>
      <c r="E86" s="213"/>
      <c r="F86" s="409" t="s">
        <v>66</v>
      </c>
      <c r="G86" s="176"/>
      <c r="H86" s="181"/>
      <c r="I86" s="181"/>
      <c r="J86" s="181"/>
      <c r="K86" s="181"/>
    </row>
    <row r="87" spans="1:11" x14ac:dyDescent="0.2">
      <c r="A87" s="412"/>
      <c r="B87" s="213"/>
      <c r="C87" s="213"/>
      <c r="D87" s="213"/>
      <c r="E87" s="213"/>
      <c r="F87" s="409"/>
      <c r="G87" s="176"/>
      <c r="H87" s="181"/>
      <c r="I87" s="181"/>
      <c r="J87" s="181"/>
      <c r="K87" s="181"/>
    </row>
    <row r="88" spans="1:11" ht="16.5" customHeight="1" x14ac:dyDescent="0.2">
      <c r="A88" s="412"/>
      <c r="B88" s="213" t="s">
        <v>161</v>
      </c>
      <c r="C88" s="213"/>
      <c r="D88" s="213"/>
      <c r="E88" s="213"/>
      <c r="F88" s="409" t="s">
        <v>104</v>
      </c>
      <c r="G88" s="176"/>
      <c r="H88" s="181"/>
      <c r="I88" s="181"/>
      <c r="J88" s="181"/>
      <c r="K88" s="181"/>
    </row>
    <row r="89" spans="1:11" x14ac:dyDescent="0.2">
      <c r="A89" s="412"/>
      <c r="B89" s="213" t="s">
        <v>161</v>
      </c>
      <c r="C89" s="213"/>
      <c r="D89" s="213"/>
      <c r="E89" s="213"/>
      <c r="F89" s="409"/>
      <c r="G89" s="176"/>
      <c r="H89" s="181"/>
      <c r="I89" s="181"/>
      <c r="J89" s="181"/>
      <c r="K89" s="181"/>
    </row>
    <row r="90" spans="1:11" x14ac:dyDescent="0.2">
      <c r="A90" s="412"/>
      <c r="B90" s="176"/>
      <c r="C90" s="176"/>
      <c r="D90" s="176"/>
      <c r="E90" s="176"/>
      <c r="F90" s="409" t="s">
        <v>172</v>
      </c>
      <c r="G90" s="176"/>
      <c r="H90" s="181"/>
      <c r="I90" s="181"/>
      <c r="J90" s="181"/>
      <c r="K90" s="181"/>
    </row>
    <row r="91" spans="1:11" x14ac:dyDescent="0.2">
      <c r="A91" s="412"/>
      <c r="B91" s="176"/>
      <c r="C91" s="176"/>
      <c r="D91" s="176"/>
      <c r="E91" s="176"/>
      <c r="F91" s="409"/>
      <c r="G91" s="176"/>
      <c r="H91" s="181"/>
      <c r="I91" s="181"/>
      <c r="J91" s="181"/>
      <c r="K91" s="181"/>
    </row>
    <row r="92" spans="1:11" x14ac:dyDescent="0.2">
      <c r="A92" s="412"/>
      <c r="B92" s="213"/>
      <c r="C92" s="213"/>
      <c r="D92" s="213"/>
      <c r="E92" s="213"/>
      <c r="F92" s="409" t="s">
        <v>145</v>
      </c>
      <c r="G92" s="176"/>
      <c r="H92" s="181"/>
      <c r="I92" s="181"/>
      <c r="J92" s="181"/>
      <c r="K92" s="181"/>
    </row>
    <row r="93" spans="1:11" ht="14.25" customHeight="1" x14ac:dyDescent="0.2">
      <c r="A93" s="412"/>
      <c r="B93" s="213"/>
      <c r="C93" s="213"/>
      <c r="D93" s="213"/>
      <c r="E93" s="213"/>
      <c r="F93" s="409"/>
      <c r="G93" s="176"/>
      <c r="H93" s="181"/>
      <c r="I93" s="181"/>
      <c r="J93" s="181"/>
      <c r="K93" s="181"/>
    </row>
    <row r="94" spans="1:11" x14ac:dyDescent="0.2">
      <c r="A94" s="412"/>
      <c r="B94" s="213"/>
      <c r="C94" s="213"/>
      <c r="D94" s="213"/>
      <c r="E94" s="213"/>
      <c r="F94" s="409" t="s">
        <v>164</v>
      </c>
      <c r="G94" s="176"/>
      <c r="H94" s="181"/>
      <c r="I94" s="181"/>
      <c r="J94" s="181"/>
      <c r="K94" s="181"/>
    </row>
    <row r="95" spans="1:11" x14ac:dyDescent="0.2">
      <c r="A95" s="412"/>
      <c r="B95" s="213"/>
      <c r="C95" s="213"/>
      <c r="D95" s="213"/>
      <c r="E95" s="213"/>
      <c r="F95" s="409"/>
      <c r="G95" s="176"/>
      <c r="H95" s="181"/>
      <c r="I95" s="181"/>
      <c r="J95" s="181"/>
      <c r="K95" s="181"/>
    </row>
    <row r="96" spans="1:11" x14ac:dyDescent="0.2">
      <c r="A96" s="412"/>
      <c r="B96" s="213"/>
      <c r="C96" s="213"/>
      <c r="D96" s="213"/>
      <c r="E96" s="213"/>
      <c r="F96" s="409" t="s">
        <v>192</v>
      </c>
      <c r="G96" s="176"/>
      <c r="H96" s="181"/>
      <c r="I96" s="181"/>
      <c r="J96" s="181"/>
      <c r="K96" s="181"/>
    </row>
    <row r="97" spans="1:11" x14ac:dyDescent="0.2">
      <c r="A97" s="412"/>
      <c r="B97" s="213"/>
      <c r="C97" s="213"/>
      <c r="D97" s="213"/>
      <c r="E97" s="213"/>
      <c r="F97" s="409"/>
      <c r="G97" s="176"/>
      <c r="H97" s="181"/>
      <c r="I97" s="181"/>
      <c r="J97" s="181"/>
      <c r="K97" s="181"/>
    </row>
    <row r="98" spans="1:11" x14ac:dyDescent="0.2">
      <c r="A98" s="412"/>
      <c r="B98" s="213"/>
      <c r="C98" s="213"/>
      <c r="D98" s="213"/>
      <c r="E98" s="213"/>
      <c r="F98" s="409" t="s">
        <v>181</v>
      </c>
      <c r="G98" s="176"/>
      <c r="H98" s="181"/>
      <c r="I98" s="181"/>
      <c r="J98" s="181"/>
      <c r="K98" s="181"/>
    </row>
    <row r="99" spans="1:11" x14ac:dyDescent="0.2">
      <c r="A99" s="412"/>
      <c r="B99" s="213"/>
      <c r="C99" s="213"/>
      <c r="D99" s="213"/>
      <c r="E99" s="213"/>
      <c r="F99" s="409"/>
      <c r="G99" s="176"/>
      <c r="H99" s="181"/>
      <c r="I99" s="181"/>
      <c r="J99" s="181"/>
      <c r="K99" s="181"/>
    </row>
    <row r="100" spans="1:11" x14ac:dyDescent="0.2">
      <c r="A100" s="412"/>
      <c r="B100" s="213"/>
      <c r="C100" s="213"/>
      <c r="D100" s="213"/>
      <c r="E100" s="213"/>
      <c r="F100" s="409" t="s">
        <v>207</v>
      </c>
      <c r="G100" s="176"/>
      <c r="H100" s="181"/>
      <c r="I100" s="181"/>
      <c r="J100" s="181"/>
      <c r="K100" s="181"/>
    </row>
    <row r="101" spans="1:11" x14ac:dyDescent="0.2">
      <c r="A101" s="412"/>
      <c r="B101" s="213"/>
      <c r="C101" s="213"/>
      <c r="D101" s="213"/>
      <c r="E101" s="213"/>
      <c r="F101" s="409"/>
      <c r="G101" s="176"/>
      <c r="H101" s="181"/>
      <c r="I101" s="181"/>
      <c r="J101" s="181"/>
      <c r="K101" s="181"/>
    </row>
    <row r="102" spans="1:11" x14ac:dyDescent="0.2">
      <c r="A102" s="412"/>
      <c r="B102" s="213"/>
      <c r="C102" s="213"/>
      <c r="D102" s="213"/>
      <c r="E102" s="213"/>
      <c r="F102" s="409" t="s">
        <v>131</v>
      </c>
      <c r="G102" s="176"/>
      <c r="H102" s="181"/>
      <c r="I102" s="181"/>
      <c r="J102" s="181"/>
      <c r="K102" s="181"/>
    </row>
    <row r="103" spans="1:11" ht="14.25" customHeight="1" x14ac:dyDescent="0.2">
      <c r="A103" s="412"/>
      <c r="B103" s="213"/>
      <c r="C103" s="213"/>
      <c r="D103" s="213"/>
      <c r="E103" s="213"/>
      <c r="F103" s="409"/>
      <c r="G103" s="176"/>
      <c r="H103" s="181"/>
      <c r="I103" s="181"/>
      <c r="J103" s="181"/>
      <c r="K103" s="181"/>
    </row>
    <row r="104" spans="1:11" ht="17.25" customHeight="1" x14ac:dyDescent="0.2">
      <c r="A104" s="412" t="s">
        <v>150</v>
      </c>
      <c r="B104" s="213"/>
      <c r="C104" s="213"/>
      <c r="D104" s="213"/>
      <c r="E104" s="213"/>
      <c r="F104" s="407" t="s">
        <v>100</v>
      </c>
      <c r="G104" s="176"/>
      <c r="H104" s="181"/>
      <c r="I104" s="181"/>
      <c r="J104" s="181"/>
      <c r="K104" s="181"/>
    </row>
    <row r="105" spans="1:11" ht="12.75" hidden="1" customHeight="1" x14ac:dyDescent="0.2">
      <c r="A105" s="412"/>
      <c r="B105" s="213"/>
      <c r="C105" s="213"/>
      <c r="D105" s="213"/>
      <c r="E105" s="213"/>
      <c r="F105" s="407"/>
      <c r="G105" s="176"/>
      <c r="H105" s="181"/>
      <c r="I105" s="181"/>
      <c r="J105" s="181"/>
      <c r="K105" s="181"/>
    </row>
    <row r="106" spans="1:11" ht="12" customHeight="1" x14ac:dyDescent="0.2">
      <c r="A106" s="412"/>
      <c r="B106" s="213"/>
      <c r="C106" s="213"/>
      <c r="D106" s="213"/>
      <c r="E106" s="213"/>
      <c r="F106" s="407" t="s">
        <v>162</v>
      </c>
      <c r="G106" s="176"/>
      <c r="H106" s="181"/>
      <c r="I106" s="181"/>
      <c r="J106" s="181"/>
      <c r="K106" s="181"/>
    </row>
    <row r="107" spans="1:11" ht="12.75" hidden="1" customHeight="1" x14ac:dyDescent="0.2">
      <c r="A107" s="412"/>
      <c r="B107" s="213" t="s">
        <v>161</v>
      </c>
      <c r="C107" s="213"/>
      <c r="D107" s="213"/>
      <c r="E107" s="213"/>
      <c r="F107" s="407"/>
      <c r="G107" s="176"/>
      <c r="H107" s="181"/>
      <c r="I107" s="181"/>
      <c r="J107" s="181"/>
      <c r="K107" s="181"/>
    </row>
    <row r="108" spans="1:11" x14ac:dyDescent="0.2">
      <c r="A108" s="412"/>
      <c r="B108" s="213"/>
      <c r="C108" s="213"/>
      <c r="D108" s="213"/>
      <c r="E108" s="213"/>
      <c r="F108" s="409" t="s">
        <v>66</v>
      </c>
      <c r="G108" s="176"/>
      <c r="H108" s="181"/>
      <c r="I108" s="181"/>
      <c r="J108" s="181"/>
      <c r="K108" s="181"/>
    </row>
    <row r="109" spans="1:11" x14ac:dyDescent="0.2">
      <c r="A109" s="412"/>
      <c r="B109" s="213"/>
      <c r="C109" s="213"/>
      <c r="D109" s="213"/>
      <c r="E109" s="213"/>
      <c r="F109" s="409"/>
      <c r="G109" s="176"/>
      <c r="H109" s="181"/>
      <c r="I109" s="181"/>
      <c r="J109" s="181"/>
      <c r="K109" s="181"/>
    </row>
    <row r="110" spans="1:11" x14ac:dyDescent="0.2">
      <c r="A110" s="412"/>
      <c r="B110" s="213"/>
      <c r="C110" s="213"/>
      <c r="D110" s="213"/>
      <c r="E110" s="213"/>
      <c r="F110" s="409" t="s">
        <v>104</v>
      </c>
      <c r="G110" s="176"/>
      <c r="H110" s="181"/>
      <c r="I110" s="181"/>
      <c r="J110" s="181"/>
      <c r="K110" s="181"/>
    </row>
    <row r="111" spans="1:11" x14ac:dyDescent="0.2">
      <c r="A111" s="412"/>
      <c r="B111" s="213"/>
      <c r="C111" s="213"/>
      <c r="D111" s="213"/>
      <c r="E111" s="213"/>
      <c r="F111" s="409"/>
      <c r="G111" s="176"/>
      <c r="H111" s="181"/>
      <c r="I111" s="181"/>
      <c r="J111" s="181"/>
      <c r="K111" s="181"/>
    </row>
    <row r="112" spans="1:11" x14ac:dyDescent="0.2">
      <c r="A112" s="412"/>
      <c r="B112" s="213"/>
      <c r="C112" s="213"/>
      <c r="D112" s="213"/>
      <c r="E112" s="213"/>
      <c r="F112" s="409" t="s">
        <v>172</v>
      </c>
      <c r="G112" s="176"/>
      <c r="H112" s="181"/>
      <c r="I112" s="181"/>
      <c r="J112" s="181"/>
      <c r="K112" s="181"/>
    </row>
    <row r="113" spans="1:11" x14ac:dyDescent="0.2">
      <c r="A113" s="412"/>
      <c r="B113" s="213"/>
      <c r="C113" s="213"/>
      <c r="D113" s="213"/>
      <c r="E113" s="213"/>
      <c r="F113" s="409"/>
      <c r="G113" s="176"/>
      <c r="H113" s="181"/>
      <c r="I113" s="181"/>
      <c r="J113" s="181"/>
      <c r="K113" s="181"/>
    </row>
    <row r="114" spans="1:11" x14ac:dyDescent="0.2">
      <c r="A114" s="412"/>
      <c r="B114" s="213"/>
      <c r="C114" s="213"/>
      <c r="D114" s="213"/>
      <c r="E114" s="213"/>
      <c r="F114" s="409" t="s">
        <v>145</v>
      </c>
      <c r="G114" s="176"/>
      <c r="H114" s="181"/>
      <c r="I114" s="181"/>
      <c r="J114" s="181"/>
      <c r="K114" s="181"/>
    </row>
    <row r="115" spans="1:11" x14ac:dyDescent="0.2">
      <c r="A115" s="412"/>
      <c r="B115" s="213"/>
      <c r="C115" s="213"/>
      <c r="D115" s="213"/>
      <c r="E115" s="213"/>
      <c r="F115" s="409"/>
      <c r="G115" s="176"/>
      <c r="H115" s="181"/>
      <c r="I115" s="181"/>
      <c r="J115" s="181"/>
      <c r="K115" s="181"/>
    </row>
    <row r="116" spans="1:11" x14ac:dyDescent="0.2">
      <c r="A116" s="412"/>
      <c r="B116" s="213"/>
      <c r="C116" s="213"/>
      <c r="D116" s="213"/>
      <c r="E116" s="213"/>
      <c r="F116" s="409" t="s">
        <v>164</v>
      </c>
      <c r="G116" s="176"/>
      <c r="H116" s="181"/>
      <c r="I116" s="181"/>
      <c r="J116" s="181"/>
      <c r="K116" s="181"/>
    </row>
    <row r="117" spans="1:11" x14ac:dyDescent="0.2">
      <c r="A117" s="412"/>
      <c r="B117" s="213"/>
      <c r="C117" s="213"/>
      <c r="D117" s="213"/>
      <c r="E117" s="213"/>
      <c r="F117" s="409"/>
      <c r="G117" s="176"/>
      <c r="H117" s="181"/>
      <c r="I117" s="181"/>
      <c r="J117" s="181"/>
      <c r="K117" s="181"/>
    </row>
    <row r="118" spans="1:11" x14ac:dyDescent="0.2">
      <c r="A118" s="412"/>
      <c r="B118" s="213"/>
      <c r="C118" s="213"/>
      <c r="D118" s="213"/>
      <c r="E118" s="213"/>
      <c r="F118" s="409" t="s">
        <v>192</v>
      </c>
      <c r="G118" s="176"/>
      <c r="H118" s="181"/>
      <c r="I118" s="181"/>
      <c r="J118" s="181"/>
      <c r="K118" s="181"/>
    </row>
    <row r="119" spans="1:11" x14ac:dyDescent="0.2">
      <c r="A119" s="412"/>
      <c r="B119" s="213"/>
      <c r="C119" s="213"/>
      <c r="D119" s="213"/>
      <c r="E119" s="213"/>
      <c r="F119" s="409"/>
      <c r="G119" s="176"/>
      <c r="H119" s="181"/>
      <c r="I119" s="181"/>
      <c r="J119" s="181"/>
      <c r="K119" s="181"/>
    </row>
    <row r="120" spans="1:11" x14ac:dyDescent="0.2">
      <c r="A120" s="412"/>
      <c r="B120" s="213"/>
      <c r="C120" s="213"/>
      <c r="D120" s="213"/>
      <c r="E120" s="213"/>
      <c r="F120" s="409" t="s">
        <v>181</v>
      </c>
      <c r="G120" s="176"/>
      <c r="H120" s="181"/>
      <c r="I120" s="181"/>
      <c r="J120" s="181"/>
      <c r="K120" s="181"/>
    </row>
    <row r="121" spans="1:11" x14ac:dyDescent="0.2">
      <c r="A121" s="412"/>
      <c r="B121" s="213"/>
      <c r="C121" s="213"/>
      <c r="D121" s="213"/>
      <c r="E121" s="213"/>
      <c r="F121" s="409"/>
      <c r="G121" s="176"/>
      <c r="H121" s="181"/>
      <c r="I121" s="181"/>
      <c r="J121" s="181"/>
      <c r="K121" s="181"/>
    </row>
    <row r="122" spans="1:11" ht="17.25" customHeight="1" x14ac:dyDescent="0.2">
      <c r="A122" s="412"/>
      <c r="B122" s="213"/>
      <c r="C122" s="213"/>
      <c r="D122" s="213"/>
      <c r="E122" s="213"/>
      <c r="F122" s="409" t="s">
        <v>207</v>
      </c>
      <c r="G122" s="176"/>
      <c r="H122" s="181"/>
      <c r="I122" s="181"/>
      <c r="J122" s="181"/>
      <c r="K122" s="181"/>
    </row>
    <row r="123" spans="1:11" x14ac:dyDescent="0.2">
      <c r="A123" s="412"/>
      <c r="B123" s="213"/>
      <c r="C123" s="213"/>
      <c r="D123" s="213"/>
      <c r="E123" s="213"/>
      <c r="F123" s="409"/>
      <c r="G123" s="176"/>
      <c r="H123" s="181"/>
      <c r="I123" s="181"/>
      <c r="J123" s="181"/>
      <c r="K123" s="181"/>
    </row>
    <row r="124" spans="1:11" x14ac:dyDescent="0.2">
      <c r="A124" s="412"/>
      <c r="B124" s="213"/>
      <c r="C124" s="213"/>
      <c r="D124" s="213"/>
      <c r="E124" s="213"/>
      <c r="F124" s="409" t="s">
        <v>131</v>
      </c>
      <c r="G124" s="176"/>
      <c r="H124" s="181"/>
      <c r="I124" s="181"/>
      <c r="J124" s="181"/>
      <c r="K124" s="181"/>
    </row>
    <row r="125" spans="1:11" x14ac:dyDescent="0.2">
      <c r="A125" s="412"/>
      <c r="B125" s="213"/>
      <c r="C125" s="213"/>
      <c r="D125" s="213"/>
      <c r="E125" s="213"/>
      <c r="F125" s="409"/>
      <c r="G125" s="176"/>
      <c r="H125" s="181"/>
      <c r="I125" s="181"/>
      <c r="J125" s="181"/>
      <c r="K125" s="181"/>
    </row>
    <row r="126" spans="1:11" x14ac:dyDescent="0.2">
      <c r="A126" s="412" t="s">
        <v>151</v>
      </c>
      <c r="B126" s="213"/>
      <c r="C126" s="213"/>
      <c r="D126" s="213"/>
      <c r="E126" s="213"/>
      <c r="F126" s="412" t="s">
        <v>100</v>
      </c>
      <c r="G126" s="176"/>
      <c r="H126" s="181"/>
      <c r="I126" s="181"/>
      <c r="J126" s="181"/>
      <c r="K126" s="181"/>
    </row>
    <row r="127" spans="1:11" x14ac:dyDescent="0.2">
      <c r="A127" s="412"/>
      <c r="B127" s="213"/>
      <c r="C127" s="213"/>
      <c r="D127" s="213"/>
      <c r="E127" s="213"/>
      <c r="F127" s="412"/>
      <c r="G127" s="176"/>
      <c r="H127" s="109"/>
      <c r="I127" s="110"/>
      <c r="J127" s="110"/>
      <c r="K127" s="114"/>
    </row>
    <row r="128" spans="1:11" ht="14.25" customHeight="1" x14ac:dyDescent="0.2">
      <c r="A128" s="412"/>
      <c r="B128" s="213"/>
      <c r="C128" s="213"/>
      <c r="D128" s="213"/>
      <c r="E128" s="213"/>
      <c r="F128" s="412" t="s">
        <v>162</v>
      </c>
      <c r="G128" s="176"/>
      <c r="H128" s="109"/>
      <c r="I128" s="110"/>
      <c r="J128" s="110"/>
      <c r="K128" s="114"/>
    </row>
    <row r="129" spans="1:11" ht="72.75" hidden="1" customHeight="1" x14ac:dyDescent="0.2">
      <c r="A129" s="412"/>
      <c r="B129" s="213" t="s">
        <v>161</v>
      </c>
      <c r="C129" s="213"/>
      <c r="D129" s="213"/>
      <c r="E129" s="213"/>
      <c r="F129" s="412"/>
      <c r="G129" s="176"/>
      <c r="H129" s="109"/>
      <c r="I129" s="110"/>
      <c r="J129" s="110"/>
      <c r="K129" s="114"/>
    </row>
    <row r="130" spans="1:11" x14ac:dyDescent="0.2">
      <c r="A130" s="412"/>
      <c r="B130" s="213"/>
      <c r="C130" s="213"/>
      <c r="D130" s="213"/>
      <c r="E130" s="213"/>
      <c r="F130" s="412"/>
      <c r="G130" s="176"/>
      <c r="H130" s="109"/>
      <c r="I130" s="110"/>
      <c r="J130" s="110"/>
      <c r="K130" s="114"/>
    </row>
    <row r="131" spans="1:11" x14ac:dyDescent="0.2">
      <c r="A131" s="412"/>
      <c r="B131" s="213"/>
      <c r="C131" s="213"/>
      <c r="D131" s="213"/>
      <c r="E131" s="213"/>
      <c r="F131" s="412" t="s">
        <v>66</v>
      </c>
      <c r="G131" s="176"/>
      <c r="H131" s="109"/>
      <c r="I131" s="110"/>
      <c r="J131" s="110"/>
      <c r="K131" s="114"/>
    </row>
    <row r="132" spans="1:11" x14ac:dyDescent="0.2">
      <c r="A132" s="412"/>
      <c r="B132" s="213"/>
      <c r="C132" s="213"/>
      <c r="D132" s="213"/>
      <c r="E132" s="213"/>
      <c r="F132" s="412"/>
      <c r="G132" s="176"/>
      <c r="H132" s="109"/>
      <c r="I132" s="110"/>
      <c r="J132" s="110"/>
      <c r="K132" s="114"/>
    </row>
    <row r="133" spans="1:11" x14ac:dyDescent="0.2">
      <c r="A133" s="412"/>
      <c r="B133" s="213"/>
      <c r="C133" s="213"/>
      <c r="D133" s="213"/>
      <c r="E133" s="213"/>
      <c r="F133" s="412" t="s">
        <v>172</v>
      </c>
      <c r="G133" s="176"/>
      <c r="H133" s="109"/>
      <c r="I133" s="110"/>
      <c r="J133" s="110"/>
      <c r="K133" s="114"/>
    </row>
    <row r="134" spans="1:11" x14ac:dyDescent="0.2">
      <c r="A134" s="412"/>
      <c r="B134" s="213"/>
      <c r="C134" s="213"/>
      <c r="D134" s="213"/>
      <c r="E134" s="213"/>
      <c r="F134" s="412"/>
      <c r="G134" s="176"/>
      <c r="H134" s="109"/>
      <c r="I134" s="110"/>
      <c r="J134" s="110"/>
      <c r="K134" s="114"/>
    </row>
    <row r="135" spans="1:11" x14ac:dyDescent="0.2">
      <c r="A135" s="412"/>
      <c r="B135" s="213"/>
      <c r="C135" s="213"/>
      <c r="D135" s="213"/>
      <c r="E135" s="213"/>
      <c r="F135" s="412" t="s">
        <v>145</v>
      </c>
      <c r="G135" s="176"/>
      <c r="H135" s="109"/>
      <c r="I135" s="110"/>
      <c r="J135" s="110"/>
      <c r="K135" s="114"/>
    </row>
    <row r="136" spans="1:11" x14ac:dyDescent="0.2">
      <c r="A136" s="412"/>
      <c r="B136" s="213"/>
      <c r="C136" s="213"/>
      <c r="D136" s="213"/>
      <c r="E136" s="213"/>
      <c r="F136" s="412"/>
      <c r="G136" s="176"/>
      <c r="H136" s="109"/>
      <c r="I136" s="110"/>
      <c r="J136" s="110"/>
      <c r="K136" s="114"/>
    </row>
    <row r="137" spans="1:11" ht="16.5" customHeight="1" x14ac:dyDescent="0.2">
      <c r="A137" s="412"/>
      <c r="B137" s="213"/>
      <c r="C137" s="213"/>
      <c r="D137" s="213"/>
      <c r="E137" s="213"/>
      <c r="F137" s="412" t="s">
        <v>164</v>
      </c>
      <c r="G137" s="176" t="s">
        <v>233</v>
      </c>
      <c r="H137" s="109"/>
      <c r="I137" s="110"/>
      <c r="J137" s="110"/>
      <c r="K137" s="114"/>
    </row>
    <row r="138" spans="1:11" x14ac:dyDescent="0.2">
      <c r="A138" s="412"/>
      <c r="B138" s="213"/>
      <c r="C138" s="213"/>
      <c r="D138" s="213"/>
      <c r="E138" s="213"/>
      <c r="F138" s="412"/>
      <c r="G138" s="176"/>
      <c r="H138" s="109"/>
      <c r="I138" s="110"/>
      <c r="J138" s="110"/>
      <c r="K138" s="114"/>
    </row>
    <row r="139" spans="1:11" x14ac:dyDescent="0.2">
      <c r="A139" s="412"/>
      <c r="B139" s="213"/>
      <c r="C139" s="213"/>
      <c r="D139" s="213"/>
      <c r="E139" s="213"/>
      <c r="F139" s="412" t="s">
        <v>192</v>
      </c>
      <c r="G139" s="176"/>
      <c r="H139" s="109"/>
      <c r="I139" s="110"/>
      <c r="J139" s="110"/>
      <c r="K139" s="114"/>
    </row>
    <row r="140" spans="1:11" x14ac:dyDescent="0.2">
      <c r="A140" s="412"/>
      <c r="B140" s="213"/>
      <c r="C140" s="213"/>
      <c r="D140" s="213"/>
      <c r="E140" s="213"/>
      <c r="F140" s="412"/>
      <c r="G140" s="176"/>
      <c r="H140" s="109"/>
      <c r="I140" s="110"/>
      <c r="J140" s="110"/>
      <c r="K140" s="114"/>
    </row>
    <row r="141" spans="1:11" x14ac:dyDescent="0.2">
      <c r="A141" s="412"/>
      <c r="B141" s="213"/>
      <c r="C141" s="213"/>
      <c r="D141" s="213"/>
      <c r="E141" s="213"/>
      <c r="F141" s="412" t="s">
        <v>181</v>
      </c>
      <c r="G141" s="176"/>
      <c r="H141" s="109"/>
      <c r="I141" s="110"/>
      <c r="J141" s="110"/>
      <c r="K141" s="114"/>
    </row>
    <row r="142" spans="1:11" x14ac:dyDescent="0.2">
      <c r="A142" s="412"/>
      <c r="B142" s="213"/>
      <c r="C142" s="213"/>
      <c r="D142" s="213"/>
      <c r="E142" s="213"/>
      <c r="F142" s="412"/>
      <c r="G142" s="176"/>
      <c r="H142" s="109"/>
      <c r="I142" s="110"/>
      <c r="J142" s="110"/>
      <c r="K142" s="114"/>
    </row>
    <row r="143" spans="1:11" x14ac:dyDescent="0.2">
      <c r="A143" s="412"/>
      <c r="B143" s="213"/>
      <c r="C143" s="213"/>
      <c r="D143" s="213"/>
      <c r="E143" s="213"/>
      <c r="F143" s="412" t="s">
        <v>207</v>
      </c>
      <c r="G143" s="176"/>
      <c r="H143" s="109"/>
      <c r="I143" s="110"/>
      <c r="J143" s="110"/>
      <c r="K143" s="114"/>
    </row>
    <row r="144" spans="1:11" x14ac:dyDescent="0.2">
      <c r="A144" s="412"/>
      <c r="B144" s="213"/>
      <c r="C144" s="213"/>
      <c r="D144" s="213"/>
      <c r="E144" s="213"/>
      <c r="F144" s="412"/>
      <c r="G144" s="176"/>
      <c r="H144" s="109"/>
      <c r="I144" s="110"/>
      <c r="J144" s="110"/>
      <c r="K144" s="114"/>
    </row>
    <row r="145" spans="1:11" x14ac:dyDescent="0.2">
      <c r="A145" s="412"/>
      <c r="B145" s="213"/>
      <c r="C145" s="213"/>
      <c r="D145" s="213"/>
      <c r="E145" s="213"/>
      <c r="F145" s="412" t="s">
        <v>131</v>
      </c>
      <c r="G145" s="176"/>
      <c r="H145" s="109"/>
      <c r="I145" s="110"/>
      <c r="J145" s="110"/>
      <c r="K145" s="114"/>
    </row>
    <row r="146" spans="1:11" x14ac:dyDescent="0.2">
      <c r="A146" s="412"/>
      <c r="B146" s="213"/>
      <c r="C146" s="213"/>
      <c r="D146" s="213"/>
      <c r="E146" s="213"/>
      <c r="F146" s="412"/>
      <c r="G146" s="176"/>
      <c r="H146" s="109"/>
      <c r="I146" s="110"/>
      <c r="J146" s="110"/>
      <c r="K146" s="114"/>
    </row>
    <row r="147" spans="1:11" x14ac:dyDescent="0.2">
      <c r="A147" s="412" t="s">
        <v>153</v>
      </c>
      <c r="B147" s="213"/>
      <c r="C147" s="213"/>
      <c r="D147" s="213"/>
      <c r="E147" s="213"/>
      <c r="F147" s="412" t="s">
        <v>100</v>
      </c>
      <c r="G147" s="176"/>
      <c r="H147" s="109"/>
      <c r="I147" s="110"/>
      <c r="J147" s="110"/>
      <c r="K147" s="114"/>
    </row>
    <row r="148" spans="1:11" x14ac:dyDescent="0.2">
      <c r="A148" s="412"/>
      <c r="B148" s="213"/>
      <c r="C148" s="213"/>
      <c r="D148" s="213"/>
      <c r="E148" s="213"/>
      <c r="F148" s="412"/>
      <c r="G148" s="176"/>
      <c r="H148" s="109"/>
      <c r="I148" s="110"/>
      <c r="J148" s="110"/>
      <c r="K148" s="114"/>
    </row>
    <row r="149" spans="1:11" x14ac:dyDescent="0.2">
      <c r="A149" s="412"/>
      <c r="B149" s="213"/>
      <c r="C149" s="213"/>
      <c r="D149" s="213"/>
      <c r="E149" s="213"/>
      <c r="F149" s="412" t="s">
        <v>162</v>
      </c>
      <c r="G149" s="176"/>
      <c r="H149" s="109"/>
      <c r="I149" s="110"/>
      <c r="J149" s="110"/>
      <c r="K149" s="114"/>
    </row>
    <row r="150" spans="1:11" x14ac:dyDescent="0.2">
      <c r="A150" s="412"/>
      <c r="B150" s="213"/>
      <c r="C150" s="213"/>
      <c r="D150" s="213"/>
      <c r="E150" s="213"/>
      <c r="F150" s="412"/>
      <c r="G150" s="176"/>
      <c r="H150" s="109"/>
      <c r="I150" s="110"/>
      <c r="J150" s="110"/>
      <c r="K150" s="114"/>
    </row>
    <row r="151" spans="1:11" x14ac:dyDescent="0.2">
      <c r="A151" s="412"/>
      <c r="B151" s="213"/>
      <c r="C151" s="213"/>
      <c r="D151" s="213"/>
      <c r="E151" s="213"/>
      <c r="F151" s="412"/>
      <c r="G151" s="176"/>
      <c r="H151" s="109"/>
      <c r="I151" s="110"/>
      <c r="J151" s="110"/>
      <c r="K151" s="114"/>
    </row>
    <row r="152" spans="1:11" x14ac:dyDescent="0.2">
      <c r="A152" s="412"/>
      <c r="B152" s="213"/>
      <c r="C152" s="213"/>
      <c r="D152" s="213"/>
      <c r="E152" s="213"/>
      <c r="F152" s="412" t="s">
        <v>66</v>
      </c>
      <c r="G152" s="176"/>
      <c r="H152" s="109"/>
      <c r="I152" s="110"/>
      <c r="J152" s="110"/>
      <c r="K152" s="114"/>
    </row>
    <row r="153" spans="1:11" x14ac:dyDescent="0.2">
      <c r="A153" s="412"/>
      <c r="B153" s="213"/>
      <c r="C153" s="213"/>
      <c r="D153" s="213"/>
      <c r="E153" s="213"/>
      <c r="F153" s="412"/>
      <c r="G153" s="176"/>
      <c r="H153" s="109"/>
      <c r="I153" s="110"/>
      <c r="J153" s="110"/>
      <c r="K153" s="114"/>
    </row>
    <row r="154" spans="1:11" x14ac:dyDescent="0.2">
      <c r="A154" s="412"/>
      <c r="B154" s="213"/>
      <c r="C154" s="213"/>
      <c r="D154" s="213"/>
      <c r="E154" s="213"/>
      <c r="F154" s="412" t="s">
        <v>172</v>
      </c>
      <c r="G154" s="176"/>
      <c r="H154" s="109"/>
      <c r="I154" s="110"/>
      <c r="J154" s="110"/>
      <c r="K154" s="114"/>
    </row>
    <row r="155" spans="1:11" x14ac:dyDescent="0.2">
      <c r="A155" s="412"/>
      <c r="B155" s="213"/>
      <c r="C155" s="213"/>
      <c r="D155" s="213"/>
      <c r="E155" s="213"/>
      <c r="F155" s="412"/>
      <c r="G155" s="176"/>
      <c r="H155" s="109"/>
      <c r="I155" s="110"/>
      <c r="J155" s="110"/>
      <c r="K155" s="114"/>
    </row>
    <row r="156" spans="1:11" x14ac:dyDescent="0.2">
      <c r="A156" s="412"/>
      <c r="B156" s="213"/>
      <c r="C156" s="213"/>
      <c r="D156" s="213"/>
      <c r="E156" s="213"/>
      <c r="F156" s="412" t="s">
        <v>145</v>
      </c>
      <c r="G156" s="176"/>
      <c r="H156" s="109"/>
      <c r="I156" s="110"/>
      <c r="J156" s="110"/>
      <c r="K156" s="114"/>
    </row>
    <row r="157" spans="1:11" x14ac:dyDescent="0.2">
      <c r="A157" s="412"/>
      <c r="B157" s="213"/>
      <c r="C157" s="213"/>
      <c r="D157" s="213"/>
      <c r="E157" s="213"/>
      <c r="F157" s="412"/>
      <c r="G157" s="176"/>
      <c r="H157" s="109"/>
      <c r="I157" s="110"/>
      <c r="J157" s="110"/>
      <c r="K157" s="114"/>
    </row>
    <row r="158" spans="1:11" x14ac:dyDescent="0.2">
      <c r="A158" s="412"/>
      <c r="B158" s="213"/>
      <c r="C158" s="213"/>
      <c r="D158" s="213"/>
      <c r="E158" s="213"/>
      <c r="F158" s="412" t="s">
        <v>164</v>
      </c>
      <c r="G158" s="176"/>
      <c r="H158" s="109"/>
      <c r="I158" s="110"/>
      <c r="J158" s="110"/>
      <c r="K158" s="114"/>
    </row>
    <row r="159" spans="1:11" x14ac:dyDescent="0.2">
      <c r="A159" s="412"/>
      <c r="B159" s="213"/>
      <c r="C159" s="213"/>
      <c r="D159" s="213"/>
      <c r="E159" s="213"/>
      <c r="F159" s="412"/>
      <c r="G159" s="176"/>
      <c r="H159" s="109"/>
      <c r="I159" s="110"/>
      <c r="J159" s="110"/>
      <c r="K159" s="114"/>
    </row>
    <row r="160" spans="1:11" x14ac:dyDescent="0.2">
      <c r="A160" s="412"/>
      <c r="B160" s="213"/>
      <c r="C160" s="213"/>
      <c r="D160" s="213"/>
      <c r="E160" s="213"/>
      <c r="F160" s="412" t="s">
        <v>192</v>
      </c>
      <c r="G160" s="176"/>
      <c r="H160" s="109"/>
      <c r="I160" s="110"/>
      <c r="J160" s="110"/>
      <c r="K160" s="114"/>
    </row>
    <row r="161" spans="1:11" x14ac:dyDescent="0.2">
      <c r="A161" s="412"/>
      <c r="B161" s="213"/>
      <c r="C161" s="213"/>
      <c r="D161" s="213"/>
      <c r="E161" s="213"/>
      <c r="F161" s="412"/>
      <c r="G161" s="176"/>
      <c r="H161" s="109"/>
      <c r="I161" s="110"/>
      <c r="J161" s="110"/>
      <c r="K161" s="114"/>
    </row>
    <row r="162" spans="1:11" x14ac:dyDescent="0.2">
      <c r="A162" s="412"/>
      <c r="B162" s="213"/>
      <c r="C162" s="213"/>
      <c r="D162" s="213"/>
      <c r="E162" s="213"/>
      <c r="F162" s="412" t="s">
        <v>181</v>
      </c>
      <c r="G162" s="176"/>
      <c r="H162" s="109"/>
      <c r="I162" s="110"/>
      <c r="J162" s="110"/>
      <c r="K162" s="114"/>
    </row>
    <row r="163" spans="1:11" x14ac:dyDescent="0.2">
      <c r="A163" s="412"/>
      <c r="B163" s="213"/>
      <c r="C163" s="213"/>
      <c r="D163" s="213"/>
      <c r="E163" s="213"/>
      <c r="F163" s="412"/>
      <c r="G163" s="176"/>
      <c r="H163" s="109"/>
      <c r="I163" s="110"/>
      <c r="J163" s="110"/>
      <c r="K163" s="114"/>
    </row>
    <row r="164" spans="1:11" x14ac:dyDescent="0.2">
      <c r="A164" s="412"/>
      <c r="B164" s="213"/>
      <c r="C164" s="213"/>
      <c r="D164" s="213"/>
      <c r="E164" s="213"/>
      <c r="F164" s="412" t="s">
        <v>207</v>
      </c>
      <c r="G164" s="176"/>
      <c r="H164" s="109"/>
      <c r="I164" s="110"/>
      <c r="J164" s="110"/>
      <c r="K164" s="114"/>
    </row>
    <row r="165" spans="1:11" x14ac:dyDescent="0.2">
      <c r="A165" s="412"/>
      <c r="B165" s="213"/>
      <c r="C165" s="213"/>
      <c r="D165" s="213"/>
      <c r="E165" s="213"/>
      <c r="F165" s="412"/>
      <c r="G165" s="176"/>
      <c r="H165" s="109"/>
      <c r="I165" s="110"/>
      <c r="J165" s="110"/>
      <c r="K165" s="114"/>
    </row>
    <row r="166" spans="1:11" x14ac:dyDescent="0.2">
      <c r="A166" s="412"/>
      <c r="B166" s="213"/>
      <c r="C166" s="213"/>
      <c r="D166" s="213"/>
      <c r="E166" s="213"/>
      <c r="F166" s="412" t="s">
        <v>131</v>
      </c>
      <c r="G166" s="176"/>
      <c r="H166" s="109"/>
      <c r="I166" s="110"/>
      <c r="J166" s="110"/>
      <c r="K166" s="114"/>
    </row>
    <row r="167" spans="1:11" x14ac:dyDescent="0.2">
      <c r="A167" s="412"/>
      <c r="B167" s="213"/>
      <c r="C167" s="213"/>
      <c r="D167" s="213"/>
      <c r="E167" s="213"/>
      <c r="F167" s="412"/>
      <c r="G167" s="176"/>
      <c r="H167" s="109"/>
      <c r="I167" s="110"/>
      <c r="J167" s="110"/>
      <c r="K167" s="114"/>
    </row>
    <row r="168" spans="1:11" x14ac:dyDescent="0.2">
      <c r="A168" s="409" t="s">
        <v>154</v>
      </c>
      <c r="B168" s="213"/>
      <c r="C168" s="213"/>
      <c r="D168" s="213"/>
      <c r="E168" s="213"/>
      <c r="F168" s="412" t="s">
        <v>100</v>
      </c>
      <c r="G168" s="176"/>
      <c r="H168" s="109"/>
      <c r="I168" s="110"/>
      <c r="J168" s="110"/>
      <c r="K168" s="114"/>
    </row>
    <row r="169" spans="1:11" x14ac:dyDescent="0.2">
      <c r="A169" s="409"/>
      <c r="B169" s="213"/>
      <c r="C169" s="213"/>
      <c r="D169" s="213"/>
      <c r="E169" s="213"/>
      <c r="F169" s="412"/>
      <c r="G169" s="176"/>
      <c r="H169" s="109"/>
      <c r="I169" s="110"/>
      <c r="J169" s="110"/>
      <c r="K169" s="114"/>
    </row>
    <row r="170" spans="1:11" x14ac:dyDescent="0.2">
      <c r="A170" s="409"/>
      <c r="B170" s="213"/>
      <c r="C170" s="213"/>
      <c r="D170" s="213"/>
      <c r="E170" s="213"/>
      <c r="F170" s="412" t="s">
        <v>162</v>
      </c>
      <c r="G170" s="176"/>
      <c r="H170" s="109"/>
      <c r="I170" s="110"/>
      <c r="J170" s="110"/>
      <c r="K170" s="114"/>
    </row>
    <row r="171" spans="1:11" x14ac:dyDescent="0.2">
      <c r="A171" s="409"/>
      <c r="B171" s="213"/>
      <c r="C171" s="213"/>
      <c r="D171" s="213"/>
      <c r="E171" s="213"/>
      <c r="F171" s="412"/>
      <c r="G171" s="176"/>
      <c r="H171" s="109"/>
      <c r="I171" s="110"/>
      <c r="J171" s="110"/>
      <c r="K171" s="114"/>
    </row>
    <row r="172" spans="1:11" x14ac:dyDescent="0.2">
      <c r="A172" s="409"/>
      <c r="B172" s="213"/>
      <c r="C172" s="213"/>
      <c r="D172" s="213"/>
      <c r="E172" s="213"/>
      <c r="F172" s="412"/>
      <c r="G172" s="176"/>
      <c r="H172" s="109"/>
      <c r="I172" s="110"/>
      <c r="J172" s="110"/>
      <c r="K172" s="114"/>
    </row>
    <row r="173" spans="1:11" x14ac:dyDescent="0.2">
      <c r="A173" s="409"/>
      <c r="B173" s="213"/>
      <c r="C173" s="213"/>
      <c r="D173" s="213"/>
      <c r="E173" s="213"/>
      <c r="F173" s="412" t="s">
        <v>66</v>
      </c>
      <c r="G173" s="176"/>
      <c r="H173" s="109"/>
      <c r="I173" s="110"/>
      <c r="J173" s="110"/>
      <c r="K173" s="114"/>
    </row>
    <row r="174" spans="1:11" s="174" customFormat="1" x14ac:dyDescent="0.2">
      <c r="A174" s="409"/>
      <c r="B174" s="212"/>
      <c r="C174" s="213"/>
      <c r="D174" s="213"/>
      <c r="E174" s="213"/>
      <c r="F174" s="412"/>
      <c r="G174" s="176"/>
      <c r="H174" s="109"/>
      <c r="I174" s="110"/>
      <c r="J174" s="110"/>
      <c r="K174" s="114"/>
    </row>
    <row r="175" spans="1:11" s="174" customFormat="1" x14ac:dyDescent="0.2">
      <c r="A175" s="409"/>
      <c r="B175" s="212"/>
      <c r="C175" s="213"/>
      <c r="D175" s="213"/>
      <c r="E175" s="213"/>
      <c r="F175" s="412" t="s">
        <v>172</v>
      </c>
      <c r="G175" s="176"/>
      <c r="H175" s="109"/>
      <c r="I175" s="110"/>
      <c r="J175" s="110"/>
      <c r="K175" s="114"/>
    </row>
    <row r="176" spans="1:11" x14ac:dyDescent="0.2">
      <c r="A176" s="409"/>
      <c r="B176" s="213"/>
      <c r="C176" s="213"/>
      <c r="D176" s="213"/>
      <c r="E176" s="213"/>
      <c r="F176" s="412"/>
      <c r="G176" s="176"/>
      <c r="H176" s="109"/>
      <c r="I176" s="110"/>
      <c r="J176" s="110"/>
      <c r="K176" s="114"/>
    </row>
    <row r="177" spans="1:11" x14ac:dyDescent="0.2">
      <c r="A177" s="409"/>
      <c r="B177" s="213"/>
      <c r="C177" s="213"/>
      <c r="D177" s="213"/>
      <c r="E177" s="213"/>
      <c r="F177" s="412" t="s">
        <v>145</v>
      </c>
      <c r="G177" s="176"/>
      <c r="H177" s="109"/>
      <c r="I177" s="110"/>
      <c r="J177" s="110"/>
      <c r="K177" s="114"/>
    </row>
    <row r="178" spans="1:11" x14ac:dyDescent="0.2">
      <c r="A178" s="409"/>
      <c r="B178" s="213"/>
      <c r="C178" s="213"/>
      <c r="D178" s="213"/>
      <c r="E178" s="213"/>
      <c r="F178" s="412"/>
      <c r="G178" s="176"/>
      <c r="H178" s="109"/>
      <c r="I178" s="110"/>
      <c r="J178" s="110"/>
      <c r="K178" s="114"/>
    </row>
    <row r="179" spans="1:11" x14ac:dyDescent="0.2">
      <c r="A179" s="409"/>
      <c r="B179" s="213"/>
      <c r="C179" s="213"/>
      <c r="D179" s="213"/>
      <c r="E179" s="213"/>
      <c r="F179" s="412" t="s">
        <v>164</v>
      </c>
      <c r="G179" s="176"/>
      <c r="H179" s="109"/>
      <c r="I179" s="110"/>
      <c r="J179" s="110"/>
      <c r="K179" s="114"/>
    </row>
    <row r="180" spans="1:11" x14ac:dyDescent="0.2">
      <c r="A180" s="409"/>
      <c r="B180" s="213"/>
      <c r="C180" s="213"/>
      <c r="D180" s="213"/>
      <c r="E180" s="213"/>
      <c r="F180" s="412"/>
      <c r="G180" s="176"/>
      <c r="H180" s="109"/>
      <c r="I180" s="110"/>
      <c r="J180" s="110"/>
      <c r="K180" s="114"/>
    </row>
    <row r="181" spans="1:11" x14ac:dyDescent="0.2">
      <c r="A181" s="409"/>
      <c r="B181" s="213"/>
      <c r="C181" s="213"/>
      <c r="D181" s="213"/>
      <c r="E181" s="213"/>
      <c r="F181" s="412" t="s">
        <v>192</v>
      </c>
      <c r="G181" s="176"/>
      <c r="H181" s="109"/>
      <c r="I181" s="110"/>
      <c r="J181" s="110"/>
      <c r="K181" s="114"/>
    </row>
    <row r="182" spans="1:11" x14ac:dyDescent="0.2">
      <c r="A182" s="409"/>
      <c r="B182" s="213"/>
      <c r="C182" s="213"/>
      <c r="D182" s="213"/>
      <c r="E182" s="213"/>
      <c r="F182" s="412"/>
      <c r="G182" s="176"/>
      <c r="H182" s="109"/>
      <c r="I182" s="110"/>
      <c r="J182" s="110"/>
      <c r="K182" s="114"/>
    </row>
    <row r="183" spans="1:11" x14ac:dyDescent="0.2">
      <c r="A183" s="409"/>
      <c r="B183" s="213"/>
      <c r="C183" s="213"/>
      <c r="D183" s="213"/>
      <c r="E183" s="213"/>
      <c r="F183" s="412" t="s">
        <v>181</v>
      </c>
      <c r="G183" s="176"/>
      <c r="H183" s="109"/>
      <c r="I183" s="110"/>
      <c r="J183" s="110"/>
      <c r="K183" s="114"/>
    </row>
    <row r="184" spans="1:11" x14ac:dyDescent="0.2">
      <c r="A184" s="409"/>
      <c r="B184" s="213"/>
      <c r="C184" s="213"/>
      <c r="D184" s="213"/>
      <c r="E184" s="213"/>
      <c r="F184" s="412"/>
      <c r="G184" s="176"/>
      <c r="H184" s="109"/>
      <c r="I184" s="110"/>
      <c r="J184" s="110"/>
      <c r="K184" s="114"/>
    </row>
    <row r="185" spans="1:11" x14ac:dyDescent="0.2">
      <c r="A185" s="409"/>
      <c r="B185" s="213"/>
      <c r="C185" s="213"/>
      <c r="D185" s="213"/>
      <c r="E185" s="213"/>
      <c r="F185" s="412" t="s">
        <v>207</v>
      </c>
      <c r="G185" s="176"/>
      <c r="H185" s="109"/>
      <c r="I185" s="110"/>
      <c r="J185" s="110"/>
      <c r="K185" s="114"/>
    </row>
    <row r="186" spans="1:11" x14ac:dyDescent="0.2">
      <c r="A186" s="409"/>
      <c r="B186" s="213"/>
      <c r="C186" s="213"/>
      <c r="D186" s="213"/>
      <c r="E186" s="213"/>
      <c r="F186" s="412"/>
      <c r="G186" s="176"/>
      <c r="H186" s="109"/>
      <c r="I186" s="110"/>
      <c r="J186" s="110"/>
      <c r="K186" s="114"/>
    </row>
    <row r="187" spans="1:11" x14ac:dyDescent="0.2">
      <c r="A187" s="409"/>
      <c r="B187" s="213"/>
      <c r="C187" s="213"/>
      <c r="D187" s="213"/>
      <c r="E187" s="213"/>
      <c r="F187" s="412" t="s">
        <v>131</v>
      </c>
      <c r="G187" s="176"/>
      <c r="H187" s="109"/>
      <c r="I187" s="110"/>
      <c r="J187" s="110"/>
      <c r="K187" s="114"/>
    </row>
    <row r="188" spans="1:11" x14ac:dyDescent="0.2">
      <c r="A188" s="409"/>
      <c r="B188" s="213"/>
      <c r="C188" s="213"/>
      <c r="D188" s="213"/>
      <c r="E188" s="213"/>
      <c r="F188" s="412"/>
      <c r="G188" s="176"/>
      <c r="H188" s="109"/>
      <c r="I188" s="110"/>
      <c r="J188" s="110"/>
      <c r="K188" s="114"/>
    </row>
    <row r="189" spans="1:11" x14ac:dyDescent="0.2">
      <c r="A189" s="409" t="s">
        <v>155</v>
      </c>
      <c r="B189" s="213"/>
      <c r="C189" s="213"/>
      <c r="D189" s="213"/>
      <c r="E189" s="213"/>
      <c r="F189" s="412" t="s">
        <v>100</v>
      </c>
      <c r="G189" s="176"/>
      <c r="H189" s="109"/>
      <c r="I189" s="110"/>
      <c r="J189" s="110"/>
      <c r="K189" s="114"/>
    </row>
    <row r="190" spans="1:11" x14ac:dyDescent="0.2">
      <c r="A190" s="409"/>
      <c r="B190" s="213"/>
      <c r="C190" s="213"/>
      <c r="D190" s="213"/>
      <c r="E190" s="213"/>
      <c r="F190" s="412"/>
      <c r="G190" s="176"/>
      <c r="H190" s="109"/>
      <c r="I190" s="110"/>
      <c r="J190" s="110"/>
      <c r="K190" s="114"/>
    </row>
    <row r="191" spans="1:11" x14ac:dyDescent="0.2">
      <c r="A191" s="409"/>
      <c r="B191" s="213"/>
      <c r="C191" s="213"/>
      <c r="D191" s="213"/>
      <c r="E191" s="213"/>
      <c r="F191" s="412" t="s">
        <v>162</v>
      </c>
      <c r="G191" s="176"/>
      <c r="H191" s="109"/>
      <c r="I191" s="110"/>
      <c r="J191" s="110"/>
      <c r="K191" s="114"/>
    </row>
    <row r="192" spans="1:11" x14ac:dyDescent="0.2">
      <c r="A192" s="409"/>
      <c r="B192" s="213"/>
      <c r="C192" s="213"/>
      <c r="D192" s="213"/>
      <c r="E192" s="213"/>
      <c r="F192" s="412"/>
      <c r="G192" s="176"/>
      <c r="H192" s="109"/>
      <c r="I192" s="110"/>
      <c r="J192" s="110"/>
      <c r="K192" s="114"/>
    </row>
    <row r="193" spans="1:11" x14ac:dyDescent="0.2">
      <c r="A193" s="409"/>
      <c r="B193" s="213"/>
      <c r="C193" s="213"/>
      <c r="D193" s="213"/>
      <c r="E193" s="213"/>
      <c r="F193" s="412"/>
      <c r="G193" s="176"/>
      <c r="H193" s="109"/>
      <c r="I193" s="110"/>
      <c r="J193" s="110"/>
      <c r="K193" s="114"/>
    </row>
    <row r="194" spans="1:11" x14ac:dyDescent="0.2">
      <c r="A194" s="409"/>
      <c r="B194" s="213"/>
      <c r="C194" s="213"/>
      <c r="D194" s="213"/>
      <c r="E194" s="213"/>
      <c r="F194" s="412" t="s">
        <v>66</v>
      </c>
      <c r="G194" s="176"/>
      <c r="H194" s="109"/>
      <c r="I194" s="110"/>
      <c r="J194" s="110"/>
      <c r="K194" s="114"/>
    </row>
    <row r="195" spans="1:11" x14ac:dyDescent="0.2">
      <c r="A195" s="409"/>
      <c r="B195" s="213"/>
      <c r="C195" s="213"/>
      <c r="D195" s="213"/>
      <c r="E195" s="213"/>
      <c r="F195" s="412"/>
      <c r="G195" s="176"/>
      <c r="H195" s="109"/>
      <c r="I195" s="110"/>
      <c r="J195" s="110"/>
      <c r="K195" s="114"/>
    </row>
    <row r="196" spans="1:11" x14ac:dyDescent="0.2">
      <c r="A196" s="409"/>
      <c r="B196" s="213"/>
      <c r="C196" s="213"/>
      <c r="D196" s="213"/>
      <c r="E196" s="213"/>
      <c r="F196" s="412" t="s">
        <v>172</v>
      </c>
      <c r="G196" s="176"/>
      <c r="H196" s="109"/>
      <c r="I196" s="110"/>
      <c r="J196" s="110"/>
      <c r="K196" s="114"/>
    </row>
    <row r="197" spans="1:11" x14ac:dyDescent="0.2">
      <c r="A197" s="409"/>
      <c r="B197" s="213"/>
      <c r="C197" s="213"/>
      <c r="D197" s="213"/>
      <c r="E197" s="213"/>
      <c r="F197" s="412"/>
      <c r="G197" s="176"/>
      <c r="H197" s="109"/>
      <c r="I197" s="110"/>
      <c r="J197" s="110"/>
      <c r="K197" s="114"/>
    </row>
    <row r="198" spans="1:11" x14ac:dyDescent="0.2">
      <c r="A198" s="409"/>
      <c r="B198" s="213"/>
      <c r="C198" s="213"/>
      <c r="D198" s="213"/>
      <c r="E198" s="213"/>
      <c r="F198" s="412" t="s">
        <v>145</v>
      </c>
      <c r="G198" s="176"/>
      <c r="H198" s="109"/>
      <c r="I198" s="110"/>
      <c r="J198" s="110"/>
      <c r="K198" s="114"/>
    </row>
    <row r="199" spans="1:11" x14ac:dyDescent="0.2">
      <c r="A199" s="409"/>
      <c r="B199" s="213"/>
      <c r="C199" s="212"/>
      <c r="D199" s="213"/>
      <c r="E199" s="213"/>
      <c r="F199" s="412"/>
      <c r="G199" s="176"/>
      <c r="H199" s="109"/>
      <c r="I199" s="110"/>
      <c r="J199" s="110"/>
      <c r="K199" s="114"/>
    </row>
    <row r="200" spans="1:11" x14ac:dyDescent="0.2">
      <c r="A200" s="409"/>
      <c r="B200" s="213"/>
      <c r="C200" s="212"/>
      <c r="D200" s="213"/>
      <c r="E200" s="213"/>
      <c r="F200" s="412" t="s">
        <v>164</v>
      </c>
      <c r="G200" s="176"/>
      <c r="H200" s="109"/>
      <c r="I200" s="110"/>
      <c r="J200" s="110"/>
      <c r="K200" s="114"/>
    </row>
    <row r="201" spans="1:11" x14ac:dyDescent="0.2">
      <c r="A201" s="409"/>
      <c r="B201" s="212"/>
      <c r="C201" s="213"/>
      <c r="D201" s="213"/>
      <c r="E201" s="213"/>
      <c r="F201" s="412"/>
      <c r="G201" s="176"/>
      <c r="H201" s="109"/>
      <c r="I201" s="110"/>
      <c r="J201" s="110"/>
      <c r="K201" s="114"/>
    </row>
    <row r="202" spans="1:11" x14ac:dyDescent="0.2">
      <c r="A202" s="409"/>
      <c r="B202" s="212"/>
      <c r="C202" s="213"/>
      <c r="D202" s="213"/>
      <c r="E202" s="213"/>
      <c r="F202" s="412" t="s">
        <v>192</v>
      </c>
      <c r="G202" s="176"/>
      <c r="H202" s="109"/>
      <c r="I202" s="110"/>
      <c r="J202" s="110"/>
      <c r="K202" s="114"/>
    </row>
    <row r="203" spans="1:11" x14ac:dyDescent="0.2">
      <c r="A203" s="409"/>
      <c r="B203" s="213"/>
      <c r="C203" s="213"/>
      <c r="D203" s="213"/>
      <c r="E203" s="213"/>
      <c r="F203" s="412"/>
      <c r="G203" s="176"/>
      <c r="H203" s="109"/>
      <c r="I203" s="110"/>
      <c r="J203" s="110"/>
      <c r="K203" s="114"/>
    </row>
    <row r="204" spans="1:11" x14ac:dyDescent="0.2">
      <c r="A204" s="409"/>
      <c r="B204" s="213"/>
      <c r="C204" s="213"/>
      <c r="D204" s="213"/>
      <c r="E204" s="213"/>
      <c r="F204" s="412" t="s">
        <v>181</v>
      </c>
      <c r="G204" s="176"/>
      <c r="H204" s="109"/>
      <c r="I204" s="110"/>
      <c r="J204" s="110"/>
      <c r="K204" s="114"/>
    </row>
    <row r="205" spans="1:11" x14ac:dyDescent="0.2">
      <c r="A205" s="409"/>
      <c r="B205" s="213"/>
      <c r="C205" s="213"/>
      <c r="D205" s="213"/>
      <c r="E205" s="213"/>
      <c r="F205" s="412"/>
      <c r="G205" s="176"/>
      <c r="H205" s="109"/>
      <c r="I205" s="110"/>
      <c r="J205" s="110"/>
      <c r="K205" s="114"/>
    </row>
    <row r="206" spans="1:11" x14ac:dyDescent="0.2">
      <c r="A206" s="409"/>
      <c r="B206" s="213"/>
      <c r="C206" s="213"/>
      <c r="D206" s="213"/>
      <c r="E206" s="213"/>
      <c r="F206" s="412" t="s">
        <v>207</v>
      </c>
      <c r="G206" s="176"/>
      <c r="H206" s="109"/>
      <c r="I206" s="110"/>
      <c r="J206" s="110"/>
      <c r="K206" s="114"/>
    </row>
    <row r="207" spans="1:11" x14ac:dyDescent="0.2">
      <c r="A207" s="409"/>
      <c r="B207" s="213"/>
      <c r="C207" s="213"/>
      <c r="D207" s="213"/>
      <c r="E207" s="213"/>
      <c r="F207" s="412"/>
      <c r="G207" s="176"/>
      <c r="H207" s="109"/>
      <c r="I207" s="110"/>
      <c r="J207" s="110"/>
      <c r="K207" s="114"/>
    </row>
    <row r="208" spans="1:11" x14ac:dyDescent="0.2">
      <c r="A208" s="409"/>
      <c r="B208" s="213"/>
      <c r="C208" s="213"/>
      <c r="D208" s="213"/>
      <c r="E208" s="213"/>
      <c r="F208" s="412" t="s">
        <v>131</v>
      </c>
      <c r="G208" s="176"/>
      <c r="H208" s="109"/>
      <c r="I208" s="110"/>
      <c r="J208" s="110"/>
      <c r="K208" s="114"/>
    </row>
    <row r="209" spans="1:11" x14ac:dyDescent="0.2">
      <c r="A209" s="409"/>
      <c r="B209" s="213"/>
      <c r="C209" s="213"/>
      <c r="D209" s="213"/>
      <c r="E209" s="213"/>
      <c r="F209" s="412"/>
      <c r="G209" s="176"/>
      <c r="H209" s="109"/>
      <c r="I209" s="110"/>
      <c r="J209" s="110"/>
      <c r="K209" s="114"/>
    </row>
    <row r="210" spans="1:11" x14ac:dyDescent="0.2">
      <c r="A210" s="409" t="s">
        <v>156</v>
      </c>
      <c r="B210" s="213"/>
      <c r="C210" s="213"/>
      <c r="D210" s="213"/>
      <c r="E210" s="213"/>
      <c r="F210" s="412" t="s">
        <v>100</v>
      </c>
      <c r="G210" s="176"/>
      <c r="H210" s="109"/>
      <c r="I210" s="110"/>
      <c r="J210" s="110"/>
      <c r="K210" s="114"/>
    </row>
    <row r="211" spans="1:11" x14ac:dyDescent="0.2">
      <c r="A211" s="409"/>
      <c r="B211" s="213"/>
      <c r="C211" s="213"/>
      <c r="D211" s="213"/>
      <c r="E211" s="213"/>
      <c r="F211" s="412"/>
      <c r="G211" s="176"/>
      <c r="H211" s="109"/>
      <c r="I211" s="110"/>
      <c r="J211" s="110"/>
      <c r="K211" s="114"/>
    </row>
    <row r="212" spans="1:11" x14ac:dyDescent="0.2">
      <c r="A212" s="409"/>
      <c r="B212" s="213"/>
      <c r="C212" s="213"/>
      <c r="D212" s="213"/>
      <c r="E212" s="213"/>
      <c r="F212" s="412" t="s">
        <v>162</v>
      </c>
      <c r="G212" s="176"/>
      <c r="H212" s="109"/>
      <c r="I212" s="110"/>
      <c r="J212" s="110"/>
      <c r="K212" s="114"/>
    </row>
    <row r="213" spans="1:11" x14ac:dyDescent="0.2">
      <c r="A213" s="409"/>
      <c r="B213" s="213"/>
      <c r="C213" s="213"/>
      <c r="D213" s="213"/>
      <c r="E213" s="213"/>
      <c r="F213" s="412"/>
      <c r="G213" s="176"/>
      <c r="H213" s="109"/>
      <c r="I213" s="110"/>
      <c r="J213" s="110"/>
      <c r="K213" s="114"/>
    </row>
    <row r="214" spans="1:11" x14ac:dyDescent="0.2">
      <c r="A214" s="409"/>
      <c r="B214" s="213"/>
      <c r="C214" s="213"/>
      <c r="D214" s="213"/>
      <c r="E214" s="213"/>
      <c r="F214" s="412"/>
      <c r="G214" s="176"/>
      <c r="H214" s="109"/>
      <c r="I214" s="110"/>
      <c r="J214" s="110"/>
      <c r="K214" s="114"/>
    </row>
    <row r="215" spans="1:11" x14ac:dyDescent="0.2">
      <c r="A215" s="409"/>
      <c r="B215" s="213"/>
      <c r="C215" s="213"/>
      <c r="D215" s="213"/>
      <c r="E215" s="213"/>
      <c r="F215" s="412" t="s">
        <v>66</v>
      </c>
      <c r="G215" s="176"/>
      <c r="H215" s="109"/>
      <c r="I215" s="110"/>
      <c r="J215" s="110"/>
      <c r="K215" s="114"/>
    </row>
    <row r="216" spans="1:11" x14ac:dyDescent="0.2">
      <c r="A216" s="409"/>
      <c r="B216" s="213"/>
      <c r="C216" s="213"/>
      <c r="D216" s="213"/>
      <c r="E216" s="213"/>
      <c r="F216" s="412"/>
      <c r="G216" s="176"/>
      <c r="H216" s="109"/>
      <c r="I216" s="110"/>
      <c r="J216" s="110"/>
      <c r="K216" s="114"/>
    </row>
    <row r="217" spans="1:11" x14ac:dyDescent="0.2">
      <c r="A217" s="409"/>
      <c r="B217" s="213"/>
      <c r="C217" s="213"/>
      <c r="D217" s="213"/>
      <c r="E217" s="213"/>
      <c r="F217" s="412" t="s">
        <v>172</v>
      </c>
      <c r="G217" s="176"/>
      <c r="H217" s="109"/>
      <c r="I217" s="110"/>
      <c r="J217" s="110"/>
      <c r="K217" s="114"/>
    </row>
    <row r="218" spans="1:11" x14ac:dyDescent="0.2">
      <c r="A218" s="409"/>
      <c r="B218" s="213"/>
      <c r="C218" s="213"/>
      <c r="D218" s="213"/>
      <c r="E218" s="213"/>
      <c r="F218" s="412"/>
      <c r="G218" s="176"/>
      <c r="H218" s="109"/>
      <c r="I218" s="110"/>
      <c r="J218" s="110"/>
      <c r="K218" s="114"/>
    </row>
    <row r="219" spans="1:11" x14ac:dyDescent="0.2">
      <c r="A219" s="409"/>
      <c r="B219" s="213"/>
      <c r="C219" s="213"/>
      <c r="D219" s="213"/>
      <c r="E219" s="213"/>
      <c r="F219" s="412" t="s">
        <v>145</v>
      </c>
      <c r="G219" s="176"/>
      <c r="H219" s="109"/>
      <c r="I219" s="110"/>
      <c r="J219" s="110"/>
      <c r="K219" s="114"/>
    </row>
    <row r="220" spans="1:11" x14ac:dyDescent="0.2">
      <c r="A220" s="409"/>
      <c r="B220" s="213"/>
      <c r="C220" s="213"/>
      <c r="D220" s="213"/>
      <c r="E220" s="213"/>
      <c r="F220" s="412"/>
      <c r="G220" s="176"/>
      <c r="H220" s="109"/>
      <c r="I220" s="110"/>
      <c r="J220" s="110"/>
      <c r="K220" s="114"/>
    </row>
    <row r="221" spans="1:11" x14ac:dyDescent="0.2">
      <c r="A221" s="409"/>
      <c r="B221" s="213"/>
      <c r="C221" s="213"/>
      <c r="D221" s="213"/>
      <c r="E221" s="213"/>
      <c r="F221" s="412" t="s">
        <v>164</v>
      </c>
      <c r="G221" s="176"/>
      <c r="H221" s="109"/>
      <c r="I221" s="110"/>
      <c r="J221" s="110"/>
      <c r="K221" s="114"/>
    </row>
    <row r="222" spans="1:11" x14ac:dyDescent="0.2">
      <c r="A222" s="409"/>
      <c r="B222" s="213"/>
      <c r="C222" s="213"/>
      <c r="D222" s="213"/>
      <c r="E222" s="213"/>
      <c r="F222" s="412"/>
      <c r="G222" s="176"/>
      <c r="H222" s="109"/>
      <c r="I222" s="110"/>
      <c r="J222" s="110"/>
      <c r="K222" s="114"/>
    </row>
    <row r="223" spans="1:11" x14ac:dyDescent="0.2">
      <c r="A223" s="409"/>
      <c r="B223" s="213"/>
      <c r="C223" s="213"/>
      <c r="D223" s="213"/>
      <c r="E223" s="213"/>
      <c r="F223" s="412" t="s">
        <v>192</v>
      </c>
      <c r="G223" s="176"/>
      <c r="H223" s="109"/>
      <c r="I223" s="110"/>
      <c r="J223" s="110"/>
      <c r="K223" s="114"/>
    </row>
    <row r="224" spans="1:11" x14ac:dyDescent="0.2">
      <c r="A224" s="409"/>
      <c r="B224" s="213"/>
      <c r="C224" s="213"/>
      <c r="D224" s="213"/>
      <c r="E224" s="213"/>
      <c r="F224" s="412"/>
      <c r="G224" s="176"/>
      <c r="H224" s="109"/>
      <c r="I224" s="110"/>
      <c r="J224" s="110"/>
      <c r="K224" s="114"/>
    </row>
    <row r="225" spans="1:11" x14ac:dyDescent="0.2">
      <c r="A225" s="409"/>
      <c r="B225" s="213"/>
      <c r="C225" s="213"/>
      <c r="D225" s="213"/>
      <c r="E225" s="213"/>
      <c r="F225" s="412" t="s">
        <v>181</v>
      </c>
      <c r="G225" s="176"/>
      <c r="H225" s="109"/>
      <c r="I225" s="110"/>
      <c r="J225" s="110"/>
      <c r="K225" s="114"/>
    </row>
    <row r="226" spans="1:11" x14ac:dyDescent="0.2">
      <c r="A226" s="409"/>
      <c r="B226" s="213"/>
      <c r="C226" s="213"/>
      <c r="D226" s="213"/>
      <c r="E226" s="213"/>
      <c r="F226" s="412"/>
      <c r="G226" s="176"/>
      <c r="H226" s="109"/>
      <c r="I226" s="110"/>
      <c r="J226" s="110"/>
      <c r="K226" s="114"/>
    </row>
    <row r="227" spans="1:11" x14ac:dyDescent="0.2">
      <c r="A227" s="409"/>
      <c r="B227" s="213"/>
      <c r="C227" s="213"/>
      <c r="D227" s="213"/>
      <c r="E227" s="213"/>
      <c r="F227" s="412" t="s">
        <v>207</v>
      </c>
      <c r="G227" s="176"/>
      <c r="H227" s="109"/>
      <c r="I227" s="110"/>
      <c r="J227" s="110"/>
      <c r="K227" s="114"/>
    </row>
    <row r="228" spans="1:11" x14ac:dyDescent="0.2">
      <c r="A228" s="409"/>
      <c r="B228" s="213"/>
      <c r="C228" s="213"/>
      <c r="D228" s="213"/>
      <c r="E228" s="213"/>
      <c r="F228" s="412"/>
      <c r="G228" s="176"/>
      <c r="H228" s="109"/>
      <c r="I228" s="110"/>
      <c r="J228" s="110"/>
      <c r="K228" s="114"/>
    </row>
    <row r="229" spans="1:11" x14ac:dyDescent="0.2">
      <c r="A229" s="409"/>
      <c r="B229" s="213"/>
      <c r="C229" s="213"/>
      <c r="D229" s="213"/>
      <c r="E229" s="213"/>
      <c r="F229" s="412" t="s">
        <v>131</v>
      </c>
      <c r="G229" s="176"/>
      <c r="H229" s="109"/>
      <c r="I229" s="110"/>
      <c r="J229" s="110"/>
      <c r="K229" s="114"/>
    </row>
    <row r="230" spans="1:11" x14ac:dyDescent="0.2">
      <c r="A230" s="409"/>
      <c r="B230" s="213"/>
      <c r="C230" s="213"/>
      <c r="D230" s="213"/>
      <c r="E230" s="213"/>
      <c r="F230" s="412"/>
      <c r="G230" s="176"/>
      <c r="H230" s="109"/>
      <c r="I230" s="110"/>
      <c r="J230" s="110"/>
      <c r="K230" s="114"/>
    </row>
    <row r="231" spans="1:11" x14ac:dyDescent="0.2">
      <c r="A231" s="412" t="s">
        <v>157</v>
      </c>
      <c r="B231" s="213"/>
      <c r="C231" s="213"/>
      <c r="D231" s="213"/>
      <c r="E231" s="213"/>
      <c r="F231" s="412" t="s">
        <v>100</v>
      </c>
      <c r="G231" s="176"/>
      <c r="H231" s="109"/>
      <c r="I231" s="110"/>
      <c r="J231" s="110"/>
      <c r="K231" s="114"/>
    </row>
    <row r="232" spans="1:11" x14ac:dyDescent="0.2">
      <c r="A232" s="412"/>
      <c r="B232" s="213"/>
      <c r="C232" s="213"/>
      <c r="D232" s="213"/>
      <c r="E232" s="213"/>
      <c r="F232" s="412"/>
      <c r="G232" s="176"/>
      <c r="H232" s="109"/>
      <c r="I232" s="110"/>
      <c r="J232" s="110"/>
      <c r="K232" s="114"/>
    </row>
    <row r="233" spans="1:11" x14ac:dyDescent="0.2">
      <c r="A233" s="412"/>
      <c r="B233" s="213"/>
      <c r="C233" s="213"/>
      <c r="D233" s="213"/>
      <c r="E233" s="213"/>
      <c r="F233" s="412" t="s">
        <v>162</v>
      </c>
      <c r="G233" s="176"/>
      <c r="H233" s="109"/>
      <c r="I233" s="110"/>
      <c r="J233" s="110"/>
      <c r="K233" s="114"/>
    </row>
    <row r="234" spans="1:11" x14ac:dyDescent="0.2">
      <c r="A234" s="412"/>
      <c r="B234" s="213"/>
      <c r="C234" s="213"/>
      <c r="D234" s="213"/>
      <c r="E234" s="213"/>
      <c r="F234" s="412"/>
      <c r="G234" s="176"/>
      <c r="H234" s="109"/>
      <c r="I234" s="110"/>
      <c r="J234" s="110"/>
      <c r="K234" s="114"/>
    </row>
    <row r="235" spans="1:11" x14ac:dyDescent="0.2">
      <c r="A235" s="412"/>
      <c r="B235" s="213"/>
      <c r="C235" s="213"/>
      <c r="D235" s="213"/>
      <c r="E235" s="213"/>
      <c r="F235" s="412"/>
      <c r="G235" s="176"/>
      <c r="H235" s="109"/>
      <c r="I235" s="110"/>
      <c r="J235" s="110"/>
      <c r="K235" s="114"/>
    </row>
    <row r="236" spans="1:11" x14ac:dyDescent="0.2">
      <c r="A236" s="412"/>
      <c r="B236" s="213"/>
      <c r="C236" s="213"/>
      <c r="D236" s="213"/>
      <c r="E236" s="213"/>
      <c r="F236" s="412" t="s">
        <v>66</v>
      </c>
      <c r="G236" s="176"/>
      <c r="H236" s="109"/>
      <c r="I236" s="110"/>
      <c r="J236" s="110"/>
      <c r="K236" s="114"/>
    </row>
    <row r="237" spans="1:11" x14ac:dyDescent="0.2">
      <c r="A237" s="412"/>
      <c r="B237" s="213"/>
      <c r="C237" s="213"/>
      <c r="D237" s="213"/>
      <c r="E237" s="213"/>
      <c r="F237" s="412"/>
      <c r="G237" s="176"/>
      <c r="H237" s="109"/>
      <c r="I237" s="110"/>
      <c r="J237" s="110"/>
      <c r="K237" s="114"/>
    </row>
    <row r="238" spans="1:11" x14ac:dyDescent="0.2">
      <c r="A238" s="412"/>
      <c r="B238" s="213"/>
      <c r="C238" s="213"/>
      <c r="D238" s="213"/>
      <c r="E238" s="213"/>
      <c r="F238" s="412" t="s">
        <v>172</v>
      </c>
      <c r="G238" s="176"/>
      <c r="H238" s="109"/>
      <c r="I238" s="110"/>
      <c r="J238" s="110"/>
      <c r="K238" s="114"/>
    </row>
    <row r="239" spans="1:11" x14ac:dyDescent="0.2">
      <c r="A239" s="412"/>
      <c r="B239" s="213"/>
      <c r="C239" s="213"/>
      <c r="D239" s="213"/>
      <c r="E239" s="213"/>
      <c r="F239" s="412"/>
      <c r="G239" s="176"/>
      <c r="H239" s="109"/>
      <c r="I239" s="110"/>
      <c r="J239" s="110"/>
      <c r="K239" s="114"/>
    </row>
    <row r="240" spans="1:11" x14ac:dyDescent="0.2">
      <c r="A240" s="412"/>
      <c r="B240" s="213"/>
      <c r="C240" s="213"/>
      <c r="D240" s="213"/>
      <c r="E240" s="213"/>
      <c r="F240" s="412" t="s">
        <v>145</v>
      </c>
      <c r="G240" s="176"/>
      <c r="H240" s="109"/>
      <c r="I240" s="110"/>
      <c r="J240" s="110"/>
      <c r="K240" s="114"/>
    </row>
    <row r="241" spans="1:11" x14ac:dyDescent="0.2">
      <c r="A241" s="412"/>
      <c r="B241" s="213"/>
      <c r="C241" s="213"/>
      <c r="D241" s="213"/>
      <c r="E241" s="213"/>
      <c r="F241" s="412"/>
      <c r="G241" s="176"/>
      <c r="H241" s="109"/>
      <c r="I241" s="110"/>
      <c r="J241" s="110"/>
      <c r="K241" s="114"/>
    </row>
    <row r="242" spans="1:11" x14ac:dyDescent="0.2">
      <c r="A242" s="412"/>
      <c r="B242" s="213"/>
      <c r="C242" s="213"/>
      <c r="D242" s="213"/>
      <c r="E242" s="213"/>
      <c r="F242" s="412" t="s">
        <v>164</v>
      </c>
      <c r="G242" s="176"/>
      <c r="H242" s="109"/>
      <c r="I242" s="110"/>
      <c r="J242" s="110"/>
      <c r="K242" s="114"/>
    </row>
    <row r="243" spans="1:11" x14ac:dyDescent="0.2">
      <c r="A243" s="412"/>
      <c r="B243" s="213"/>
      <c r="C243" s="213"/>
      <c r="D243" s="213"/>
      <c r="E243" s="213"/>
      <c r="F243" s="412"/>
      <c r="G243" s="176"/>
      <c r="H243" s="109"/>
      <c r="I243" s="110"/>
      <c r="J243" s="110"/>
      <c r="K243" s="114"/>
    </row>
    <row r="244" spans="1:11" x14ac:dyDescent="0.2">
      <c r="A244" s="412"/>
      <c r="B244" s="213"/>
      <c r="C244" s="213"/>
      <c r="D244" s="213"/>
      <c r="E244" s="213"/>
      <c r="F244" s="412" t="s">
        <v>192</v>
      </c>
      <c r="G244" s="176"/>
      <c r="H244" s="109"/>
      <c r="I244" s="110"/>
      <c r="J244" s="110"/>
      <c r="K244" s="114"/>
    </row>
    <row r="245" spans="1:11" x14ac:dyDescent="0.2">
      <c r="A245" s="412"/>
      <c r="B245" s="213"/>
      <c r="C245" s="213"/>
      <c r="D245" s="213"/>
      <c r="E245" s="213"/>
      <c r="F245" s="412"/>
      <c r="G245" s="176"/>
      <c r="H245" s="109"/>
      <c r="I245" s="110"/>
      <c r="J245" s="110"/>
      <c r="K245" s="114"/>
    </row>
    <row r="246" spans="1:11" x14ac:dyDescent="0.2">
      <c r="A246" s="412"/>
      <c r="B246" s="213"/>
      <c r="C246" s="213"/>
      <c r="D246" s="213"/>
      <c r="E246" s="213"/>
      <c r="F246" s="412" t="s">
        <v>181</v>
      </c>
      <c r="G246" s="176"/>
      <c r="H246" s="109"/>
      <c r="I246" s="110"/>
      <c r="J246" s="110"/>
      <c r="K246" s="114"/>
    </row>
    <row r="247" spans="1:11" x14ac:dyDescent="0.2">
      <c r="A247" s="412"/>
      <c r="B247" s="213"/>
      <c r="C247" s="213"/>
      <c r="D247" s="213"/>
      <c r="E247" s="213"/>
      <c r="F247" s="412"/>
      <c r="G247" s="176"/>
      <c r="H247" s="109"/>
      <c r="I247" s="110"/>
      <c r="J247" s="110"/>
      <c r="K247" s="114"/>
    </row>
    <row r="248" spans="1:11" x14ac:dyDescent="0.2">
      <c r="A248" s="412"/>
      <c r="B248" s="213"/>
      <c r="C248" s="213"/>
      <c r="D248" s="213"/>
      <c r="E248" s="213"/>
      <c r="F248" s="412" t="s">
        <v>207</v>
      </c>
      <c r="G248" s="176"/>
      <c r="H248" s="109"/>
      <c r="I248" s="110"/>
      <c r="J248" s="110"/>
      <c r="K248" s="114"/>
    </row>
    <row r="249" spans="1:11" x14ac:dyDescent="0.2">
      <c r="A249" s="412"/>
      <c r="B249" s="213"/>
      <c r="C249" s="213"/>
      <c r="D249" s="213"/>
      <c r="E249" s="213"/>
      <c r="F249" s="412"/>
      <c r="G249" s="176"/>
      <c r="H249" s="109"/>
      <c r="I249" s="110"/>
      <c r="J249" s="110"/>
      <c r="K249" s="114"/>
    </row>
    <row r="250" spans="1:11" x14ac:dyDescent="0.2">
      <c r="A250" s="412"/>
      <c r="B250" s="213"/>
      <c r="C250" s="213"/>
      <c r="D250" s="213"/>
      <c r="E250" s="213"/>
      <c r="F250" s="412" t="s">
        <v>131</v>
      </c>
      <c r="G250" s="176"/>
      <c r="H250" s="109"/>
      <c r="I250" s="110"/>
      <c r="J250" s="110"/>
      <c r="K250" s="114"/>
    </row>
    <row r="251" spans="1:11" x14ac:dyDescent="0.2">
      <c r="A251" s="412"/>
      <c r="B251" s="213"/>
      <c r="C251" s="213"/>
      <c r="D251" s="213"/>
      <c r="E251" s="213"/>
      <c r="F251" s="412"/>
      <c r="G251" s="176"/>
      <c r="H251" s="109"/>
      <c r="I251" s="110"/>
      <c r="J251" s="110"/>
      <c r="K251" s="114"/>
    </row>
    <row r="252" spans="1:11" x14ac:dyDescent="0.2">
      <c r="A252" s="412" t="s">
        <v>158</v>
      </c>
      <c r="B252" s="213"/>
      <c r="C252" s="213"/>
      <c r="D252" s="213"/>
      <c r="E252" s="213"/>
      <c r="F252" s="412" t="s">
        <v>100</v>
      </c>
      <c r="G252" s="176"/>
      <c r="H252" s="109"/>
      <c r="I252" s="110"/>
      <c r="J252" s="110"/>
      <c r="K252" s="114"/>
    </row>
    <row r="253" spans="1:11" x14ac:dyDescent="0.2">
      <c r="A253" s="412"/>
      <c r="B253" s="213"/>
      <c r="C253" s="213"/>
      <c r="D253" s="213"/>
      <c r="E253" s="213"/>
      <c r="F253" s="412"/>
      <c r="G253" s="176"/>
      <c r="H253" s="109"/>
      <c r="I253" s="110"/>
      <c r="J253" s="110"/>
      <c r="K253" s="114"/>
    </row>
    <row r="254" spans="1:11" x14ac:dyDescent="0.2">
      <c r="A254" s="412"/>
      <c r="B254" s="213"/>
      <c r="C254" s="213"/>
      <c r="D254" s="213"/>
      <c r="E254" s="213"/>
      <c r="F254" s="412" t="s">
        <v>162</v>
      </c>
      <c r="G254" s="176"/>
      <c r="H254" s="109"/>
      <c r="I254" s="110"/>
      <c r="J254" s="110"/>
      <c r="K254" s="114"/>
    </row>
    <row r="255" spans="1:11" x14ac:dyDescent="0.2">
      <c r="A255" s="412"/>
      <c r="B255" s="213"/>
      <c r="C255" s="213"/>
      <c r="D255" s="213"/>
      <c r="E255" s="213"/>
      <c r="F255" s="412"/>
      <c r="G255" s="176"/>
      <c r="H255" s="109"/>
      <c r="I255" s="110"/>
      <c r="J255" s="110"/>
      <c r="K255" s="114"/>
    </row>
    <row r="256" spans="1:11" x14ac:dyDescent="0.2">
      <c r="A256" s="412"/>
      <c r="B256" s="213"/>
      <c r="C256" s="213"/>
      <c r="D256" s="213"/>
      <c r="E256" s="213"/>
      <c r="F256" s="412"/>
      <c r="G256" s="176"/>
      <c r="H256" s="109"/>
      <c r="I256" s="110"/>
      <c r="J256" s="110"/>
      <c r="K256" s="114"/>
    </row>
    <row r="257" spans="1:11" x14ac:dyDescent="0.2">
      <c r="A257" s="412"/>
      <c r="B257" s="213"/>
      <c r="C257" s="213"/>
      <c r="D257" s="213"/>
      <c r="E257" s="213"/>
      <c r="F257" s="412" t="s">
        <v>66</v>
      </c>
      <c r="G257" s="176"/>
      <c r="H257" s="109"/>
      <c r="I257" s="110"/>
      <c r="J257" s="110"/>
      <c r="K257" s="114"/>
    </row>
    <row r="258" spans="1:11" x14ac:dyDescent="0.2">
      <c r="A258" s="412"/>
      <c r="B258" s="213"/>
      <c r="C258" s="213"/>
      <c r="D258" s="213"/>
      <c r="E258" s="213"/>
      <c r="F258" s="412"/>
      <c r="G258" s="176"/>
      <c r="H258" s="109"/>
      <c r="I258" s="110"/>
      <c r="J258" s="110"/>
      <c r="K258" s="114"/>
    </row>
    <row r="259" spans="1:11" x14ac:dyDescent="0.2">
      <c r="A259" s="412"/>
      <c r="B259" s="213"/>
      <c r="C259" s="213"/>
      <c r="D259" s="213"/>
      <c r="E259" s="213"/>
      <c r="F259" s="412" t="s">
        <v>172</v>
      </c>
      <c r="G259" s="176"/>
      <c r="H259" s="109"/>
      <c r="I259" s="110"/>
      <c r="J259" s="110"/>
      <c r="K259" s="114"/>
    </row>
    <row r="260" spans="1:11" x14ac:dyDescent="0.2">
      <c r="A260" s="412"/>
      <c r="B260" s="213"/>
      <c r="C260" s="213"/>
      <c r="D260" s="213"/>
      <c r="E260" s="213"/>
      <c r="F260" s="412"/>
      <c r="G260" s="176"/>
      <c r="H260" s="109"/>
      <c r="I260" s="110"/>
      <c r="J260" s="110"/>
      <c r="K260" s="114"/>
    </row>
    <row r="261" spans="1:11" x14ac:dyDescent="0.2">
      <c r="A261" s="412"/>
      <c r="B261" s="213"/>
      <c r="C261" s="213"/>
      <c r="D261" s="213"/>
      <c r="E261" s="213"/>
      <c r="F261" s="412" t="s">
        <v>145</v>
      </c>
      <c r="G261" s="176"/>
      <c r="H261" s="109"/>
      <c r="I261" s="110"/>
      <c r="J261" s="110"/>
      <c r="K261" s="114"/>
    </row>
    <row r="262" spans="1:11" x14ac:dyDescent="0.2">
      <c r="A262" s="412"/>
      <c r="B262" s="213"/>
      <c r="C262" s="213"/>
      <c r="D262" s="213"/>
      <c r="E262" s="213"/>
      <c r="F262" s="412"/>
      <c r="G262" s="176"/>
      <c r="H262" s="109"/>
      <c r="I262" s="110"/>
      <c r="J262" s="110"/>
      <c r="K262" s="114"/>
    </row>
    <row r="263" spans="1:11" x14ac:dyDescent="0.2">
      <c r="A263" s="412"/>
      <c r="B263" s="213"/>
      <c r="C263" s="213"/>
      <c r="D263" s="213"/>
      <c r="E263" s="213"/>
      <c r="F263" s="412" t="s">
        <v>164</v>
      </c>
      <c r="G263" s="176"/>
      <c r="H263" s="109"/>
      <c r="I263" s="110"/>
      <c r="J263" s="110"/>
      <c r="K263" s="114"/>
    </row>
    <row r="264" spans="1:11" x14ac:dyDescent="0.2">
      <c r="A264" s="412"/>
      <c r="B264" s="213"/>
      <c r="C264" s="213"/>
      <c r="D264" s="213"/>
      <c r="E264" s="213"/>
      <c r="F264" s="412"/>
      <c r="G264" s="176"/>
      <c r="H264" s="109"/>
      <c r="I264" s="110"/>
      <c r="J264" s="110"/>
      <c r="K264" s="114"/>
    </row>
    <row r="265" spans="1:11" x14ac:dyDescent="0.2">
      <c r="A265" s="412"/>
      <c r="B265" s="213"/>
      <c r="C265" s="213"/>
      <c r="D265" s="213"/>
      <c r="E265" s="213"/>
      <c r="F265" s="412" t="s">
        <v>192</v>
      </c>
      <c r="G265" s="176"/>
      <c r="H265" s="109"/>
      <c r="I265" s="110"/>
      <c r="J265" s="110"/>
      <c r="K265" s="114"/>
    </row>
    <row r="266" spans="1:11" x14ac:dyDescent="0.2">
      <c r="A266" s="412"/>
      <c r="B266" s="213"/>
      <c r="C266" s="213"/>
      <c r="D266" s="213"/>
      <c r="E266" s="213"/>
      <c r="F266" s="412"/>
      <c r="G266" s="176"/>
      <c r="H266" s="109"/>
      <c r="I266" s="110"/>
      <c r="J266" s="110"/>
      <c r="K266" s="114"/>
    </row>
    <row r="267" spans="1:11" x14ac:dyDescent="0.2">
      <c r="A267" s="412"/>
      <c r="B267" s="213"/>
      <c r="C267" s="213"/>
      <c r="D267" s="213"/>
      <c r="E267" s="213"/>
      <c r="F267" s="412" t="s">
        <v>181</v>
      </c>
      <c r="G267" s="176"/>
      <c r="H267" s="109"/>
      <c r="I267" s="110"/>
      <c r="J267" s="110"/>
      <c r="K267" s="114"/>
    </row>
    <row r="268" spans="1:11" x14ac:dyDescent="0.2">
      <c r="A268" s="412"/>
      <c r="B268" s="213"/>
      <c r="C268" s="213"/>
      <c r="D268" s="213"/>
      <c r="E268" s="213"/>
      <c r="F268" s="412"/>
      <c r="G268" s="176"/>
      <c r="H268" s="109"/>
      <c r="I268" s="110"/>
      <c r="J268" s="110"/>
      <c r="K268" s="114"/>
    </row>
    <row r="269" spans="1:11" x14ac:dyDescent="0.2">
      <c r="A269" s="412"/>
      <c r="B269" s="213"/>
      <c r="C269" s="213"/>
      <c r="D269" s="213"/>
      <c r="E269" s="213"/>
      <c r="F269" s="412" t="s">
        <v>207</v>
      </c>
      <c r="G269" s="176"/>
      <c r="H269" s="109"/>
      <c r="I269" s="110"/>
      <c r="J269" s="110"/>
      <c r="K269" s="114"/>
    </row>
    <row r="270" spans="1:11" x14ac:dyDescent="0.2">
      <c r="A270" s="412"/>
      <c r="B270" s="213"/>
      <c r="C270" s="213"/>
      <c r="D270" s="213"/>
      <c r="E270" s="213"/>
      <c r="F270" s="412"/>
      <c r="G270" s="176"/>
      <c r="H270" s="109"/>
      <c r="I270" s="110"/>
      <c r="J270" s="110"/>
      <c r="K270" s="114"/>
    </row>
    <row r="271" spans="1:11" x14ac:dyDescent="0.2">
      <c r="A271" s="412"/>
      <c r="B271" s="213"/>
      <c r="C271" s="213"/>
      <c r="D271" s="213"/>
      <c r="E271" s="213"/>
      <c r="F271" s="412" t="s">
        <v>131</v>
      </c>
      <c r="G271" s="213"/>
      <c r="H271" s="109"/>
      <c r="I271" s="110"/>
      <c r="J271" s="110"/>
      <c r="K271" s="114"/>
    </row>
    <row r="272" spans="1:11" x14ac:dyDescent="0.2">
      <c r="A272" s="412"/>
      <c r="B272" s="213"/>
      <c r="C272" s="213"/>
      <c r="D272" s="213"/>
      <c r="E272" s="213"/>
      <c r="F272" s="412"/>
      <c r="G272" s="213"/>
      <c r="H272" s="109"/>
      <c r="I272" s="110"/>
      <c r="J272" s="110"/>
      <c r="K272" s="114"/>
    </row>
    <row r="273" spans="6:6" x14ac:dyDescent="0.2">
      <c r="F273" s="218"/>
    </row>
    <row r="274" spans="6:6" x14ac:dyDescent="0.2">
      <c r="F274" s="218"/>
    </row>
    <row r="275" spans="6:6" x14ac:dyDescent="0.2">
      <c r="F275" s="218"/>
    </row>
    <row r="276" spans="6:6" x14ac:dyDescent="0.2">
      <c r="F276" s="218"/>
    </row>
    <row r="277" spans="6:6" x14ac:dyDescent="0.2">
      <c r="F277" s="218"/>
    </row>
    <row r="278" spans="6:6" x14ac:dyDescent="0.2">
      <c r="F278" s="218"/>
    </row>
    <row r="279" spans="6:6" x14ac:dyDescent="0.2">
      <c r="F279" s="218"/>
    </row>
    <row r="280" spans="6:6" x14ac:dyDescent="0.2">
      <c r="F280" s="218"/>
    </row>
    <row r="281" spans="6:6" x14ac:dyDescent="0.2">
      <c r="F281" s="218"/>
    </row>
    <row r="282" spans="6:6" x14ac:dyDescent="0.2">
      <c r="F282" s="218"/>
    </row>
    <row r="283" spans="6:6" x14ac:dyDescent="0.2">
      <c r="F283" s="218"/>
    </row>
    <row r="284" spans="6:6" x14ac:dyDescent="0.2">
      <c r="F284" s="218"/>
    </row>
    <row r="285" spans="6:6" x14ac:dyDescent="0.2">
      <c r="F285" s="218"/>
    </row>
    <row r="286" spans="6:6" x14ac:dyDescent="0.2">
      <c r="F286" s="218"/>
    </row>
    <row r="287" spans="6:6" x14ac:dyDescent="0.2">
      <c r="F287" s="218"/>
    </row>
    <row r="288" spans="6:6" x14ac:dyDescent="0.2">
      <c r="F288" s="218"/>
    </row>
    <row r="289" spans="6:6" x14ac:dyDescent="0.2">
      <c r="F289" s="218"/>
    </row>
    <row r="290" spans="6:6" x14ac:dyDescent="0.2">
      <c r="F290" s="218"/>
    </row>
    <row r="291" spans="6:6" x14ac:dyDescent="0.2">
      <c r="F291" s="218"/>
    </row>
    <row r="292" spans="6:6" x14ac:dyDescent="0.2">
      <c r="F292" s="218"/>
    </row>
    <row r="293" spans="6:6" x14ac:dyDescent="0.2">
      <c r="F293" s="218"/>
    </row>
    <row r="294" spans="6:6" x14ac:dyDescent="0.2">
      <c r="F294" s="183"/>
    </row>
    <row r="295" spans="6:6" x14ac:dyDescent="0.2">
      <c r="F295" s="183"/>
    </row>
    <row r="296" spans="6:6" x14ac:dyDescent="0.2">
      <c r="F296" s="183"/>
    </row>
    <row r="297" spans="6:6" x14ac:dyDescent="0.2">
      <c r="F297" s="183"/>
    </row>
    <row r="298" spans="6:6" x14ac:dyDescent="0.2">
      <c r="F298" s="183"/>
    </row>
    <row r="299" spans="6:6" x14ac:dyDescent="0.2">
      <c r="F299" s="183"/>
    </row>
    <row r="300" spans="6:6" x14ac:dyDescent="0.2">
      <c r="F300" s="183"/>
    </row>
    <row r="301" spans="6:6" x14ac:dyDescent="0.2">
      <c r="F301" s="183"/>
    </row>
    <row r="302" spans="6:6" x14ac:dyDescent="0.2">
      <c r="F302" s="183"/>
    </row>
    <row r="303" spans="6:6" x14ac:dyDescent="0.2">
      <c r="F303" s="183"/>
    </row>
    <row r="304" spans="6:6" x14ac:dyDescent="0.2">
      <c r="F304" s="183"/>
    </row>
    <row r="1048556" spans="1:1" x14ac:dyDescent="0.2">
      <c r="A1048556" s="116"/>
    </row>
  </sheetData>
  <mergeCells count="154">
    <mergeCell ref="A147:A167"/>
    <mergeCell ref="A168:A188"/>
    <mergeCell ref="A189:A209"/>
    <mergeCell ref="A210:A230"/>
    <mergeCell ref="A231:A251"/>
    <mergeCell ref="A252:A272"/>
    <mergeCell ref="F265:F266"/>
    <mergeCell ref="F267:F268"/>
    <mergeCell ref="F269:F270"/>
    <mergeCell ref="F271:F272"/>
    <mergeCell ref="F254:F256"/>
    <mergeCell ref="F257:F258"/>
    <mergeCell ref="F259:F260"/>
    <mergeCell ref="F261:F262"/>
    <mergeCell ref="F263:F264"/>
    <mergeCell ref="F244:F245"/>
    <mergeCell ref="F246:F247"/>
    <mergeCell ref="F248:F249"/>
    <mergeCell ref="F250:F251"/>
    <mergeCell ref="F252:F253"/>
    <mergeCell ref="F233:F235"/>
    <mergeCell ref="F236:F237"/>
    <mergeCell ref="F238:F239"/>
    <mergeCell ref="F240:F241"/>
    <mergeCell ref="F242:F243"/>
    <mergeCell ref="F223:F224"/>
    <mergeCell ref="F225:F226"/>
    <mergeCell ref="F227:F228"/>
    <mergeCell ref="F229:F230"/>
    <mergeCell ref="F231:F232"/>
    <mergeCell ref="F212:F214"/>
    <mergeCell ref="F215:F216"/>
    <mergeCell ref="F217:F218"/>
    <mergeCell ref="F219:F220"/>
    <mergeCell ref="F221:F222"/>
    <mergeCell ref="F202:F203"/>
    <mergeCell ref="F204:F205"/>
    <mergeCell ref="F206:F207"/>
    <mergeCell ref="F208:F209"/>
    <mergeCell ref="F210:F211"/>
    <mergeCell ref="F191:F193"/>
    <mergeCell ref="F194:F195"/>
    <mergeCell ref="F196:F197"/>
    <mergeCell ref="F198:F199"/>
    <mergeCell ref="F200:F201"/>
    <mergeCell ref="F181:F182"/>
    <mergeCell ref="F183:F184"/>
    <mergeCell ref="F185:F186"/>
    <mergeCell ref="F187:F188"/>
    <mergeCell ref="F189:F190"/>
    <mergeCell ref="F170:F172"/>
    <mergeCell ref="F173:F174"/>
    <mergeCell ref="F175:F176"/>
    <mergeCell ref="F177:F178"/>
    <mergeCell ref="F179:F180"/>
    <mergeCell ref="F102:F103"/>
    <mergeCell ref="F160:F161"/>
    <mergeCell ref="F162:F163"/>
    <mergeCell ref="F164:F165"/>
    <mergeCell ref="F166:F167"/>
    <mergeCell ref="F168:F169"/>
    <mergeCell ref="F149:F151"/>
    <mergeCell ref="F152:F153"/>
    <mergeCell ref="F154:F155"/>
    <mergeCell ref="F156:F157"/>
    <mergeCell ref="F158:F159"/>
    <mergeCell ref="J56:K56"/>
    <mergeCell ref="F47:F48"/>
    <mergeCell ref="F49:F50"/>
    <mergeCell ref="F51:F52"/>
    <mergeCell ref="F82:F83"/>
    <mergeCell ref="F84:F85"/>
    <mergeCell ref="F96:F97"/>
    <mergeCell ref="F98:F99"/>
    <mergeCell ref="F100:F101"/>
    <mergeCell ref="A104:A125"/>
    <mergeCell ref="F145:F146"/>
    <mergeCell ref="F147:F148"/>
    <mergeCell ref="F128:F130"/>
    <mergeCell ref="F131:F132"/>
    <mergeCell ref="F133:F134"/>
    <mergeCell ref="F124:F125"/>
    <mergeCell ref="F126:F127"/>
    <mergeCell ref="F108:F109"/>
    <mergeCell ref="F104:F105"/>
    <mergeCell ref="F118:F119"/>
    <mergeCell ref="F106:F107"/>
    <mergeCell ref="F110:F111"/>
    <mergeCell ref="F112:F113"/>
    <mergeCell ref="F122:F123"/>
    <mergeCell ref="F120:F121"/>
    <mergeCell ref="A126:A146"/>
    <mergeCell ref="F135:F136"/>
    <mergeCell ref="F137:F138"/>
    <mergeCell ref="F139:F140"/>
    <mergeCell ref="F141:F142"/>
    <mergeCell ref="F143:F144"/>
    <mergeCell ref="F114:F115"/>
    <mergeCell ref="F116:F117"/>
    <mergeCell ref="A55:A81"/>
    <mergeCell ref="F79:F81"/>
    <mergeCell ref="F55:F56"/>
    <mergeCell ref="F57:F58"/>
    <mergeCell ref="F59:F60"/>
    <mergeCell ref="F61:F62"/>
    <mergeCell ref="F69:F70"/>
    <mergeCell ref="F73:F74"/>
    <mergeCell ref="F75:F76"/>
    <mergeCell ref="F77:F78"/>
    <mergeCell ref="F63:F65"/>
    <mergeCell ref="F66:F68"/>
    <mergeCell ref="F41:F42"/>
    <mergeCell ref="F37:F38"/>
    <mergeCell ref="F39:F40"/>
    <mergeCell ref="F43:F44"/>
    <mergeCell ref="F45:F46"/>
    <mergeCell ref="F27:F28"/>
    <mergeCell ref="A1:B3"/>
    <mergeCell ref="C1:J1"/>
    <mergeCell ref="C2:J3"/>
    <mergeCell ref="A5:A6"/>
    <mergeCell ref="G5:G6"/>
    <mergeCell ref="F5:F6"/>
    <mergeCell ref="B5:E5"/>
    <mergeCell ref="J5:K6"/>
    <mergeCell ref="H5:I5"/>
    <mergeCell ref="J27:K27"/>
    <mergeCell ref="J29:K29"/>
    <mergeCell ref="J30:K30"/>
    <mergeCell ref="J39:K39"/>
    <mergeCell ref="A82:A103"/>
    <mergeCell ref="F90:F91"/>
    <mergeCell ref="F92:F93"/>
    <mergeCell ref="F94:F95"/>
    <mergeCell ref="F86:F87"/>
    <mergeCell ref="F88:F89"/>
    <mergeCell ref="J22:K22"/>
    <mergeCell ref="A7:A28"/>
    <mergeCell ref="F29:F30"/>
    <mergeCell ref="A29:A54"/>
    <mergeCell ref="F33:F34"/>
    <mergeCell ref="F35:F36"/>
    <mergeCell ref="F7:F8"/>
    <mergeCell ref="F13:F14"/>
    <mergeCell ref="F15:F16"/>
    <mergeCell ref="F17:F18"/>
    <mergeCell ref="F19:F20"/>
    <mergeCell ref="F21:F22"/>
    <mergeCell ref="F23:F24"/>
    <mergeCell ref="F25:F26"/>
    <mergeCell ref="F9:F10"/>
    <mergeCell ref="F11:F12"/>
    <mergeCell ref="F53:F54"/>
    <mergeCell ref="F31:F32"/>
  </mergeCells>
  <pageMargins left="0.7" right="0.7" top="0.75" bottom="0.75" header="0.3" footer="0.3"/>
  <pageSetup orientation="portrait" verticalDpi="72" r:id="rId1"/>
  <drawing r:id="rId2"/>
  <legacyDrawing r:id="rId3"/>
  <oleObjects>
    <mc:AlternateContent xmlns:mc="http://schemas.openxmlformats.org/markup-compatibility/2006">
      <mc:Choice Requires="x14">
        <oleObject progId="MSPhotoEd.3" shapeId="12297" r:id="rId4">
          <objectPr defaultSize="0" autoPict="0" r:id="rId5">
            <anchor moveWithCells="1">
              <from>
                <xdr:col>0</xdr:col>
                <xdr:colOff>161925</xdr:colOff>
                <xdr:row>0</xdr:row>
                <xdr:rowOff>104775</xdr:rowOff>
              </from>
              <to>
                <xdr:col>1</xdr:col>
                <xdr:colOff>161925</xdr:colOff>
                <xdr:row>2</xdr:row>
                <xdr:rowOff>180975</xdr:rowOff>
              </to>
            </anchor>
          </objectPr>
        </oleObject>
      </mc:Choice>
      <mc:Fallback>
        <oleObject progId="MSPhotoEd.3" shapeId="1229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zoomScale="110" zoomScaleNormal="110" workbookViewId="0">
      <selection activeCell="B8" sqref="B8"/>
    </sheetView>
  </sheetViews>
  <sheetFormatPr baseColWidth="10" defaultRowHeight="12.75" x14ac:dyDescent="0.2"/>
  <cols>
    <col min="1" max="1" width="23.5703125" style="31" customWidth="1"/>
    <col min="2" max="2" width="16.28515625" style="31" customWidth="1"/>
    <col min="3" max="3" width="8.28515625" style="31" customWidth="1"/>
    <col min="4" max="4" width="9.5703125" style="31" bestFit="1" customWidth="1"/>
    <col min="5" max="13" width="8.28515625" style="31" customWidth="1"/>
    <col min="14" max="14" width="11.42578125" style="31"/>
    <col min="15" max="15" width="0" style="68" hidden="1" customWidth="1"/>
    <col min="16" max="16" width="12.140625" style="31" hidden="1" customWidth="1"/>
    <col min="17" max="18" width="12.140625" style="31" customWidth="1"/>
    <col min="19" max="19" width="4.5703125" customWidth="1"/>
    <col min="20" max="20" width="5.42578125" style="31" customWidth="1"/>
    <col min="21" max="16384" width="11.42578125" style="31"/>
  </cols>
  <sheetData>
    <row r="1" spans="1:21" ht="21.75" customHeight="1" x14ac:dyDescent="0.2">
      <c r="A1" s="438" t="s">
        <v>279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</row>
    <row r="2" spans="1:21" ht="21.75" customHeight="1" x14ac:dyDescent="0.2">
      <c r="A2" s="438"/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</row>
    <row r="3" spans="1:21" ht="21.75" customHeight="1" x14ac:dyDescent="0.2">
      <c r="A3" s="438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</row>
    <row r="4" spans="1:21" ht="15.75" customHeight="1" x14ac:dyDescent="0.2">
      <c r="A4" s="439"/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S4" s="31"/>
    </row>
    <row r="5" spans="1:21" ht="15.75" x14ac:dyDescent="0.25">
      <c r="A5" s="440" t="s">
        <v>146</v>
      </c>
      <c r="B5" s="441" t="s">
        <v>92</v>
      </c>
      <c r="C5" s="444" t="s">
        <v>133</v>
      </c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6"/>
      <c r="O5" s="60"/>
      <c r="P5" s="443" t="s">
        <v>92</v>
      </c>
      <c r="Q5" s="447" t="s">
        <v>143</v>
      </c>
      <c r="R5" s="448"/>
      <c r="S5" s="449"/>
    </row>
    <row r="6" spans="1:21" ht="15.75" customHeight="1" x14ac:dyDescent="0.2">
      <c r="A6" s="383"/>
      <c r="B6" s="442"/>
      <c r="C6" s="385" t="s">
        <v>135</v>
      </c>
      <c r="D6" s="386"/>
      <c r="E6" s="385" t="s">
        <v>141</v>
      </c>
      <c r="F6" s="386"/>
      <c r="G6" s="385" t="s">
        <v>136</v>
      </c>
      <c r="H6" s="386"/>
      <c r="I6" s="385" t="s">
        <v>137</v>
      </c>
      <c r="J6" s="386"/>
      <c r="K6" s="385" t="s">
        <v>138</v>
      </c>
      <c r="L6" s="386"/>
      <c r="M6" s="384" t="s">
        <v>140</v>
      </c>
      <c r="N6" s="384"/>
      <c r="O6" s="65"/>
      <c r="P6" s="443"/>
      <c r="Q6" s="450"/>
      <c r="R6" s="451"/>
      <c r="S6" s="452"/>
      <c r="U6" s="77"/>
    </row>
    <row r="7" spans="1:21" ht="15.75" x14ac:dyDescent="0.25">
      <c r="A7" s="36"/>
      <c r="B7" s="59" t="s">
        <v>95</v>
      </c>
      <c r="C7" s="59" t="s">
        <v>95</v>
      </c>
      <c r="D7" s="59" t="s">
        <v>96</v>
      </c>
      <c r="E7" s="59" t="s">
        <v>95</v>
      </c>
      <c r="F7" s="59" t="s">
        <v>96</v>
      </c>
      <c r="G7" s="59" t="s">
        <v>95</v>
      </c>
      <c r="H7" s="59" t="s">
        <v>96</v>
      </c>
      <c r="I7" s="59" t="s">
        <v>95</v>
      </c>
      <c r="J7" s="59" t="s">
        <v>96</v>
      </c>
      <c r="K7" s="59" t="s">
        <v>95</v>
      </c>
      <c r="L7" s="59" t="s">
        <v>96</v>
      </c>
      <c r="M7" s="59" t="s">
        <v>95</v>
      </c>
      <c r="N7" s="59" t="s">
        <v>96</v>
      </c>
      <c r="O7" s="66"/>
      <c r="P7" s="78" t="s">
        <v>95</v>
      </c>
      <c r="Q7" s="453"/>
      <c r="R7" s="454"/>
      <c r="S7" s="455"/>
    </row>
    <row r="8" spans="1:21" ht="15.75" x14ac:dyDescent="0.25">
      <c r="A8" s="37" t="s">
        <v>97</v>
      </c>
      <c r="B8" s="62">
        <f>C8+E8+G8+I8+K8+M8</f>
        <v>87</v>
      </c>
      <c r="C8" s="62">
        <v>2</v>
      </c>
      <c r="D8" s="75">
        <f>+C8/B8</f>
        <v>2.2988505747126436E-2</v>
      </c>
      <c r="E8" s="62">
        <v>0</v>
      </c>
      <c r="F8" s="76">
        <f>+E8/$B$8</f>
        <v>0</v>
      </c>
      <c r="G8" s="61">
        <v>5</v>
      </c>
      <c r="H8" s="76">
        <f>+G8/B8</f>
        <v>5.7471264367816091E-2</v>
      </c>
      <c r="I8" s="61">
        <v>33</v>
      </c>
      <c r="J8" s="76">
        <f>+I8/B8</f>
        <v>0.37931034482758619</v>
      </c>
      <c r="K8" s="61">
        <v>46</v>
      </c>
      <c r="L8" s="76">
        <f>+K8/B8</f>
        <v>0.52873563218390807</v>
      </c>
      <c r="M8" s="61">
        <v>1</v>
      </c>
      <c r="N8" s="76">
        <f>M8/B8</f>
        <v>1.1494252873563218E-2</v>
      </c>
      <c r="O8" s="44"/>
      <c r="P8" s="79">
        <f>C8+E8+G8+I8+K8+M8</f>
        <v>87</v>
      </c>
      <c r="Q8" s="429"/>
      <c r="R8" s="430"/>
      <c r="S8" s="431"/>
      <c r="T8" s="63">
        <f t="shared" ref="T8:T16" si="0">P8-B8</f>
        <v>0</v>
      </c>
    </row>
    <row r="9" spans="1:21" ht="15.75" x14ac:dyDescent="0.25">
      <c r="A9" s="37" t="s">
        <v>66</v>
      </c>
      <c r="B9" s="62">
        <f t="shared" ref="B9:B12" si="1">C9+E9+G9+I9+K9+M9</f>
        <v>94</v>
      </c>
      <c r="C9" s="62">
        <v>1</v>
      </c>
      <c r="D9" s="75">
        <f t="shared" ref="D9:D16" si="2">+C9/B9</f>
        <v>1.0638297872340425E-2</v>
      </c>
      <c r="E9" s="62">
        <v>0</v>
      </c>
      <c r="F9" s="76">
        <f>+E9/B9</f>
        <v>0</v>
      </c>
      <c r="G9" s="62">
        <v>7</v>
      </c>
      <c r="H9" s="76">
        <f t="shared" ref="H9:H16" si="3">+G9/B9</f>
        <v>7.4468085106382975E-2</v>
      </c>
      <c r="I9" s="62">
        <v>58</v>
      </c>
      <c r="J9" s="76">
        <f t="shared" ref="J9:J16" si="4">+I9/B9</f>
        <v>0.61702127659574468</v>
      </c>
      <c r="K9" s="62">
        <v>27</v>
      </c>
      <c r="L9" s="76">
        <f t="shared" ref="L9:L16" si="5">+K9/B9</f>
        <v>0.28723404255319152</v>
      </c>
      <c r="M9" s="62">
        <v>1</v>
      </c>
      <c r="N9" s="76">
        <f t="shared" ref="N9:N16" si="6">M9/B9</f>
        <v>1.0638297872340425E-2</v>
      </c>
      <c r="O9" s="44"/>
      <c r="P9" s="79">
        <f t="shared" ref="P9:P16" si="7">C9+E9+G9+I9+K9+M9</f>
        <v>94</v>
      </c>
      <c r="Q9" s="429"/>
      <c r="R9" s="430"/>
      <c r="S9" s="431"/>
      <c r="T9" s="63">
        <f t="shared" si="0"/>
        <v>0</v>
      </c>
    </row>
    <row r="10" spans="1:21" ht="15.75" x14ac:dyDescent="0.25">
      <c r="A10" s="37" t="s">
        <v>98</v>
      </c>
      <c r="B10" s="62">
        <f t="shared" si="1"/>
        <v>147</v>
      </c>
      <c r="C10" s="62">
        <v>2</v>
      </c>
      <c r="D10" s="75">
        <f t="shared" si="2"/>
        <v>1.3605442176870748E-2</v>
      </c>
      <c r="E10" s="62">
        <v>0</v>
      </c>
      <c r="F10" s="76">
        <f t="shared" ref="F10:F16" si="8">+E10/B10</f>
        <v>0</v>
      </c>
      <c r="G10" s="62">
        <v>5</v>
      </c>
      <c r="H10" s="76">
        <f t="shared" si="3"/>
        <v>3.4013605442176874E-2</v>
      </c>
      <c r="I10" s="62">
        <v>61</v>
      </c>
      <c r="J10" s="76">
        <f t="shared" si="4"/>
        <v>0.41496598639455784</v>
      </c>
      <c r="K10" s="62">
        <v>77</v>
      </c>
      <c r="L10" s="76">
        <f t="shared" si="5"/>
        <v>0.52380952380952384</v>
      </c>
      <c r="M10" s="62">
        <v>2</v>
      </c>
      <c r="N10" s="76">
        <f t="shared" si="6"/>
        <v>1.3605442176870748E-2</v>
      </c>
      <c r="O10" s="44"/>
      <c r="P10" s="79">
        <f t="shared" si="7"/>
        <v>147</v>
      </c>
      <c r="Q10" s="429"/>
      <c r="R10" s="430"/>
      <c r="S10" s="431"/>
      <c r="T10" s="63">
        <f t="shared" si="0"/>
        <v>0</v>
      </c>
    </row>
    <row r="11" spans="1:21" ht="15.75" x14ac:dyDescent="0.25">
      <c r="A11" s="37" t="s">
        <v>99</v>
      </c>
      <c r="B11" s="62">
        <f t="shared" si="1"/>
        <v>100</v>
      </c>
      <c r="C11" s="62">
        <v>0</v>
      </c>
      <c r="D11" s="75">
        <f t="shared" si="2"/>
        <v>0</v>
      </c>
      <c r="E11" s="62">
        <v>0</v>
      </c>
      <c r="F11" s="76">
        <v>0</v>
      </c>
      <c r="G11" s="62">
        <v>3</v>
      </c>
      <c r="H11" s="76">
        <f t="shared" si="3"/>
        <v>0.03</v>
      </c>
      <c r="I11" s="62">
        <v>60</v>
      </c>
      <c r="J11" s="76">
        <f t="shared" si="4"/>
        <v>0.6</v>
      </c>
      <c r="K11" s="62">
        <v>37</v>
      </c>
      <c r="L11" s="76">
        <f t="shared" si="5"/>
        <v>0.37</v>
      </c>
      <c r="M11" s="62">
        <v>0</v>
      </c>
      <c r="N11" s="76">
        <f t="shared" si="6"/>
        <v>0</v>
      </c>
      <c r="O11" s="44"/>
      <c r="P11" s="79">
        <f t="shared" si="7"/>
        <v>100</v>
      </c>
      <c r="Q11" s="429"/>
      <c r="R11" s="430"/>
      <c r="S11" s="431"/>
      <c r="T11" s="63">
        <f t="shared" si="0"/>
        <v>0</v>
      </c>
    </row>
    <row r="12" spans="1:21" ht="15.75" x14ac:dyDescent="0.25">
      <c r="A12" s="37" t="s">
        <v>100</v>
      </c>
      <c r="B12" s="62">
        <f t="shared" si="1"/>
        <v>523</v>
      </c>
      <c r="C12" s="62">
        <v>6</v>
      </c>
      <c r="D12" s="75">
        <f t="shared" si="2"/>
        <v>1.1472275334608031E-2</v>
      </c>
      <c r="E12" s="62">
        <v>1</v>
      </c>
      <c r="F12" s="76">
        <f t="shared" si="8"/>
        <v>1.9120458891013384E-3</v>
      </c>
      <c r="G12" s="62">
        <v>29</v>
      </c>
      <c r="H12" s="76">
        <f t="shared" si="3"/>
        <v>5.5449330783938815E-2</v>
      </c>
      <c r="I12" s="62">
        <v>326</v>
      </c>
      <c r="J12" s="76">
        <f t="shared" si="4"/>
        <v>0.62332695984703634</v>
      </c>
      <c r="K12" s="62">
        <v>158</v>
      </c>
      <c r="L12" s="76">
        <f t="shared" si="5"/>
        <v>0.30210325047801145</v>
      </c>
      <c r="M12" s="62">
        <v>3</v>
      </c>
      <c r="N12" s="76">
        <f t="shared" si="6"/>
        <v>5.7361376673040155E-3</v>
      </c>
      <c r="O12" s="44"/>
      <c r="P12" s="79">
        <f t="shared" si="7"/>
        <v>523</v>
      </c>
      <c r="Q12" s="429"/>
      <c r="R12" s="430"/>
      <c r="S12" s="431"/>
      <c r="T12" s="63">
        <f t="shared" si="0"/>
        <v>0</v>
      </c>
    </row>
    <row r="13" spans="1:21" ht="20.25" customHeight="1" x14ac:dyDescent="0.25">
      <c r="A13" s="37" t="s">
        <v>101</v>
      </c>
      <c r="B13" s="62">
        <f>C13+E13+G13+I13+K13+M13</f>
        <v>130</v>
      </c>
      <c r="C13" s="62">
        <v>3</v>
      </c>
      <c r="D13" s="75">
        <f t="shared" si="2"/>
        <v>2.3076923076923078E-2</v>
      </c>
      <c r="E13" s="62">
        <v>0</v>
      </c>
      <c r="F13" s="76">
        <f t="shared" si="8"/>
        <v>0</v>
      </c>
      <c r="G13" s="62">
        <v>1</v>
      </c>
      <c r="H13" s="76">
        <f t="shared" si="3"/>
        <v>7.6923076923076927E-3</v>
      </c>
      <c r="I13" s="62">
        <v>39</v>
      </c>
      <c r="J13" s="76">
        <f t="shared" si="4"/>
        <v>0.3</v>
      </c>
      <c r="K13" s="62">
        <v>85</v>
      </c>
      <c r="L13" s="76">
        <f t="shared" si="5"/>
        <v>0.65384615384615385</v>
      </c>
      <c r="M13" s="62">
        <v>2</v>
      </c>
      <c r="N13" s="76">
        <f t="shared" si="6"/>
        <v>1.5384615384615385E-2</v>
      </c>
      <c r="O13" s="44"/>
      <c r="P13" s="79">
        <f t="shared" si="7"/>
        <v>130</v>
      </c>
      <c r="Q13" s="429"/>
      <c r="R13" s="430"/>
      <c r="S13" s="431"/>
      <c r="T13" s="63">
        <f t="shared" si="0"/>
        <v>0</v>
      </c>
    </row>
    <row r="14" spans="1:21" ht="15.75" x14ac:dyDescent="0.25">
      <c r="A14" s="37" t="s">
        <v>102</v>
      </c>
      <c r="B14" s="62">
        <f>C14+E14+G14+I14+K14+M14</f>
        <v>458</v>
      </c>
      <c r="C14" s="62">
        <v>9</v>
      </c>
      <c r="D14" s="75">
        <f t="shared" si="2"/>
        <v>1.9650655021834062E-2</v>
      </c>
      <c r="E14" s="62">
        <v>5</v>
      </c>
      <c r="F14" s="76">
        <f t="shared" si="8"/>
        <v>1.0917030567685589E-2</v>
      </c>
      <c r="G14" s="62">
        <v>26</v>
      </c>
      <c r="H14" s="76">
        <f t="shared" si="3"/>
        <v>5.6768558951965066E-2</v>
      </c>
      <c r="I14" s="62">
        <v>272</v>
      </c>
      <c r="J14" s="76">
        <f t="shared" si="4"/>
        <v>0.59388646288209612</v>
      </c>
      <c r="K14" s="62">
        <v>144</v>
      </c>
      <c r="L14" s="76">
        <f t="shared" si="5"/>
        <v>0.31441048034934499</v>
      </c>
      <c r="M14" s="62">
        <v>2</v>
      </c>
      <c r="N14" s="76">
        <f t="shared" si="6"/>
        <v>4.3668122270742356E-3</v>
      </c>
      <c r="O14" s="44"/>
      <c r="P14" s="79">
        <f t="shared" si="7"/>
        <v>458</v>
      </c>
      <c r="Q14" s="429"/>
      <c r="R14" s="430"/>
      <c r="S14" s="431"/>
      <c r="T14" s="63">
        <f t="shared" si="0"/>
        <v>0</v>
      </c>
    </row>
    <row r="15" spans="1:21" ht="15.75" x14ac:dyDescent="0.25">
      <c r="A15" s="37" t="s">
        <v>103</v>
      </c>
      <c r="B15" s="62">
        <f>C15+E15+G15+I15+K15+M15</f>
        <v>274</v>
      </c>
      <c r="C15" s="62">
        <v>2</v>
      </c>
      <c r="D15" s="75">
        <f t="shared" si="2"/>
        <v>7.2992700729927005E-3</v>
      </c>
      <c r="E15" s="62">
        <v>0</v>
      </c>
      <c r="F15" s="76">
        <f t="shared" si="8"/>
        <v>0</v>
      </c>
      <c r="G15" s="62">
        <v>22</v>
      </c>
      <c r="H15" s="76">
        <f t="shared" si="3"/>
        <v>8.0291970802919707E-2</v>
      </c>
      <c r="I15" s="62">
        <v>213</v>
      </c>
      <c r="J15" s="76">
        <f t="shared" si="4"/>
        <v>0.77737226277372262</v>
      </c>
      <c r="K15" s="62">
        <v>31</v>
      </c>
      <c r="L15" s="76">
        <f t="shared" si="5"/>
        <v>0.11313868613138686</v>
      </c>
      <c r="M15" s="62">
        <v>6</v>
      </c>
      <c r="N15" s="76">
        <f t="shared" si="6"/>
        <v>2.1897810218978103E-2</v>
      </c>
      <c r="O15" s="44"/>
      <c r="P15" s="79">
        <f t="shared" si="7"/>
        <v>274</v>
      </c>
      <c r="Q15" s="429"/>
      <c r="R15" s="430"/>
      <c r="S15" s="431"/>
      <c r="T15" s="63">
        <f t="shared" si="0"/>
        <v>0</v>
      </c>
    </row>
    <row r="16" spans="1:21" ht="15.75" x14ac:dyDescent="0.25">
      <c r="A16" s="37" t="s">
        <v>104</v>
      </c>
      <c r="B16" s="62">
        <f>C16+E16+G16+I16+K16+M16</f>
        <v>62</v>
      </c>
      <c r="C16" s="62">
        <v>0</v>
      </c>
      <c r="D16" s="75">
        <f t="shared" si="2"/>
        <v>0</v>
      </c>
      <c r="E16" s="62">
        <v>0</v>
      </c>
      <c r="F16" s="76">
        <f t="shared" si="8"/>
        <v>0</v>
      </c>
      <c r="G16" s="62">
        <v>1</v>
      </c>
      <c r="H16" s="76">
        <f t="shared" si="3"/>
        <v>1.6129032258064516E-2</v>
      </c>
      <c r="I16" s="62">
        <v>25</v>
      </c>
      <c r="J16" s="76">
        <f t="shared" si="4"/>
        <v>0.40322580645161288</v>
      </c>
      <c r="K16" s="62">
        <v>34</v>
      </c>
      <c r="L16" s="76">
        <f t="shared" si="5"/>
        <v>0.54838709677419351</v>
      </c>
      <c r="M16" s="62">
        <v>2</v>
      </c>
      <c r="N16" s="76">
        <f t="shared" si="6"/>
        <v>3.2258064516129031E-2</v>
      </c>
      <c r="O16" s="44"/>
      <c r="P16" s="79">
        <f t="shared" si="7"/>
        <v>62</v>
      </c>
      <c r="Q16" s="429"/>
      <c r="R16" s="430"/>
      <c r="S16" s="431"/>
      <c r="T16" s="63">
        <f t="shared" si="0"/>
        <v>0</v>
      </c>
    </row>
    <row r="17" spans="1:19" ht="15.75" x14ac:dyDescent="0.25">
      <c r="A17" s="37" t="s">
        <v>67</v>
      </c>
      <c r="B17" s="73">
        <f t="shared" ref="B17:M17" si="9">SUM(B8:B16)</f>
        <v>1875</v>
      </c>
      <c r="C17" s="69">
        <f t="shared" si="9"/>
        <v>25</v>
      </c>
      <c r="D17" s="70">
        <f>SUM(D9:D16)</f>
        <v>8.5742863555569052E-2</v>
      </c>
      <c r="E17" s="69">
        <f t="shared" si="9"/>
        <v>6</v>
      </c>
      <c r="F17" s="71">
        <f>SUM(F9:F16)</f>
        <v>1.2829076456786928E-2</v>
      </c>
      <c r="G17" s="69">
        <f t="shared" si="9"/>
        <v>99</v>
      </c>
      <c r="H17" s="72">
        <f>SUM(H9:H16)</f>
        <v>0.35481289103775565</v>
      </c>
      <c r="I17" s="69">
        <f t="shared" si="9"/>
        <v>1087</v>
      </c>
      <c r="J17" s="72">
        <f>SUM(J9:J16)</f>
        <v>4.3297987549447701</v>
      </c>
      <c r="K17" s="69">
        <f t="shared" si="9"/>
        <v>639</v>
      </c>
      <c r="L17" s="72">
        <f>SUM(L9:L16)</f>
        <v>3.1129292339418058</v>
      </c>
      <c r="M17" s="69">
        <f t="shared" si="9"/>
        <v>19</v>
      </c>
      <c r="N17" s="72">
        <f>SUM(N9:N16)</f>
        <v>0.10388718006331195</v>
      </c>
      <c r="O17" s="67"/>
      <c r="Q17" s="435"/>
      <c r="R17" s="436"/>
      <c r="S17" s="437"/>
    </row>
    <row r="18" spans="1:19" ht="15.75" x14ac:dyDescent="0.25">
      <c r="A18" s="41"/>
      <c r="B18" s="42"/>
      <c r="C18" s="42"/>
      <c r="D18" s="43"/>
      <c r="E18" s="42"/>
      <c r="F18" s="44"/>
      <c r="G18" s="40"/>
      <c r="S18" s="31"/>
    </row>
    <row r="19" spans="1:19" ht="15.75" x14ac:dyDescent="0.25">
      <c r="A19" s="41"/>
      <c r="B19" s="42"/>
      <c r="C19" s="42"/>
      <c r="D19" s="432" t="s">
        <v>142</v>
      </c>
      <c r="E19" s="432"/>
      <c r="F19" s="432"/>
      <c r="G19" s="40"/>
      <c r="S19" s="31"/>
    </row>
    <row r="20" spans="1:19" ht="15.75" x14ac:dyDescent="0.25">
      <c r="A20" s="41" t="s">
        <v>139</v>
      </c>
      <c r="B20" s="74">
        <f>B17</f>
        <v>1875</v>
      </c>
      <c r="C20" s="42"/>
      <c r="D20" s="433" t="s">
        <v>135</v>
      </c>
      <c r="E20" s="434"/>
      <c r="F20" s="70">
        <f>C17/B17</f>
        <v>1.3333333333333334E-2</v>
      </c>
      <c r="S20" s="31"/>
    </row>
    <row r="21" spans="1:19" ht="15" x14ac:dyDescent="0.2">
      <c r="C21" s="42"/>
      <c r="D21" s="433" t="s">
        <v>134</v>
      </c>
      <c r="E21" s="434"/>
      <c r="F21" s="70">
        <f>E17/B17</f>
        <v>3.2000000000000002E-3</v>
      </c>
      <c r="S21" s="31"/>
    </row>
    <row r="22" spans="1:19" ht="15.75" x14ac:dyDescent="0.25">
      <c r="A22" s="41"/>
      <c r="B22" s="42"/>
      <c r="C22" s="42"/>
      <c r="D22" s="433" t="s">
        <v>136</v>
      </c>
      <c r="E22" s="434"/>
      <c r="F22" s="70">
        <f>G17/B17</f>
        <v>5.28E-2</v>
      </c>
      <c r="G22" s="40"/>
      <c r="S22" s="31"/>
    </row>
    <row r="23" spans="1:19" ht="15.75" x14ac:dyDescent="0.25">
      <c r="A23" s="41"/>
      <c r="B23" s="42"/>
      <c r="C23" s="42"/>
      <c r="D23" s="433" t="s">
        <v>137</v>
      </c>
      <c r="E23" s="434"/>
      <c r="F23" s="70">
        <f>I17/B17</f>
        <v>0.57973333333333332</v>
      </c>
      <c r="G23" s="40"/>
      <c r="S23" s="31"/>
    </row>
    <row r="24" spans="1:19" ht="15.75" x14ac:dyDescent="0.25">
      <c r="A24" s="41"/>
      <c r="B24" s="42"/>
      <c r="C24" s="42"/>
      <c r="D24" s="433" t="s">
        <v>138</v>
      </c>
      <c r="E24" s="434"/>
      <c r="F24" s="70">
        <f>K17/B17</f>
        <v>0.34079999999999999</v>
      </c>
      <c r="G24" s="40"/>
      <c r="K24" s="64"/>
      <c r="S24" s="31"/>
    </row>
    <row r="25" spans="1:19" ht="15.75" x14ac:dyDescent="0.25">
      <c r="A25" s="41"/>
      <c r="B25" s="42"/>
      <c r="C25" s="42"/>
      <c r="D25" s="433" t="s">
        <v>140</v>
      </c>
      <c r="E25" s="434"/>
      <c r="F25" s="70">
        <f>M17/B17</f>
        <v>1.0133333333333333E-2</v>
      </c>
      <c r="G25" s="40"/>
      <c r="K25" s="64"/>
      <c r="S25" s="31"/>
    </row>
    <row r="26" spans="1:19" ht="15.75" x14ac:dyDescent="0.25">
      <c r="A26" s="87" t="s">
        <v>277</v>
      </c>
      <c r="B26" s="186"/>
      <c r="S26" s="31"/>
    </row>
    <row r="27" spans="1:19" ht="15.75" x14ac:dyDescent="0.25">
      <c r="A27" s="41" t="s">
        <v>278</v>
      </c>
      <c r="E27" s="50"/>
      <c r="S27" s="31"/>
    </row>
  </sheetData>
  <mergeCells count="29">
    <mergeCell ref="Q17:S17"/>
    <mergeCell ref="A1:N4"/>
    <mergeCell ref="C6:D6"/>
    <mergeCell ref="E6:F6"/>
    <mergeCell ref="A5:A6"/>
    <mergeCell ref="B5:B6"/>
    <mergeCell ref="K6:L6"/>
    <mergeCell ref="I6:J6"/>
    <mergeCell ref="G6:H6"/>
    <mergeCell ref="P5:P6"/>
    <mergeCell ref="C5:N5"/>
    <mergeCell ref="M6:N6"/>
    <mergeCell ref="Q5:S7"/>
    <mergeCell ref="Q14:S14"/>
    <mergeCell ref="Q15:S15"/>
    <mergeCell ref="Q16:S16"/>
    <mergeCell ref="D19:F19"/>
    <mergeCell ref="D20:E20"/>
    <mergeCell ref="D22:E22"/>
    <mergeCell ref="D25:E25"/>
    <mergeCell ref="D24:E24"/>
    <mergeCell ref="D23:E23"/>
    <mergeCell ref="D21:E21"/>
    <mergeCell ref="Q13:S13"/>
    <mergeCell ref="Q9:S9"/>
    <mergeCell ref="Q8:S8"/>
    <mergeCell ref="Q10:S10"/>
    <mergeCell ref="Q11:S11"/>
    <mergeCell ref="Q12:S12"/>
  </mergeCells>
  <pageMargins left="0.96" right="0.70866141732283472" top="0.74803149606299213" bottom="0.74803149606299213" header="0.31496062992125984" footer="0.31496062992125984"/>
  <pageSetup paperSize="5" scale="110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PIN SIAU 2019</vt:lpstr>
      <vt:lpstr>PQRS 2019</vt:lpstr>
      <vt:lpstr>SATISFACCIÓN POR AREA</vt:lpstr>
      <vt:lpstr>RECONOCIMIENTOS</vt:lpstr>
      <vt:lpstr>SUGERENCIAS</vt:lpstr>
      <vt:lpstr>INDICADOR SATISFACCION GLOBAL</vt:lpstr>
      <vt:lpstr>'INDICADOR SATISFACCION GLOBAL'!Área_de_impresión</vt:lpstr>
    </vt:vector>
  </TitlesOfParts>
  <Company>HDSA ESE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doramilena</dc:creator>
  <cp:lastModifiedBy>ROBERT ANTONIO GIRALDO RUIZ</cp:lastModifiedBy>
  <cp:lastPrinted>2017-03-27T13:58:28Z</cp:lastPrinted>
  <dcterms:created xsi:type="dcterms:W3CDTF">2009-02-03T15:11:41Z</dcterms:created>
  <dcterms:modified xsi:type="dcterms:W3CDTF">2019-12-19T21:21:53Z</dcterms:modified>
</cp:coreProperties>
</file>