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excel-challenge\"/>
    </mc:Choice>
  </mc:AlternateContent>
  <xr:revisionPtr revIDLastSave="0" documentId="13_ncr:1_{0B36DD90-3140-482A-817B-81D8C09FDC61}" xr6:coauthVersionLast="47" xr6:coauthVersionMax="47" xr10:uidLastSave="{00000000-0000-0000-0000-000000000000}"/>
  <bookViews>
    <workbookView xWindow="2550" yWindow="1545" windowWidth="21600" windowHeight="11385" activeTab="4" xr2:uid="{00000000-000D-0000-FFFF-FFFF00000000}"/>
  </bookViews>
  <sheets>
    <sheet name=" Pivot_1" sheetId="2" r:id="rId1"/>
    <sheet name="Pivot_2" sheetId="3" r:id="rId2"/>
    <sheet name="Pivot_3" sheetId="4" r:id="rId3"/>
    <sheet name="Detail" sheetId="1" r:id="rId4"/>
    <sheet name="Bonus_1" sheetId="5" r:id="rId5"/>
    <sheet name="Bonus_2" sheetId="6" r:id="rId6"/>
  </sheets>
  <definedNames>
    <definedName name="_xlnm._FilterDatabase" localSheetId="3" hidden="1">Detail!$A$1:$T$4115</definedName>
    <definedName name="goal">Detail!$D$2:$D$4115</definedName>
    <definedName name="state">Detail!$F$2:$F$4115</definedName>
  </definedNames>
  <calcPr calcId="191029"/>
  <pivotCaches>
    <pivotCache cacheId="28" r:id="rId7"/>
    <pivotCache cacheId="3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3" i="5" l="1"/>
  <c r="H13" i="5"/>
  <c r="F13" i="5"/>
  <c r="F3" i="5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G2" i="5"/>
  <c r="H2" i="5"/>
  <c r="F2" i="5"/>
  <c r="D13" i="5"/>
  <c r="C13" i="5"/>
  <c r="B13" i="5"/>
  <c r="E3" i="5"/>
  <c r="E4" i="5"/>
  <c r="E5" i="5"/>
  <c r="E6" i="5"/>
  <c r="E7" i="5"/>
  <c r="E8" i="5"/>
  <c r="E9" i="5"/>
  <c r="E10" i="5"/>
  <c r="E11" i="5"/>
  <c r="E12" i="5"/>
  <c r="E2" i="5"/>
  <c r="D12" i="5"/>
  <c r="D11" i="5"/>
  <c r="D10" i="5"/>
  <c r="D9" i="5"/>
  <c r="D8" i="5"/>
  <c r="D7" i="5"/>
  <c r="D6" i="5"/>
  <c r="D5" i="5"/>
  <c r="D4" i="5"/>
  <c r="D3" i="5"/>
  <c r="D2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4" i="5"/>
  <c r="B3" i="5"/>
  <c r="B2" i="5"/>
  <c r="S2" i="1"/>
  <c r="T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2" i="1"/>
  <c r="P3" i="1"/>
  <c r="P4" i="1"/>
  <c r="P5" i="1"/>
  <c r="P6" i="1"/>
  <c r="P7" i="1"/>
  <c r="P8" i="1"/>
  <c r="P9" i="1"/>
  <c r="P10" i="1"/>
  <c r="P11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5" l="1"/>
</calcChain>
</file>

<file path=xl/sharedStrings.xml><?xml version="1.0" encoding="utf-8"?>
<sst xmlns="http://schemas.openxmlformats.org/spreadsheetml/2006/main" count="24823" uniqueCount="8401">
  <si>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</si>
  <si>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</si>
  <si>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</si>
  <si>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</si>
  <si>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</si>
  <si>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</si>
  <si>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</si>
  <si>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</si>
  <si>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</si>
  <si>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</si>
  <si>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</si>
  <si>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</si>
  <si>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</si>
  <si>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</si>
  <si>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</si>
  <si>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</si>
  <si>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</si>
  <si>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</si>
  <si>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</si>
  <si>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</si>
  <si>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</si>
  <si>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</si>
  <si>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</si>
  <si>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</si>
  <si>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</si>
  <si>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</si>
  <si>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</si>
  <si>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</si>
  <si>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</si>
  <si>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</si>
  <si>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</si>
  <si>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</si>
  <si>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</si>
  <si>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</si>
  <si>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</si>
  <si>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</si>
  <si>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</si>
  <si>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</si>
  <si>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</si>
  <si>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</si>
  <si>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</si>
  <si>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</si>
  <si>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</si>
  <si>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</si>
  <si>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</si>
  <si>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</si>
  <si>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</si>
  <si>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</si>
  <si>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</si>
  <si>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</si>
  <si>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</si>
  <si>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</si>
  <si>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</si>
  <si>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</si>
  <si>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</si>
  <si>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</si>
  <si>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</si>
  <si>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</si>
  <si>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</si>
  <si>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</si>
  <si>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</si>
  <si>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</si>
  <si>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</si>
  <si>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</si>
  <si>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</si>
  <si>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</si>
  <si>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</si>
  <si>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</si>
  <si>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</si>
  <si>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</si>
  <si>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</si>
  <si>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</si>
  <si>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</si>
  <si>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</si>
  <si>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</si>
  <si>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</si>
  <si>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</si>
  <si>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</si>
  <si>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</si>
  <si>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</si>
  <si>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</si>
  <si>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</si>
  <si>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</si>
  <si>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</si>
  <si>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</si>
  <si>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</si>
  <si>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</si>
  <si>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</si>
  <si>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</si>
  <si>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</si>
  <si>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</si>
  <si>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</si>
  <si>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</si>
  <si>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</si>
  <si>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</si>
  <si>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</si>
  <si>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</si>
  <si>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</si>
  <si>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</si>
  <si>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</si>
  <si>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</si>
  <si>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</si>
  <si>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</si>
  <si>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</si>
  <si>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</si>
  <si>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</si>
  <si>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</si>
  <si>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</si>
  <si>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</si>
  <si>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</si>
  <si>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</si>
  <si>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</si>
  <si>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</si>
  <si>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</si>
  <si>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</si>
  <si>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</si>
  <si>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</si>
  <si>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</si>
  <si>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</si>
  <si>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</si>
  <si>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</si>
  <si>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</si>
  <si>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</si>
  <si>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</si>
  <si>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</si>
  <si>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</si>
  <si>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</si>
  <si>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</si>
  <si>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</si>
  <si>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</si>
  <si>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</si>
  <si>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</si>
  <si>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</si>
  <si>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</si>
  <si>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</si>
  <si>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</si>
  <si>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</si>
  <si>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</si>
  <si>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</si>
  <si>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</si>
  <si>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</si>
  <si>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</si>
  <si>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</si>
  <si>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</si>
  <si>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</si>
  <si>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</si>
  <si>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</si>
  <si>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</si>
  <si>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</si>
  <si>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</si>
  <si>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</si>
  <si>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</si>
  <si>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</si>
  <si>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</si>
  <si>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</si>
  <si>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</si>
  <si>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</si>
  <si>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</si>
  <si>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</si>
  <si>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</si>
  <si>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</si>
  <si>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</si>
  <si>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</si>
  <si>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</si>
  <si>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</si>
  <si>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</si>
  <si>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</si>
  <si>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</si>
  <si>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</si>
  <si>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</si>
  <si>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</si>
  <si>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</si>
  <si>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</si>
  <si>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</si>
  <si>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</si>
  <si>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</si>
  <si>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</si>
  <si>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</si>
  <si>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</si>
  <si>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</si>
  <si>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</si>
  <si>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</si>
  <si>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</si>
  <si>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</si>
  <si>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</si>
  <si>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</si>
  <si>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</si>
  <si>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</si>
  <si>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</si>
  <si>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</si>
  <si>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</si>
  <si>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</si>
  <si>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</si>
  <si>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</si>
  <si>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</si>
  <si>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</si>
  <si>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</si>
  <si>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</si>
  <si>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</si>
  <si>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</si>
  <si>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</si>
  <si>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</si>
  <si>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</si>
  <si>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</si>
  <si>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</si>
  <si>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</si>
  <si>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</si>
  <si>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</si>
  <si>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</si>
  <si>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</si>
  <si>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</si>
  <si>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</si>
  <si>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</si>
  <si>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</si>
  <si>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</si>
  <si>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</si>
  <si>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</si>
  <si>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</si>
  <si>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</si>
  <si>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</si>
  <si>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</si>
  <si>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</si>
  <si>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</si>
  <si>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</si>
  <si>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</si>
  <si>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</si>
  <si>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</si>
  <si>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</si>
  <si>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</si>
  <si>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</si>
  <si>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</si>
  <si>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</si>
  <si>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</si>
  <si>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</si>
  <si>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</si>
  <si>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</si>
  <si>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</si>
  <si>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</si>
  <si>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</si>
  <si>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</si>
  <si>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</si>
  <si>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</si>
  <si>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</si>
  <si>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</si>
  <si>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</si>
  <si>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</si>
  <si>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</si>
  <si>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</si>
  <si>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</si>
  <si>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</si>
  <si>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</si>
  <si>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</si>
  <si>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</si>
  <si>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</si>
  <si>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</si>
  <si>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</si>
  <si>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</si>
  <si>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</si>
  <si>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</si>
  <si>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</si>
  <si>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</si>
  <si>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</si>
  <si>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</si>
  <si>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</si>
  <si>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</si>
  <si>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</si>
  <si>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</si>
  <si>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</si>
  <si>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</si>
  <si>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</si>
  <si>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</si>
  <si>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</si>
  <si>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</si>
  <si>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</si>
  <si>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</si>
  <si>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</si>
  <si>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</si>
  <si>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</si>
  <si>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</si>
  <si>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</si>
  <si>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</si>
  <si>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</si>
  <si>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</si>
  <si>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</si>
  <si>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</si>
  <si>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</si>
  <si>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</si>
  <si>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</si>
  <si>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</si>
  <si>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</si>
  <si>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</si>
  <si>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</si>
  <si>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</si>
  <si>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</si>
  <si>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</si>
  <si>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</si>
  <si>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</si>
  <si>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</si>
  <si>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</si>
  <si>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</si>
  <si>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</si>
  <si>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</si>
  <si>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</si>
  <si>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</si>
  <si>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</si>
  <si>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</si>
  <si>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</si>
  <si>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</si>
  <si>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</si>
  <si>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</si>
  <si>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</si>
  <si>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</si>
  <si>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</si>
  <si>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</si>
  <si>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</si>
  <si>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</si>
  <si>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</si>
  <si>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</si>
  <si>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</si>
  <si>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</si>
  <si>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</si>
  <si>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</si>
  <si>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</si>
  <si>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</si>
  <si>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</si>
  <si>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</si>
  <si>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</si>
  <si>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</si>
  <si>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</si>
  <si>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</si>
  <si>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</si>
  <si>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</si>
  <si>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</si>
  <si>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</si>
  <si>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</si>
  <si>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</si>
  <si>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</si>
  <si>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</si>
  <si>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</si>
  <si>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</si>
  <si>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</si>
  <si>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</si>
  <si>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</si>
  <si>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</si>
  <si>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</si>
  <si>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</si>
  <si>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</si>
  <si>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</si>
  <si>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</si>
  <si>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</si>
  <si>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</si>
  <si>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</si>
  <si>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</si>
  <si>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</si>
  <si>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</si>
  <si>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</si>
  <si>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</si>
  <si>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</si>
  <si>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</si>
  <si>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</si>
  <si>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</si>
  <si>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</si>
  <si>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</si>
  <si>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</si>
  <si>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</si>
  <si>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</si>
  <si>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</si>
  <si>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</si>
  <si>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</si>
  <si>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</si>
  <si>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</si>
  <si>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</si>
  <si>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</si>
  <si>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</si>
  <si>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</si>
  <si>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</si>
  <si>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</si>
  <si>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</si>
  <si>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</si>
  <si>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</si>
  <si>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</si>
  <si>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</si>
  <si>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</si>
  <si>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</si>
  <si>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</si>
  <si>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</si>
  <si>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</si>
  <si>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</si>
  <si>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</si>
  <si>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</si>
  <si>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</si>
  <si>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</si>
  <si>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</si>
  <si>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</si>
  <si>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</si>
  <si>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</si>
  <si>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</si>
  <si>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</si>
  <si>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</si>
  <si>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</si>
  <si>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</si>
  <si>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</si>
  <si>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</si>
  <si>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</si>
  <si>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</si>
  <si>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</si>
  <si>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</si>
  <si>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</si>
  <si>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</si>
  <si>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</si>
  <si>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</si>
  <si>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</si>
  <si>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</si>
  <si>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</si>
  <si>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</si>
  <si>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</si>
  <si>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</si>
  <si>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</si>
  <si>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</si>
  <si>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</si>
  <si>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</si>
  <si>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</si>
  <si>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</si>
  <si>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</si>
  <si>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</si>
  <si>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</si>
  <si>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</si>
  <si>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</si>
  <si>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</si>
  <si>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</si>
  <si>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</si>
  <si>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</si>
  <si>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</si>
  <si>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</si>
  <si>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</si>
  <si>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</si>
  <si>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</si>
  <si>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</si>
  <si>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</si>
  <si>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</si>
  <si>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</si>
  <si>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</si>
  <si>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</si>
  <si>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</si>
  <si>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</si>
  <si>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</si>
  <si>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</si>
  <si>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</si>
  <si>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</si>
  <si>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</si>
  <si>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</si>
  <si>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</si>
  <si>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</si>
  <si>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</si>
  <si>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</si>
  <si>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</si>
  <si>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</si>
  <si>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</si>
  <si>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</si>
  <si>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</si>
  <si>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</si>
  <si>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</si>
  <si>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</si>
  <si>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</si>
  <si>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</si>
  <si>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</si>
  <si>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</si>
  <si>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</si>
  <si>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</si>
  <si>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</si>
  <si>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</si>
  <si>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</si>
  <si>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</si>
  <si>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</si>
  <si>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</si>
  <si>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</si>
  <si>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</si>
  <si>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</si>
  <si>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</si>
  <si>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</si>
  <si>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</si>
  <si>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</si>
  <si>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</si>
  <si>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</si>
  <si>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</si>
  <si>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</si>
  <si>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</si>
  <si>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</si>
  <si>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</si>
  <si>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</si>
  <si>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</si>
  <si>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</si>
  <si>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</si>
  <si>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</si>
  <si>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</si>
  <si>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</si>
  <si>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</si>
  <si>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</si>
  <si>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</si>
  <si>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</si>
  <si>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</si>
  <si>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</si>
  <si>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</si>
  <si>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</si>
  <si>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</si>
  <si>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</si>
  <si>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</si>
  <si>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</si>
  <si>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</si>
  <si>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</si>
  <si>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</si>
  <si>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</si>
  <si>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</si>
  <si>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</si>
  <si>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</si>
  <si>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</si>
  <si>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</si>
  <si>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</si>
  <si>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</si>
  <si>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</si>
  <si>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</si>
  <si>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</si>
  <si>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</si>
  <si>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</si>
  <si>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</si>
  <si>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</si>
  <si>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</si>
  <si>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</si>
  <si>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</si>
  <si>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</si>
  <si>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</si>
  <si>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</si>
  <si>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</si>
  <si>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</si>
  <si>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</si>
  <si>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</si>
  <si>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</si>
  <si>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</si>
  <si>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</si>
  <si>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</si>
  <si>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</si>
  <si>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</si>
  <si>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</si>
  <si>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</si>
  <si>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</si>
  <si>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</si>
  <si>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</si>
  <si>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</si>
  <si>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</si>
  <si>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</si>
  <si>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</si>
  <si>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</si>
  <si>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</si>
  <si>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</si>
  <si>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</si>
  <si>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</si>
  <si>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</si>
  <si>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</si>
  <si>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</si>
  <si>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</si>
  <si>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</si>
  <si>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</si>
  <si>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</si>
  <si>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</si>
  <si>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</si>
  <si>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</si>
  <si>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</si>
  <si>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</si>
  <si>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</si>
  <si>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</si>
  <si>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</si>
  <si>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</si>
  <si>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</si>
  <si>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</si>
  <si>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</si>
  <si>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</si>
  <si>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</si>
  <si>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</si>
  <si>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</si>
  <si>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</si>
  <si>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</si>
  <si>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</si>
  <si>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</si>
  <si>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</si>
  <si>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</si>
  <si>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</si>
  <si>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</si>
  <si>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</si>
  <si>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</si>
  <si>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</si>
  <si>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</si>
  <si>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</si>
  <si>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</si>
  <si>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</si>
  <si>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</si>
  <si>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</si>
  <si>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</si>
  <si>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</si>
  <si>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</si>
  <si>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</si>
  <si>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</si>
  <si>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</si>
  <si>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</si>
  <si>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</si>
  <si>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</si>
  <si>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</si>
  <si>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</si>
  <si>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</si>
  <si>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</si>
  <si>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</si>
  <si>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</si>
  <si>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</si>
  <si>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</si>
  <si>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</si>
  <si>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</si>
  <si>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</si>
  <si>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</si>
  <si>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</si>
  <si>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</si>
  <si>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</si>
  <si>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</si>
  <si>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</si>
  <si>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</si>
  <si>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</si>
  <si>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</si>
  <si>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</si>
  <si>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</si>
  <si>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</si>
  <si>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</si>
  <si>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</si>
  <si>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</si>
  <si>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</si>
  <si>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</si>
  <si>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</si>
  <si>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</si>
  <si>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</si>
  <si>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</si>
  <si>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</si>
  <si>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</si>
  <si>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</si>
  <si>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</si>
  <si>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</si>
  <si>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</si>
  <si>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</si>
  <si>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</si>
  <si>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</si>
  <si>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</si>
  <si>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</si>
  <si>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</si>
  <si>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</si>
  <si>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</si>
  <si>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</si>
  <si>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</si>
  <si>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</si>
  <si>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</si>
  <si>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</si>
  <si>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</si>
  <si>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</si>
  <si>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</si>
  <si>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</si>
  <si>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</si>
  <si>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</si>
  <si>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</si>
  <si>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</si>
  <si>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</si>
  <si>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</si>
  <si>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</si>
  <si>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</si>
  <si>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</si>
  <si>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</si>
  <si>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</si>
  <si>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</si>
  <si>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</si>
  <si>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</si>
  <si>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</si>
  <si>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</si>
  <si>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</si>
  <si>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</si>
  <si>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</si>
  <si>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</si>
  <si>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</si>
  <si>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</si>
  <si>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</si>
  <si>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</si>
  <si>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</si>
  <si>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</si>
  <si>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</si>
  <si>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</si>
  <si>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</si>
  <si>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</si>
  <si>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</si>
  <si>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</si>
  <si>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</si>
  <si>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</si>
  <si>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</si>
  <si>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</si>
  <si>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</si>
  <si>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</si>
  <si>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</si>
  <si>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</si>
  <si>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</si>
  <si>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</si>
  <si>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</si>
  <si>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</si>
  <si>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</si>
  <si>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</si>
  <si>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</si>
  <si>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</si>
  <si>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</si>
  <si>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</si>
  <si>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</si>
  <si>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</si>
  <si>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</si>
  <si>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</si>
  <si>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</si>
  <si>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</si>
  <si>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</si>
  <si>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</si>
  <si>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</si>
  <si>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</si>
  <si>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</si>
  <si>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</si>
  <si>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</si>
  <si>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</si>
  <si>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</si>
  <si>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</si>
  <si>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</si>
  <si>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</si>
  <si>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</si>
  <si>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</si>
  <si>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</si>
  <si>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</si>
  <si>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</si>
  <si>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</si>
  <si>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</si>
  <si>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</si>
  <si>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</si>
  <si>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</si>
  <si>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</si>
  <si>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</si>
  <si>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</si>
  <si>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</si>
  <si>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</si>
  <si>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</si>
  <si>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</si>
  <si>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</si>
  <si>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</si>
  <si>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</si>
  <si>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</si>
  <si>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</si>
  <si>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</si>
  <si>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</si>
  <si>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</si>
  <si>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</si>
  <si>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</si>
  <si>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</si>
  <si>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</si>
  <si>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</si>
  <si>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</si>
  <si>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</si>
  <si>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</si>
  <si>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</si>
  <si>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</si>
  <si>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</si>
  <si>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</si>
  <si>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</si>
  <si>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</si>
  <si>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</si>
  <si>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</si>
  <si>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</si>
  <si>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</si>
  <si>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</si>
  <si>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</si>
  <si>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</si>
  <si>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</si>
  <si>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</si>
  <si>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</si>
  <si>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</si>
  <si>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</si>
  <si>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</si>
  <si>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</si>
  <si>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</si>
  <si>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</si>
  <si>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</si>
  <si>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</si>
  <si>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</si>
  <si>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</si>
  <si>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</si>
  <si>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</si>
  <si>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</si>
  <si>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</si>
  <si>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</si>
  <si>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</si>
  <si>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</si>
  <si>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</si>
  <si>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</si>
  <si>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</si>
  <si>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</si>
  <si>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</si>
  <si>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</si>
  <si>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</si>
  <si>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</si>
  <si>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</si>
  <si>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</si>
  <si>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</si>
  <si>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</si>
  <si>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</si>
  <si>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</si>
  <si>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</si>
  <si>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</si>
  <si>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</si>
  <si>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</si>
  <si>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</si>
  <si>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</si>
  <si>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</si>
  <si>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</si>
  <si>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</si>
  <si>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</si>
  <si>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</si>
  <si>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</si>
  <si>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</si>
  <si>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</si>
  <si>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</si>
  <si>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</si>
  <si>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</si>
  <si>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</si>
  <si>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</si>
  <si>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</si>
  <si>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</si>
  <si>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</si>
  <si>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</si>
  <si>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</si>
  <si>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</si>
  <si>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</si>
  <si>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</si>
  <si>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</si>
  <si>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</si>
  <si>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</si>
  <si>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</si>
  <si>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</si>
  <si>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</si>
  <si>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</si>
  <si>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</si>
  <si>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</si>
  <si>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</si>
  <si>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</si>
  <si>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</si>
  <si>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</si>
  <si>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</si>
  <si>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</si>
  <si>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</si>
  <si>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</si>
  <si>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</si>
  <si>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</si>
  <si>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</si>
  <si>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</si>
  <si>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</si>
  <si>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</si>
  <si>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</si>
  <si>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</si>
  <si>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</si>
  <si>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</si>
  <si>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</si>
  <si>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</si>
  <si>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</si>
  <si>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</si>
  <si>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</si>
  <si>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</si>
  <si>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</si>
  <si>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</si>
  <si>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</si>
  <si>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</si>
  <si>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</si>
  <si>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</si>
  <si>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</si>
  <si>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</si>
  <si>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</si>
  <si>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</si>
  <si>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</si>
  <si>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</si>
  <si>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</si>
  <si>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</si>
  <si>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</si>
  <si>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</si>
  <si>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</si>
  <si>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</si>
  <si>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</si>
  <si>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</si>
  <si>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</si>
  <si>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</si>
  <si>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</si>
  <si>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</si>
  <si>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</si>
  <si>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</si>
  <si>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</si>
  <si>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</si>
  <si>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</si>
  <si>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</si>
  <si>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</si>
  <si>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</si>
  <si>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</si>
  <si>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</si>
  <si>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</si>
  <si>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</si>
  <si>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</si>
  <si>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</si>
  <si>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</si>
  <si>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</si>
  <si>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</si>
  <si>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</si>
  <si>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</si>
  <si>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</si>
  <si>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</si>
  <si>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</si>
  <si>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</si>
  <si>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</si>
  <si>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</si>
  <si>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</si>
  <si>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</si>
  <si>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</si>
  <si>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</si>
  <si>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</si>
  <si>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</si>
  <si>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</si>
  <si>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</si>
  <si>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</si>
  <si>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</si>
  <si>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</si>
  <si>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</si>
  <si>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</si>
  <si>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</si>
  <si>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</si>
  <si>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</si>
  <si>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</si>
  <si>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</si>
  <si>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</si>
  <si>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</si>
  <si>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</si>
  <si>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</si>
  <si>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</si>
  <si>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</si>
  <si>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</si>
  <si>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</si>
  <si>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</si>
  <si>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</si>
  <si>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</si>
  <si>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</si>
  <si>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</si>
  <si>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</si>
  <si>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</si>
  <si>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</si>
  <si>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</si>
  <si>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</si>
  <si>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</si>
  <si>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</si>
  <si>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</si>
  <si>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</si>
  <si>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</si>
  <si>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</si>
  <si>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</si>
  <si>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</si>
  <si>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</si>
  <si>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</si>
  <si>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</si>
  <si>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</si>
  <si>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</si>
  <si>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</si>
  <si>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</si>
  <si>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</si>
  <si>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</si>
  <si>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</si>
  <si>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</si>
  <si>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</si>
  <si>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</si>
  <si>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</si>
  <si>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</si>
  <si>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</si>
  <si>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</si>
  <si>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</si>
  <si>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</si>
  <si>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</si>
  <si>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</si>
  <si>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</si>
  <si>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</si>
  <si>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</si>
  <si>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</si>
  <si>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</si>
  <si>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</si>
  <si>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</si>
  <si>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</si>
  <si>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</si>
  <si>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</si>
  <si>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</si>
  <si>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</si>
  <si>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</si>
  <si>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</si>
  <si>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</si>
  <si>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</si>
  <si>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</si>
  <si>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</si>
  <si>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</si>
  <si>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</si>
  <si>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</si>
  <si>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</si>
  <si>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</si>
  <si>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</si>
  <si>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</si>
  <si>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</si>
  <si>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</si>
  <si>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</si>
  <si>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</si>
  <si>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</si>
  <si>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</si>
  <si>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</si>
  <si>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</si>
  <si>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</si>
  <si>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</si>
  <si>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</si>
  <si>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</si>
  <si>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</si>
  <si>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</si>
  <si>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</si>
  <si>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</si>
  <si>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</si>
  <si>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</si>
  <si>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</si>
  <si>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</si>
  <si>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</si>
  <si>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</si>
  <si>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</si>
  <si>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</si>
  <si>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</si>
  <si>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</si>
  <si>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</si>
  <si>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</si>
  <si>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</si>
  <si>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</si>
  <si>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</si>
  <si>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</si>
  <si>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</si>
  <si>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</si>
  <si>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</si>
  <si>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</si>
  <si>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</si>
  <si>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</si>
  <si>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</si>
  <si>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</si>
  <si>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</si>
  <si>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</si>
  <si>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</si>
  <si>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</si>
  <si>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</si>
  <si>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</si>
  <si>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</si>
  <si>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</si>
  <si>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</si>
  <si>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</si>
  <si>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</si>
  <si>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</si>
  <si>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</si>
  <si>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</si>
  <si>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</si>
  <si>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</si>
  <si>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</si>
  <si>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</si>
  <si>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</si>
  <si>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</si>
  <si>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</si>
  <si>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</si>
  <si>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</si>
  <si>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</si>
  <si>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</si>
  <si>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</si>
  <si>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</si>
  <si>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</si>
  <si>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</si>
  <si>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</si>
  <si>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</si>
  <si>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</si>
  <si>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</si>
  <si>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</si>
  <si>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</si>
  <si>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</si>
  <si>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</si>
  <si>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</si>
  <si>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</si>
  <si>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</si>
  <si>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</si>
  <si>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</si>
  <si>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</si>
  <si>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</si>
  <si>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</si>
  <si>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</si>
  <si>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</si>
  <si>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</si>
  <si>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</si>
  <si>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</si>
  <si>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</si>
  <si>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</si>
  <si>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</si>
  <si>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</si>
  <si>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</si>
  <si>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</si>
  <si>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</si>
  <si>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</si>
  <si>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</si>
  <si>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</si>
  <si>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</si>
  <si>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</si>
  <si>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</si>
  <si>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</si>
  <si>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</si>
  <si>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</si>
  <si>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</si>
  <si>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</si>
  <si>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</si>
  <si>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</si>
  <si>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</si>
  <si>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</si>
  <si>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</si>
  <si>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</si>
  <si>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</si>
  <si>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</si>
  <si>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</si>
  <si>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</si>
  <si>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</si>
  <si>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</si>
  <si>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</si>
  <si>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</si>
  <si>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</si>
  <si>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</si>
  <si>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</si>
  <si>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</si>
  <si>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</si>
  <si>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</si>
  <si>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</si>
  <si>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</si>
  <si>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</si>
  <si>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</si>
  <si>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</si>
  <si>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</si>
  <si>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</si>
  <si>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</si>
  <si>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</si>
  <si>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</si>
  <si>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</si>
  <si>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</si>
  <si>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</si>
  <si>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</si>
  <si>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</si>
  <si>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</si>
  <si>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</si>
  <si>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</si>
  <si>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</si>
  <si>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</si>
  <si>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</si>
  <si>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</si>
  <si>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</si>
  <si>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</si>
  <si>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</si>
  <si>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</si>
  <si>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</si>
  <si>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</si>
  <si>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</si>
  <si>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</si>
  <si>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</si>
  <si>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</si>
  <si>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</si>
  <si>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</si>
  <si>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</si>
  <si>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</si>
  <si>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</si>
  <si>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</si>
  <si>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</si>
  <si>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</si>
  <si>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</si>
  <si>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</si>
  <si>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</si>
  <si>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</si>
  <si>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</si>
  <si>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</si>
  <si>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</si>
  <si>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</si>
  <si>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</si>
  <si>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</si>
  <si>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</si>
  <si>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</si>
  <si>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</si>
  <si>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</si>
  <si>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</si>
  <si>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</si>
  <si>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</si>
  <si>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</si>
  <si>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</si>
  <si>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</si>
  <si>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</si>
  <si>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</si>
  <si>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</si>
  <si>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</si>
  <si>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</si>
  <si>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</si>
  <si>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</si>
  <si>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</si>
  <si>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</si>
  <si>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</si>
  <si>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</si>
  <si>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</si>
  <si>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</si>
  <si>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</si>
  <si>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</si>
  <si>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</si>
  <si>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</si>
  <si>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</si>
  <si>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</si>
  <si>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</si>
  <si>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</si>
  <si>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</si>
  <si>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</si>
  <si>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</si>
  <si>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</si>
  <si>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</si>
  <si>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</si>
  <si>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</si>
  <si>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</si>
  <si>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</si>
  <si>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</si>
  <si>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</si>
  <si>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</si>
  <si>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</si>
  <si>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</si>
  <si>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</si>
  <si>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</si>
  <si>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</si>
  <si>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</si>
  <si>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</si>
  <si>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</si>
  <si>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</si>
  <si>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</si>
  <si>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</si>
  <si>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</si>
  <si>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</si>
  <si>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</si>
  <si>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</si>
  <si>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</si>
  <si>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</si>
  <si>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</si>
  <si>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</si>
  <si>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</si>
  <si>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</si>
  <si>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</si>
  <si>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</si>
  <si>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</si>
  <si>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</si>
  <si>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</si>
  <si>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</si>
  <si>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</si>
  <si>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</si>
  <si>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</si>
  <si>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</si>
  <si>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</si>
  <si>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</si>
  <si>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</si>
  <si>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</si>
  <si>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</si>
  <si>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</si>
  <si>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</si>
  <si>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</si>
  <si>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</si>
  <si>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</si>
  <si>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</si>
  <si>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</si>
  <si>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</si>
  <si>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</si>
  <si>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</si>
  <si>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</si>
  <si>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</si>
  <si>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</si>
  <si>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</si>
  <si>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</si>
  <si>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</si>
  <si>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</si>
  <si>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</si>
  <si>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</si>
  <si>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</si>
  <si>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</si>
  <si>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</si>
  <si>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</si>
  <si>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</si>
  <si>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</si>
  <si>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</si>
  <si>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</si>
  <si>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</si>
  <si>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</si>
  <si>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</si>
  <si>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</si>
  <si>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</si>
  <si>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</si>
  <si>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</si>
  <si>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</si>
  <si>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</si>
  <si>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</si>
  <si>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</si>
  <si>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</si>
  <si>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</si>
  <si>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</si>
  <si>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</si>
  <si>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</si>
  <si>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</si>
  <si>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</si>
  <si>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</si>
  <si>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</si>
  <si>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</si>
  <si>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</si>
  <si>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</si>
  <si>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</si>
  <si>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</si>
  <si>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</si>
  <si>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</si>
  <si>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</si>
  <si>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</si>
  <si>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</si>
  <si>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</si>
  <si>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</si>
  <si>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</si>
  <si>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</si>
  <si>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</si>
  <si>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</si>
  <si>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</si>
  <si>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</si>
  <si>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</si>
  <si>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</si>
  <si>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</si>
  <si>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</si>
  <si>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</si>
  <si>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</si>
  <si>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</si>
  <si>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</si>
  <si>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</si>
  <si>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</si>
  <si>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</si>
  <si>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</si>
  <si>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</si>
  <si>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</si>
  <si>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</si>
  <si>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</si>
  <si>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</si>
  <si>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</si>
  <si>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</si>
  <si>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</si>
  <si>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</si>
  <si>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</si>
  <si>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</si>
  <si>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</si>
  <si>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</si>
  <si>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</si>
  <si>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</si>
  <si>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</si>
  <si>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</si>
  <si>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</si>
  <si>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</si>
  <si>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</si>
  <si>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</si>
  <si>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</si>
  <si>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</si>
  <si>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</si>
  <si>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</si>
  <si>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</si>
  <si>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</si>
  <si>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</si>
  <si>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</si>
  <si>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</si>
  <si>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</si>
  <si>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</si>
  <si>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</si>
  <si>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</si>
  <si>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</si>
  <si>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</si>
  <si>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</si>
  <si>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</si>
  <si>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</si>
  <si>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</si>
  <si>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</si>
  <si>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</si>
  <si>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</si>
  <si>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</si>
  <si>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</si>
  <si>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</si>
  <si>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</si>
  <si>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</si>
  <si>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</si>
  <si>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</si>
  <si>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</si>
  <si>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</si>
  <si>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</si>
  <si>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</si>
  <si>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</si>
  <si>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</si>
  <si>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</si>
  <si>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</si>
  <si>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</si>
  <si>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</si>
  <si>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</si>
  <si>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</si>
  <si>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</si>
  <si>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</si>
  <si>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</si>
  <si>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</si>
  <si>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</si>
  <si>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</si>
  <si>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</si>
  <si>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</si>
  <si>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</si>
  <si>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</si>
  <si>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</si>
  <si>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</si>
  <si>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</si>
  <si>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</si>
  <si>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</si>
  <si>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</si>
  <si>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</si>
  <si>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</si>
  <si>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</si>
  <si>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</si>
  <si>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</si>
  <si>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</si>
  <si>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</si>
  <si>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</si>
  <si>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</si>
  <si>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</si>
  <si>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</si>
  <si>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</si>
  <si>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</si>
  <si>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</si>
  <si>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</si>
  <si>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</si>
  <si>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</si>
  <si>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</si>
  <si>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</si>
  <si>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</si>
  <si>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</si>
  <si>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</si>
  <si>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</si>
  <si>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</si>
  <si>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</si>
  <si>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</si>
  <si>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</si>
  <si>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</si>
  <si>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</si>
  <si>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</si>
  <si>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</si>
  <si>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</si>
  <si>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</si>
  <si>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</si>
  <si>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</si>
  <si>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</si>
  <si>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</si>
  <si>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</si>
  <si>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</si>
  <si>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</si>
  <si>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</si>
  <si>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</si>
  <si>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</si>
  <si>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</si>
  <si>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</si>
  <si>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</si>
  <si>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</si>
  <si>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</si>
  <si>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</si>
  <si>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</si>
  <si>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</si>
  <si>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</si>
  <si>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</si>
  <si>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</si>
  <si>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</si>
  <si>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</si>
  <si>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</si>
  <si>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</si>
  <si>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</si>
  <si>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</si>
  <si>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</si>
  <si>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</si>
  <si>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</si>
  <si>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</si>
  <si>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</si>
  <si>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</si>
  <si>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</si>
  <si>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</si>
  <si>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</si>
  <si>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</si>
  <si>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</si>
  <si>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</si>
  <si>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</si>
  <si>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</si>
  <si>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</si>
  <si>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</si>
  <si>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</si>
  <si>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</si>
  <si>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</si>
  <si>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</si>
  <si>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</si>
  <si>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</si>
  <si>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</si>
  <si>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</si>
  <si>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</si>
  <si>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</si>
  <si>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</si>
  <si>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</si>
  <si>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</si>
  <si>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</si>
  <si>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</si>
  <si>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</si>
  <si>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</si>
  <si>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</si>
  <si>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</si>
  <si>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</si>
  <si>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</si>
  <si>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</si>
  <si>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</si>
  <si>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</si>
  <si>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</si>
  <si>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</si>
  <si>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</si>
  <si>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</si>
  <si>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</si>
  <si>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</si>
  <si>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</si>
  <si>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</si>
  <si>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</si>
  <si>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</si>
  <si>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</si>
  <si>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</si>
  <si>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</si>
  <si>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</si>
  <si>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</si>
  <si>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</si>
  <si>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</si>
  <si>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</si>
  <si>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</si>
  <si>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</si>
  <si>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</si>
  <si>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</si>
  <si>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</si>
  <si>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</si>
  <si>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</si>
  <si>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</si>
  <si>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</si>
  <si>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</si>
  <si>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</si>
  <si>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</si>
  <si>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</si>
  <si>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</si>
  <si>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</si>
  <si>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</si>
  <si>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</si>
  <si>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</si>
  <si>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</si>
  <si>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</si>
  <si>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</si>
  <si>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</si>
  <si>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</si>
  <si>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</si>
  <si>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</si>
  <si>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</si>
  <si>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</si>
  <si>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</si>
  <si>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</si>
  <si>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</si>
  <si>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</si>
  <si>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</si>
  <si>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</si>
  <si>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</si>
  <si>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</si>
  <si>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</si>
  <si>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</si>
  <si>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</si>
  <si>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</si>
  <si>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</si>
  <si>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</si>
  <si>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</si>
  <si>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</si>
  <si>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</si>
  <si>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</si>
  <si>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</si>
  <si>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</si>
  <si>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</si>
  <si>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</si>
  <si>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</si>
  <si>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</si>
  <si>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</si>
  <si>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</si>
  <si>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</si>
  <si>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</si>
  <si>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</si>
  <si>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</si>
  <si>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</si>
  <si>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</si>
  <si>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</si>
  <si>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</si>
  <si>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</si>
  <si>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</si>
  <si>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</si>
  <si>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</si>
  <si>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</si>
  <si>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</si>
  <si>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</si>
  <si>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</si>
  <si>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</si>
  <si>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</si>
  <si>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</si>
  <si>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</si>
  <si>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</si>
  <si>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</si>
  <si>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</si>
  <si>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</si>
  <si>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</si>
  <si>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</si>
  <si>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</si>
  <si>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</si>
  <si>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</si>
  <si>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</si>
  <si>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</si>
  <si>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</si>
  <si>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</si>
  <si>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</si>
  <si>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</si>
  <si>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</si>
  <si>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</si>
  <si>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</si>
  <si>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</si>
  <si>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</si>
  <si>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</si>
  <si>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</si>
  <si>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</si>
  <si>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</si>
  <si>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</si>
  <si>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</si>
  <si>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</si>
  <si>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</si>
  <si>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</si>
  <si>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</si>
  <si>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</si>
  <si>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</si>
  <si>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</si>
  <si>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</si>
  <si>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</si>
  <si>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</si>
  <si>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</si>
  <si>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</si>
  <si>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</si>
  <si>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</si>
  <si>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</si>
  <si>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</si>
  <si>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</si>
  <si>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</si>
  <si>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</si>
  <si>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</si>
  <si>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</si>
  <si>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</si>
  <si>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</si>
  <si>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</si>
  <si>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</si>
  <si>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</si>
  <si>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</si>
  <si>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</si>
  <si>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</si>
  <si>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</si>
  <si>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</si>
  <si>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</si>
  <si>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</si>
  <si>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</si>
  <si>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</si>
  <si>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</si>
  <si>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</si>
  <si>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</si>
  <si>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</si>
  <si>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</si>
  <si>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</si>
  <si>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</si>
  <si>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</si>
  <si>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</si>
  <si>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</si>
  <si>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</si>
  <si>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</si>
  <si>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</si>
  <si>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</si>
  <si>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</si>
  <si>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</si>
  <si>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</si>
  <si>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</si>
  <si>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</si>
  <si>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</si>
  <si>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</si>
  <si>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</si>
  <si>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</si>
  <si>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</si>
  <si>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</si>
  <si>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</si>
  <si>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</si>
  <si>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</si>
  <si>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</si>
  <si>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</si>
  <si>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</si>
  <si>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</si>
  <si>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</si>
  <si>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</si>
  <si>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</si>
  <si>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</si>
  <si>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</si>
  <si>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</si>
  <si>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</si>
  <si>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</si>
  <si>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</si>
  <si>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</si>
  <si>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</si>
  <si>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</si>
  <si>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</si>
  <si>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</si>
  <si>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</si>
  <si>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</si>
  <si>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</si>
  <si>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</si>
  <si>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</si>
  <si>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</si>
  <si>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</si>
  <si>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</si>
  <si>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</si>
  <si>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</si>
  <si>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</si>
  <si>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</si>
  <si>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</si>
  <si>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</si>
  <si>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</si>
  <si>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</si>
  <si>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</si>
  <si>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</si>
  <si>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</si>
  <si>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</si>
  <si>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</si>
  <si>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</si>
  <si>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</si>
  <si>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</si>
  <si>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</si>
  <si>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</si>
  <si>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</si>
  <si>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</si>
  <si>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</si>
  <si>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</si>
  <si>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</si>
  <si>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</si>
  <si>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</si>
  <si>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</si>
  <si>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</si>
  <si>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</si>
  <si>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</si>
  <si>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</si>
  <si>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</si>
  <si>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</si>
  <si>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</si>
  <si>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</si>
  <si>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</si>
  <si>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</si>
  <si>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</si>
  <si>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</si>
  <si>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</si>
  <si>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</si>
  <si>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</si>
  <si>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</si>
  <si>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</si>
  <si>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</si>
  <si>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</si>
  <si>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</si>
  <si>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</si>
  <si>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</si>
  <si>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</si>
  <si>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</si>
  <si>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</si>
  <si>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</si>
  <si>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</si>
  <si>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</si>
  <si>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</si>
  <si>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</si>
  <si>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</si>
  <si>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</si>
  <si>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</si>
  <si>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</si>
  <si>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</si>
  <si>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</si>
  <si>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</si>
  <si>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</si>
  <si>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</si>
  <si>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</si>
  <si>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</si>
  <si>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</si>
  <si>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</si>
  <si>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</si>
  <si>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</si>
  <si>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</si>
  <si>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</si>
  <si>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</si>
  <si>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</si>
  <si>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</si>
  <si>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</si>
  <si>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</si>
  <si>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</si>
  <si>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</si>
  <si>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</si>
  <si>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</si>
  <si>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</si>
  <si>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</si>
  <si>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</si>
  <si>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</si>
  <si>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</si>
  <si>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</si>
  <si>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</si>
  <si>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</si>
  <si>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</si>
  <si>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</si>
  <si>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</si>
  <si>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</si>
  <si>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</si>
  <si>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</si>
  <si>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</si>
  <si>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</si>
  <si>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</si>
  <si>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</si>
  <si>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</si>
  <si>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</si>
  <si>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</si>
  <si>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</si>
  <si>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</si>
  <si>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</si>
  <si>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</si>
  <si>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</si>
  <si>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</si>
  <si>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</si>
  <si>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</si>
  <si>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</si>
  <si>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</si>
  <si>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</si>
  <si>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</si>
  <si>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</si>
  <si>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</si>
  <si>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</si>
  <si>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</si>
  <si>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</si>
  <si>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</si>
  <si>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</si>
  <si>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</si>
  <si>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</si>
  <si>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</si>
  <si>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</si>
  <si>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</si>
  <si>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</si>
  <si>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</si>
  <si>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</si>
  <si>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</si>
  <si>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</si>
  <si>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</si>
  <si>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</si>
  <si>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</si>
  <si>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</si>
  <si>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</si>
  <si>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</si>
  <si>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</si>
  <si>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</si>
  <si>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</si>
  <si>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</si>
  <si>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</si>
  <si>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</si>
  <si>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</si>
  <si>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</si>
  <si>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</si>
  <si>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</si>
  <si>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</si>
  <si>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</si>
  <si>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</si>
  <si>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</si>
  <si>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</si>
  <si>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</si>
  <si>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</si>
  <si>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</si>
  <si>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</si>
  <si>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</si>
  <si>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</si>
  <si>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</si>
  <si>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</si>
  <si>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</si>
  <si>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</si>
  <si>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</si>
  <si>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</si>
  <si>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</si>
  <si>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</si>
  <si>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</si>
  <si>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</si>
  <si>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</si>
  <si>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</si>
  <si>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</si>
  <si>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</si>
  <si>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</si>
  <si>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</si>
  <si>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</si>
  <si>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</si>
  <si>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</si>
  <si>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</si>
  <si>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</si>
  <si>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</si>
  <si>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</si>
  <si>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</si>
  <si>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</si>
  <si>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</si>
  <si>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</si>
  <si>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</si>
  <si>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</si>
  <si>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</si>
  <si>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</si>
  <si>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</si>
  <si>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</si>
  <si>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</si>
  <si>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</si>
  <si>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</si>
  <si>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</si>
  <si>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</si>
  <si>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</si>
  <si>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</si>
  <si>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</si>
  <si>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</si>
  <si>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</si>
  <si>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</si>
  <si>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</si>
  <si>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</si>
  <si>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</si>
  <si>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</si>
  <si>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</si>
  <si>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</si>
  <si>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</si>
  <si>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</si>
  <si>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</si>
  <si>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</si>
  <si>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</si>
  <si>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</si>
  <si>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</si>
  <si>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</si>
  <si>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</si>
  <si>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</si>
  <si>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</si>
  <si>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</si>
  <si>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</si>
  <si>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</si>
  <si>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</si>
  <si>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</si>
  <si>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</si>
  <si>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</si>
  <si>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</si>
  <si>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</si>
  <si>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</si>
  <si>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</si>
  <si>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</si>
  <si>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</si>
  <si>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</si>
  <si>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</si>
  <si>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</si>
  <si>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</si>
  <si>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</si>
  <si>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</si>
  <si>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</si>
  <si>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</si>
  <si>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</si>
  <si>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</si>
  <si>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</si>
  <si>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</si>
  <si>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</si>
  <si>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</si>
  <si>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</si>
  <si>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</si>
  <si>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</si>
  <si>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</si>
  <si>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</si>
  <si>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</si>
  <si>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</si>
  <si>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</si>
  <si>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</si>
  <si>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</si>
  <si>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</si>
  <si>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</si>
  <si>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</si>
  <si>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</si>
  <si>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</si>
  <si>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</si>
  <si>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</si>
  <si>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</si>
  <si>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</si>
  <si>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</si>
  <si>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</si>
  <si>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</si>
  <si>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</si>
  <si>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</si>
  <si>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</si>
  <si>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</si>
  <si>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</si>
  <si>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</si>
  <si>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</si>
  <si>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</si>
  <si>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</si>
  <si>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</si>
  <si>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</si>
  <si>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</si>
  <si>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</si>
  <si>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</si>
  <si>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</si>
  <si>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</si>
  <si>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</si>
  <si>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</si>
  <si>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</si>
  <si>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</si>
  <si>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</si>
  <si>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</si>
  <si>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</si>
  <si>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</si>
  <si>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</si>
  <si>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</si>
  <si>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</si>
  <si>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</si>
  <si>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</si>
  <si>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</si>
  <si>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</si>
  <si>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</si>
  <si>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</si>
  <si>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</si>
  <si>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</si>
  <si>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</si>
  <si>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</si>
  <si>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</si>
  <si>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</si>
  <si>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</si>
  <si>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</si>
  <si>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</si>
  <si>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</si>
  <si>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</si>
  <si>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</si>
  <si>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</si>
  <si>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</si>
  <si>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</si>
  <si>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</si>
  <si>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</si>
  <si>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</si>
  <si>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</si>
  <si>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</si>
  <si>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</si>
  <si>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</si>
  <si>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</si>
  <si>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</si>
  <si>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</si>
  <si>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</si>
  <si>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</si>
  <si>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</si>
  <si>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</si>
  <si>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</si>
  <si>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</si>
  <si>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</si>
  <si>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</si>
  <si>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</si>
  <si>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</si>
  <si>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</si>
  <si>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</si>
  <si>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</si>
  <si>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</si>
  <si>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</si>
  <si>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</si>
  <si>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</si>
  <si>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</si>
  <si>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</si>
  <si>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</si>
  <si>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</si>
  <si>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</si>
  <si>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</si>
  <si>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</si>
  <si>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</si>
  <si>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</si>
  <si>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</si>
  <si>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</si>
  <si>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</si>
  <si>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</si>
  <si>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</si>
  <si>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</si>
  <si>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</si>
  <si>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</si>
  <si>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</si>
  <si>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</si>
  <si>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</si>
  <si>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</si>
  <si>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</si>
  <si>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</si>
  <si>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</si>
  <si>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</si>
  <si>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</si>
  <si>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</si>
  <si>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</si>
  <si>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</si>
  <si>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</si>
  <si>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</si>
  <si>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</si>
  <si>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</si>
  <si>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</si>
  <si>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</si>
  <si>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</si>
  <si>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</si>
  <si>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</si>
  <si>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</si>
  <si>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</si>
  <si>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</si>
  <si>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</si>
  <si>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</si>
  <si>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</si>
  <si>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</si>
  <si>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</si>
  <si>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</si>
  <si>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</si>
  <si>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</si>
  <si>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</si>
  <si>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</si>
  <si>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</si>
  <si>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</si>
  <si>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</si>
  <si>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</si>
  <si>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</si>
  <si>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</si>
  <si>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</si>
  <si>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</si>
  <si>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</si>
  <si>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</si>
  <si>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</si>
  <si>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</si>
  <si>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</si>
  <si>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</si>
  <si>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</si>
  <si>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</si>
  <si>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</si>
  <si>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</si>
  <si>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</si>
  <si>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</si>
  <si>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</si>
  <si>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</si>
  <si>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</si>
  <si>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</si>
  <si>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</si>
  <si>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</si>
  <si>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</si>
  <si>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</si>
  <si>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</si>
  <si>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</si>
  <si>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</si>
  <si>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</si>
  <si>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</si>
  <si>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</si>
  <si>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</si>
  <si>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</si>
  <si>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</si>
  <si>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</si>
  <si>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</si>
  <si>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</si>
  <si>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</si>
  <si>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</si>
  <si>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</si>
  <si>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</si>
  <si>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</si>
  <si>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</si>
  <si>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</si>
  <si>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</si>
  <si>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</si>
  <si>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</si>
  <si>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</si>
  <si>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</si>
  <si>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</si>
  <si>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</si>
  <si>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</si>
  <si>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</si>
  <si>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</si>
  <si>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</si>
  <si>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</si>
  <si>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</si>
  <si>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</si>
  <si>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</si>
  <si>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</si>
  <si>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</si>
  <si>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</si>
  <si>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</si>
  <si>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</si>
  <si>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</si>
  <si>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</si>
  <si>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</si>
  <si>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</si>
  <si>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</si>
  <si>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</si>
  <si>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</si>
  <si>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</si>
  <si>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</si>
  <si>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</si>
  <si>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</si>
  <si>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</si>
  <si>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</si>
  <si>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</si>
  <si>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</si>
  <si>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</si>
  <si>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</si>
  <si>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</si>
  <si>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</si>
  <si>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</si>
  <si>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</si>
  <si>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</si>
  <si>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</si>
  <si>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</si>
  <si>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</si>
  <si>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</si>
  <si>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</si>
  <si>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</si>
  <si>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</si>
  <si>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</si>
  <si>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</si>
  <si>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</si>
  <si>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</si>
  <si>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</si>
  <si>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</si>
  <si>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</si>
  <si>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</si>
  <si>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</si>
  <si>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</si>
  <si>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</si>
  <si>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</si>
  <si>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</si>
  <si>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</si>
  <si>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</si>
  <si>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</si>
  <si>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</si>
  <si>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</si>
  <si>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</si>
  <si>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</si>
  <si>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</si>
  <si>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</si>
  <si>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</si>
  <si>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</si>
  <si>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</si>
  <si>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</si>
  <si>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</si>
  <si>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</si>
  <si>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</si>
  <si>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</si>
  <si>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</si>
  <si>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</si>
  <si>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</si>
  <si>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</si>
  <si>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</si>
  <si>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</si>
  <si>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</si>
  <si>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</si>
  <si>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</si>
  <si>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</si>
  <si>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</si>
  <si>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</si>
  <si>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</si>
  <si>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</si>
  <si>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</si>
  <si>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</si>
  <si>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</si>
  <si>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</si>
  <si>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</si>
  <si>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</si>
  <si>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</si>
  <si>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</si>
  <si>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</si>
  <si>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</si>
  <si>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</si>
  <si>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</si>
  <si>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</si>
  <si>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</si>
  <si>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</si>
  <si>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</si>
  <si>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</si>
  <si>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</si>
  <si>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</si>
  <si>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</si>
  <si>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</si>
  <si>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</si>
  <si>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</si>
  <si>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</si>
  <si>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</si>
  <si>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</si>
  <si>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</si>
  <si>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</si>
  <si>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</si>
  <si>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</si>
  <si>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</si>
  <si>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</si>
  <si>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</si>
  <si>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</si>
  <si>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</si>
  <si>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</si>
  <si>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</si>
  <si>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</si>
  <si>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</si>
  <si>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</si>
  <si>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</si>
  <si>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</si>
  <si>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</si>
  <si>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</si>
  <si>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</si>
  <si>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</si>
  <si>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</si>
  <si>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</si>
  <si>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</si>
  <si>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</si>
  <si>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</si>
  <si>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</si>
  <si>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</si>
  <si>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</si>
  <si>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</si>
  <si>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</si>
  <si>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</si>
  <si>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</si>
  <si>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</si>
  <si>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</si>
  <si>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</si>
  <si>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</si>
  <si>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</si>
  <si>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</si>
  <si>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</si>
  <si>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</si>
  <si>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</si>
  <si>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</si>
  <si>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</si>
  <si>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</si>
  <si>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</si>
  <si>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</si>
  <si>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</si>
  <si>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</si>
  <si>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</si>
  <si>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</si>
  <si>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</si>
  <si>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</si>
  <si>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</si>
  <si>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</si>
  <si>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</si>
  <si>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</si>
  <si>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</si>
  <si>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</si>
  <si>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</si>
  <si>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</si>
  <si>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</si>
  <si>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</si>
  <si>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</si>
  <si>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</si>
  <si>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</si>
  <si>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</si>
  <si>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</si>
  <si>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</si>
  <si>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</si>
  <si>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</si>
  <si>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</si>
  <si>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</si>
  <si>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</si>
  <si>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</si>
  <si>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</si>
  <si>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</si>
  <si>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</si>
  <si>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</si>
  <si>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</si>
  <si>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</si>
  <si>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</si>
  <si>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</si>
  <si>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</si>
  <si>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</si>
  <si>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</si>
  <si>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</si>
  <si>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</si>
  <si>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</si>
  <si>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</si>
  <si>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</si>
  <si>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</si>
  <si>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</si>
  <si>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</si>
  <si>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</si>
  <si>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</si>
  <si>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</si>
  <si>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</si>
  <si>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</si>
  <si>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</si>
  <si>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</si>
  <si>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</si>
  <si>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</si>
  <si>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</si>
  <si>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</si>
  <si>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</si>
  <si>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</si>
  <si>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</si>
  <si>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</si>
  <si>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</si>
  <si>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</si>
  <si>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</si>
  <si>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</si>
  <si>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</si>
  <si>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</si>
  <si>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</si>
  <si>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</si>
  <si>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</si>
  <si>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</si>
  <si>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</si>
  <si>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</si>
  <si>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</si>
  <si>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</si>
  <si>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</si>
  <si>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</si>
  <si>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</si>
  <si>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</si>
  <si>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</si>
  <si>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</si>
  <si>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</si>
  <si>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</si>
  <si>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</si>
  <si>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</si>
  <si>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</si>
  <si>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</si>
  <si>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</si>
  <si>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</si>
  <si>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</si>
  <si>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</si>
  <si>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</si>
  <si>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</si>
  <si>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</si>
  <si>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</si>
  <si>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</si>
  <si>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</si>
  <si>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</si>
  <si>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</si>
  <si>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</si>
  <si>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</si>
  <si>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</si>
  <si>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</si>
  <si>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</si>
  <si>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</si>
  <si>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</si>
  <si>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</si>
  <si>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</si>
  <si>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</si>
  <si>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</si>
  <si>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</si>
  <si>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</si>
  <si>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</si>
  <si>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</si>
  <si>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</si>
  <si>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</si>
  <si>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</si>
  <si>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</si>
  <si>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</si>
  <si>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</si>
  <si>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</si>
  <si>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</si>
  <si>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</si>
  <si>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</si>
  <si>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</si>
  <si>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</si>
  <si>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</si>
  <si>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</si>
  <si>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</si>
  <si>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</si>
  <si>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</si>
  <si>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</si>
  <si>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</si>
  <si>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</si>
  <si>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</si>
  <si>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</si>
  <si>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</si>
  <si>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</si>
  <si>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</si>
  <si>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</si>
  <si>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</si>
  <si>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</si>
  <si>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</si>
  <si>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</si>
  <si>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</si>
  <si>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</si>
  <si>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</si>
  <si>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</si>
  <si>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</si>
  <si>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</si>
  <si>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</si>
  <si>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</si>
  <si>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</si>
  <si>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</si>
  <si>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</si>
  <si>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</si>
  <si>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</si>
  <si>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</si>
  <si>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</si>
  <si>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</si>
  <si>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</si>
  <si>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</si>
  <si>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</si>
  <si>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</si>
  <si>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</si>
  <si>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</si>
  <si>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</si>
  <si>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</si>
  <si>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</si>
  <si>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</si>
  <si>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</si>
  <si>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</si>
  <si>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</si>
  <si>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</si>
  <si>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</si>
  <si>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</si>
  <si>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</si>
  <si>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</si>
  <si>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</si>
  <si>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</si>
  <si>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</si>
  <si>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</si>
  <si>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</si>
  <si>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</si>
  <si>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</si>
  <si>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</si>
  <si>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</si>
  <si>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</si>
  <si>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</si>
  <si>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</si>
  <si>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</si>
  <si>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</si>
  <si>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</si>
  <si>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</si>
  <si>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</si>
  <si>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</si>
  <si>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</si>
  <si>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</si>
  <si>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</si>
  <si>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</si>
  <si>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</si>
  <si>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</si>
  <si>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</si>
  <si>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</si>
  <si>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</si>
  <si>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</si>
  <si>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</si>
  <si>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</si>
  <si>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</si>
  <si>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</si>
  <si>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</si>
  <si>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</si>
  <si>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</si>
  <si>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</si>
  <si>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</si>
  <si>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</si>
  <si>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</si>
  <si>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</si>
  <si>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</si>
  <si>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</si>
  <si>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</si>
  <si>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</si>
  <si>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</si>
  <si>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</si>
  <si>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</si>
  <si>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</si>
  <si>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</si>
  <si>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</si>
  <si>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</si>
  <si>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</si>
  <si>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</si>
  <si>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</si>
  <si>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</si>
  <si>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</si>
  <si>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</si>
  <si>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</si>
  <si>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</si>
  <si>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</si>
  <si>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</si>
  <si>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</si>
  <si>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</si>
  <si>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</si>
  <si>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</si>
  <si>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</si>
  <si>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</si>
  <si>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</si>
  <si>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</si>
  <si>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</si>
  <si>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</si>
  <si>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</si>
  <si>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</si>
  <si>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</si>
  <si>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</si>
  <si>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</si>
  <si>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</si>
  <si>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</si>
  <si>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</si>
  <si>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</si>
  <si>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</si>
  <si>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</si>
  <si>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</si>
  <si>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</si>
  <si>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</si>
  <si>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</si>
  <si>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</si>
  <si>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</si>
  <si>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</si>
  <si>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</si>
  <si>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</si>
  <si>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</si>
  <si>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</si>
  <si>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</si>
  <si>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</si>
  <si>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</si>
  <si>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</si>
  <si>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</si>
  <si>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</si>
  <si>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</si>
  <si>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</si>
  <si>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</si>
  <si>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</si>
  <si>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</si>
  <si>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</si>
  <si>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</si>
  <si>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</si>
  <si>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</si>
  <si>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</si>
  <si>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</si>
  <si>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</si>
  <si>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</si>
  <si>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</si>
  <si>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</si>
  <si>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</si>
  <si>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</si>
  <si>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</si>
  <si>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</si>
  <si>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</si>
  <si>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</si>
  <si>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</si>
  <si>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</si>
  <si>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</si>
  <si>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</si>
  <si>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</si>
  <si>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</si>
  <si>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</si>
  <si>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</si>
  <si>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</si>
  <si>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</si>
  <si>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</si>
  <si>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</si>
  <si>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</si>
  <si>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</si>
  <si>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</si>
  <si>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</si>
  <si>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</si>
  <si>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</si>
  <si>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</si>
  <si>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</si>
  <si>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</si>
  <si>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</si>
  <si>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</si>
  <si>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</si>
  <si>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</si>
  <si>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</si>
  <si>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</si>
  <si>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</si>
  <si>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</si>
  <si>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</si>
  <si>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</si>
  <si>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</si>
  <si>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</si>
  <si>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</si>
  <si>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</si>
  <si>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</si>
  <si>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</si>
  <si>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</si>
  <si>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</si>
  <si>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</si>
  <si>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</si>
  <si>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</si>
  <si>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</si>
  <si>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</si>
  <si>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</si>
  <si>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</si>
  <si>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</si>
  <si>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</si>
  <si>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</si>
  <si>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</si>
  <si>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</si>
  <si>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</si>
  <si>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</si>
  <si>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</si>
  <si>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</si>
  <si>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</si>
  <si>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</si>
  <si>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</si>
  <si>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</si>
  <si>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</si>
  <si>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</si>
  <si>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</si>
  <si>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</si>
  <si>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</si>
  <si>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</si>
  <si>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</si>
  <si>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</si>
  <si>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</si>
  <si>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</si>
  <si>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</si>
  <si>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</si>
  <si>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</si>
  <si>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</si>
  <si>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</si>
  <si>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</si>
  <si>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</si>
  <si>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</si>
  <si>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</si>
  <si>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</si>
  <si>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</si>
  <si>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</si>
  <si>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</si>
  <si>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</si>
  <si>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</si>
  <si>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</si>
  <si>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</si>
  <si>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</si>
  <si>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</si>
  <si>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</si>
  <si>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</si>
  <si>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</si>
  <si>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</si>
  <si>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</si>
  <si>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</si>
  <si>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</si>
  <si>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</si>
  <si>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</si>
  <si>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</si>
  <si>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</si>
  <si>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</si>
  <si>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</si>
  <si>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</si>
  <si>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</si>
  <si>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</si>
  <si>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</si>
  <si>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</si>
  <si>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</si>
  <si>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</si>
  <si>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</si>
  <si>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</si>
  <si>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</si>
  <si>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</si>
  <si>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</si>
  <si>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</si>
  <si>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</si>
  <si>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</si>
  <si>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</si>
  <si>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</si>
  <si>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</si>
  <si>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</si>
  <si>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</si>
  <si>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</si>
  <si>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</si>
  <si>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</si>
  <si>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</si>
  <si>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</si>
  <si>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</si>
  <si>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</si>
  <si>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</si>
  <si>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</si>
  <si>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</si>
  <si>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</si>
  <si>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</si>
  <si>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</si>
  <si>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</si>
  <si>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</si>
  <si>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</si>
  <si>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</si>
  <si>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</si>
  <si>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</si>
  <si>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</si>
  <si>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</si>
  <si>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</si>
  <si>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</si>
  <si>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</si>
  <si>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</si>
  <si>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</si>
  <si>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</si>
  <si>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</si>
  <si>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</si>
  <si>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</si>
  <si>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</si>
  <si>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</si>
  <si>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</si>
  <si>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</si>
  <si>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</si>
  <si>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</si>
  <si>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</si>
  <si>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</si>
  <si>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</si>
  <si>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</si>
  <si>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</si>
  <si>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</si>
  <si>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</si>
  <si>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</si>
  <si>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</si>
  <si>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</si>
  <si>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</si>
  <si>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</si>
  <si>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</si>
  <si>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</si>
  <si>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</si>
  <si>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</si>
  <si>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</si>
  <si>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</si>
  <si>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</si>
  <si>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</si>
  <si>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</si>
  <si>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</si>
  <si>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</si>
  <si>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</si>
  <si>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</si>
  <si>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</si>
  <si>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</si>
  <si>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</si>
  <si>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</si>
  <si>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</si>
  <si>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</si>
  <si>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</si>
  <si>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</si>
  <si>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</si>
  <si>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</si>
  <si>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</si>
  <si>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</si>
  <si>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</si>
  <si>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</si>
  <si>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</si>
  <si>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</si>
  <si>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</si>
  <si>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</si>
  <si>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</si>
  <si>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</si>
  <si>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</si>
  <si>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</si>
  <si>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</si>
  <si>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</si>
  <si>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</si>
  <si>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</si>
  <si>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</si>
  <si>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</si>
  <si>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</si>
  <si>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</si>
  <si>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</si>
  <si>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</si>
  <si>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</si>
  <si>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</si>
  <si>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</si>
  <si>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</si>
  <si>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</si>
  <si>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</si>
  <si>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</si>
  <si>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</si>
  <si>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</si>
  <si>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</si>
  <si>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</si>
  <si>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</si>
  <si>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</si>
  <si>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</si>
  <si>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</si>
  <si>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</si>
  <si>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</si>
  <si>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</si>
  <si>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</si>
  <si>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</si>
  <si>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</si>
  <si>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</si>
  <si>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</si>
  <si>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</si>
  <si>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</si>
  <si>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</si>
  <si>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</si>
  <si>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</si>
  <si>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</si>
  <si>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</si>
  <si>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</si>
  <si>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</si>
  <si>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</si>
  <si>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</si>
  <si>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</si>
  <si>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</si>
  <si>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</si>
  <si>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</si>
  <si>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</si>
  <si>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</si>
  <si>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</si>
  <si>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</si>
  <si>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</si>
  <si>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</si>
  <si>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</si>
  <si>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</si>
  <si>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</si>
  <si>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</si>
  <si>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</si>
  <si>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</si>
  <si>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</si>
  <si>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</si>
  <si>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</si>
  <si>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</si>
  <si>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</si>
  <si>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</si>
  <si>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</si>
  <si>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</si>
  <si>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</si>
  <si>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</si>
  <si>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</si>
  <si>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</si>
  <si>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</si>
  <si>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</si>
  <si>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</si>
  <si>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</si>
  <si>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</si>
  <si>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</si>
  <si>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</si>
  <si>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</si>
  <si>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</si>
  <si>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</si>
  <si>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</si>
  <si>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</si>
  <si>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</si>
  <si>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</si>
  <si>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</si>
  <si>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</si>
  <si>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</si>
  <si>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</si>
  <si>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</si>
  <si>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</si>
  <si>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</si>
  <si>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</si>
  <si>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</si>
  <si>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</si>
  <si>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</si>
  <si>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</si>
  <si>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</si>
  <si>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</si>
  <si>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</si>
  <si>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</si>
  <si>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</si>
  <si>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</si>
  <si>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</si>
  <si>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</si>
  <si>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</si>
  <si>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</si>
  <si>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</si>
  <si>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</si>
  <si>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</si>
  <si>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</si>
  <si>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</si>
  <si>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</si>
  <si>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</si>
  <si>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</si>
  <si>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</si>
  <si>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</si>
  <si>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</si>
  <si>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</si>
  <si>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</si>
  <si>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</si>
  <si>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</si>
  <si>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</si>
  <si>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</si>
  <si>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</si>
  <si>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</si>
  <si>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</si>
  <si>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</si>
  <si>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</si>
  <si>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</si>
  <si>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</si>
  <si>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</si>
  <si>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</si>
  <si>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</si>
  <si>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</si>
  <si>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</si>
  <si>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</si>
  <si>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</si>
  <si>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</si>
  <si>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</si>
  <si>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</si>
  <si>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</si>
  <si>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</si>
  <si>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</si>
  <si>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</si>
  <si>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</si>
  <si>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</si>
  <si>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</si>
  <si>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</si>
  <si>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</si>
  <si>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</si>
  <si>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</si>
  <si>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</si>
  <si>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</si>
  <si>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</si>
  <si>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</si>
  <si>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</si>
  <si>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</si>
  <si>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</si>
  <si>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</si>
  <si>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</si>
  <si>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</si>
  <si>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</si>
  <si>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</si>
  <si>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</si>
  <si>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</si>
  <si>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</si>
  <si>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</si>
  <si>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</si>
  <si>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</si>
  <si>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</si>
  <si>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</si>
  <si>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</si>
  <si>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</si>
  <si>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</si>
  <si>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</si>
  <si>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</si>
  <si>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</si>
  <si>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</si>
  <si>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</si>
  <si>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</si>
  <si>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</si>
  <si>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</si>
  <si>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</si>
  <si>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</si>
  <si>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</si>
  <si>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</si>
  <si>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</si>
  <si>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</si>
  <si>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</si>
  <si>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</si>
  <si>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</si>
  <si>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</si>
  <si>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</si>
  <si>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</si>
  <si>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</si>
  <si>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</si>
  <si>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</si>
  <si>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</si>
  <si>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</si>
  <si>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</si>
  <si>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</si>
  <si>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</si>
  <si>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</si>
  <si>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</si>
  <si>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</si>
  <si>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</si>
  <si>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</si>
  <si>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</si>
  <si>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</si>
  <si>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</si>
  <si>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</si>
  <si>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</si>
  <si>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</si>
  <si>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</si>
  <si>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</si>
  <si>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</si>
  <si>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</si>
  <si>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</si>
  <si>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</si>
  <si>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</si>
  <si>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</si>
  <si>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</si>
  <si>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</si>
  <si>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</si>
  <si>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</si>
  <si>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</si>
  <si>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</si>
  <si>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</si>
  <si>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</si>
  <si>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</si>
  <si>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</si>
  <si>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</si>
  <si>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</si>
  <si>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</si>
  <si>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</si>
  <si>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</si>
  <si>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</si>
  <si>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</si>
  <si>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</si>
  <si>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</si>
  <si>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</si>
  <si>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</si>
  <si>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</si>
  <si>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</si>
  <si>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</si>
  <si>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</si>
  <si>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</si>
  <si>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</si>
  <si>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</si>
  <si>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</si>
  <si>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</si>
  <si>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</si>
  <si>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</si>
  <si>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</si>
  <si>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</si>
  <si>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</si>
  <si>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</si>
  <si>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</si>
  <si>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</si>
  <si>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</si>
  <si>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</si>
  <si>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</si>
  <si>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</si>
  <si>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</si>
  <si>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</si>
  <si>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</si>
  <si>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</si>
  <si>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</si>
  <si>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</si>
  <si>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</si>
  <si>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</si>
  <si>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</si>
  <si>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</si>
  <si>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</si>
  <si>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</si>
  <si>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</si>
  <si>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</si>
  <si>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</si>
  <si>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</si>
  <si>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</si>
  <si>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</si>
  <si>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</si>
  <si>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</si>
  <si>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</si>
  <si>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</si>
  <si>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</si>
  <si>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</si>
  <si>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</si>
  <si>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</si>
  <si>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</si>
  <si>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</si>
  <si>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</si>
  <si>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</si>
  <si>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</si>
  <si>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</si>
  <si>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</si>
  <si>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</si>
  <si>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</si>
  <si>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</si>
  <si>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</si>
  <si>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</si>
  <si>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</si>
  <si>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</si>
  <si>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</si>
  <si>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</si>
  <si>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</si>
  <si>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</si>
  <si>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</si>
  <si>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</si>
  <si>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</si>
  <si>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</si>
  <si>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</si>
  <si>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</si>
  <si>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</si>
  <si>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</si>
  <si>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</si>
  <si>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</si>
  <si>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</si>
  <si>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</si>
  <si>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</si>
  <si>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</si>
  <si>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</si>
  <si>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</si>
  <si>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</si>
  <si>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</si>
  <si>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</si>
  <si>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</si>
  <si>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</si>
  <si>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</si>
  <si>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</si>
  <si>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</si>
  <si>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</si>
  <si>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</si>
  <si>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</si>
  <si>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</si>
  <si>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</si>
  <si>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</si>
  <si>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</si>
  <si>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</si>
  <si>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</si>
  <si>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</si>
  <si>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</si>
  <si>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</si>
  <si>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</si>
  <si>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</si>
  <si>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</si>
  <si>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</si>
  <si>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</si>
  <si>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</si>
  <si>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</si>
  <si>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</si>
  <si>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</si>
  <si>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</si>
  <si>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</si>
  <si>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</si>
  <si>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</si>
  <si>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</si>
  <si>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</si>
  <si>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</si>
  <si>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</si>
  <si>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</si>
  <si>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</si>
  <si>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</si>
  <si>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</si>
  <si>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</si>
  <si>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</si>
  <si>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</si>
  <si>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</si>
  <si>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</si>
  <si>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</si>
  <si>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</si>
  <si>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</si>
  <si>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</si>
  <si>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</si>
  <si>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</si>
  <si>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</si>
  <si>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</si>
  <si>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</si>
  <si>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</si>
  <si>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</si>
  <si>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</si>
  <si>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</si>
  <si>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</si>
  <si>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</si>
  <si>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</si>
  <si>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</si>
  <si>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</si>
  <si>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</si>
  <si>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</si>
  <si>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</si>
  <si>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</si>
  <si>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</si>
  <si>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</si>
  <si>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</si>
  <si>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</si>
  <si>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</si>
  <si>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</si>
  <si>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</si>
  <si>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</si>
  <si>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</si>
  <si>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</si>
  <si>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</si>
  <si>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</si>
  <si>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</si>
  <si>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</si>
  <si>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</si>
  <si>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</si>
  <si>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</si>
  <si>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</si>
  <si>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</si>
  <si>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</si>
  <si>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</si>
  <si>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</si>
  <si>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</si>
  <si>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</si>
  <si>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</si>
  <si>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</si>
  <si>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</si>
  <si>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</si>
  <si>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</si>
  <si>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</si>
  <si>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</si>
  <si>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</si>
  <si>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</si>
  <si>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</si>
  <si>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</si>
  <si>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</si>
  <si>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</si>
  <si>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</si>
  <si>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</si>
  <si>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</si>
  <si>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</si>
  <si>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</si>
  <si>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</si>
  <si>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</si>
  <si>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</si>
  <si>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</si>
  <si>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</si>
  <si>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</si>
  <si>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</si>
  <si>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</si>
  <si>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</si>
  <si>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</si>
  <si>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</si>
  <si>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</si>
  <si>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</si>
  <si>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</si>
  <si>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</si>
  <si>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</si>
  <si>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</si>
  <si>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</si>
  <si>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</si>
  <si>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</si>
  <si>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</si>
  <si>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</si>
  <si>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</si>
  <si>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</si>
  <si>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</si>
  <si>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</si>
  <si>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</si>
  <si>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</si>
  <si>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</si>
  <si>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</si>
  <si>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</si>
  <si>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</si>
  <si>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</si>
  <si>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</si>
  <si>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</si>
  <si>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</si>
  <si>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</si>
  <si>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</si>
  <si>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</si>
  <si>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</si>
  <si>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</si>
  <si>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</si>
  <si>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</si>
  <si>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</si>
  <si>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</si>
  <si>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</si>
  <si>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</si>
  <si>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</si>
  <si>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</si>
  <si>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</si>
  <si>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</si>
  <si>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</si>
  <si>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</si>
  <si>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</si>
  <si>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</si>
  <si>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</si>
  <si>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</si>
  <si>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</si>
  <si>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</si>
  <si>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</si>
  <si>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</si>
  <si>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</si>
  <si>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</si>
  <si>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</si>
  <si>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</si>
  <si>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</si>
  <si>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</si>
  <si>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</si>
  <si>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</si>
  <si>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</si>
  <si>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</si>
  <si>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</si>
  <si>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</si>
  <si>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</si>
  <si>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</si>
  <si>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</si>
  <si>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</si>
  <si>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</si>
  <si>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</si>
  <si>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</si>
  <si>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</si>
  <si>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</si>
  <si>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</si>
  <si>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</si>
  <si>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</si>
  <si>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</si>
  <si>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</si>
  <si>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</si>
  <si>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</si>
  <si>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</si>
  <si>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</si>
  <si>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</si>
  <si>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</si>
  <si>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</si>
  <si>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</si>
  <si>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</si>
  <si>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</si>
  <si>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</si>
  <si>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</si>
  <si>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</si>
  <si>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</si>
  <si>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</si>
  <si>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</si>
  <si>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</si>
  <si>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</si>
  <si>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</si>
  <si>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</si>
  <si>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</si>
  <si>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</si>
  <si>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</si>
  <si>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</si>
  <si>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</si>
  <si>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</si>
  <si>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</si>
  <si>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</si>
  <si>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</si>
  <si>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</si>
  <si>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</si>
  <si>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</si>
  <si>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</si>
  <si>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</si>
  <si>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</si>
  <si>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</si>
  <si>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</si>
  <si>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</si>
  <si>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</si>
  <si>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</si>
  <si>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</si>
  <si>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</si>
  <si>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</si>
  <si>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</si>
  <si>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</si>
  <si>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</si>
  <si>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</si>
  <si>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</si>
  <si>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</si>
  <si>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</si>
  <si>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</si>
  <si>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</si>
  <si>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</si>
  <si>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</si>
  <si>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</si>
  <si>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</si>
  <si>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</si>
  <si>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</si>
  <si>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</si>
  <si>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</si>
  <si>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</si>
  <si>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</si>
  <si>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</si>
  <si>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</si>
  <si>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</si>
  <si>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</si>
  <si>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</si>
  <si>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</si>
  <si>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</si>
  <si>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</si>
  <si>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</si>
  <si>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</si>
  <si>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</si>
  <si>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</si>
  <si>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</si>
  <si>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</si>
  <si>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</si>
  <si>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</si>
  <si>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</si>
  <si>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</si>
  <si>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</si>
  <si>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</si>
  <si>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</si>
  <si>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</si>
  <si>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</si>
  <si>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</si>
  <si>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</si>
  <si>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</si>
  <si>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</si>
  <si>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</si>
  <si>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</si>
  <si>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</si>
  <si>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</si>
  <si>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</si>
  <si>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</si>
  <si>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</si>
  <si>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</si>
  <si>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</si>
  <si>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</si>
  <si>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</si>
  <si>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</si>
  <si>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</si>
  <si>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</si>
  <si>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</si>
  <si>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</si>
  <si>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</si>
  <si>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</si>
  <si>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</si>
  <si>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</si>
  <si>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</si>
  <si>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</si>
  <si>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</si>
  <si>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</si>
  <si>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</si>
  <si>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</si>
  <si>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</si>
  <si>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</si>
  <si>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</si>
  <si>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</si>
  <si>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</si>
  <si>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</si>
  <si>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</si>
  <si>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</si>
  <si>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</si>
  <si>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</si>
  <si>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</si>
  <si>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</si>
  <si>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</si>
  <si>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</si>
  <si>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</si>
  <si>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</si>
  <si>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</si>
  <si>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</si>
  <si>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</si>
  <si>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</si>
  <si>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</si>
  <si>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</si>
  <si>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</si>
  <si>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</si>
  <si>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</si>
  <si>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</si>
  <si>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</si>
  <si>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</si>
  <si>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</si>
  <si>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</si>
  <si>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</si>
  <si>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</si>
  <si>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</si>
  <si>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</si>
  <si>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</si>
  <si>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</si>
  <si>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</si>
  <si>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</si>
  <si>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</si>
  <si>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</si>
  <si>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</si>
  <si>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</si>
  <si>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</si>
  <si>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</si>
  <si>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</si>
  <si>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</si>
  <si>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</si>
  <si>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</si>
  <si>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</si>
  <si>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</si>
  <si>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</si>
  <si>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</si>
  <si>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</si>
  <si>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</si>
  <si>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</si>
  <si>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</si>
  <si>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</si>
  <si>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</si>
  <si>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</si>
  <si>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</si>
  <si>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</si>
  <si>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</si>
  <si>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</si>
  <si>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</si>
  <si>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</si>
  <si>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</si>
  <si>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</si>
  <si>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</si>
  <si>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</si>
  <si>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</si>
  <si>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</si>
  <si>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</si>
  <si>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</si>
  <si>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</si>
  <si>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</si>
  <si>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</si>
  <si>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</si>
  <si>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</si>
  <si>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</si>
  <si>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</si>
  <si>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</si>
  <si>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</si>
  <si>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</si>
  <si>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</si>
  <si>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</si>
  <si>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</si>
  <si>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</si>
  <si>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</si>
  <si>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</si>
  <si>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</si>
  <si>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</si>
  <si>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</si>
  <si>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</si>
  <si>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</si>
  <si>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</si>
  <si>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</si>
  <si>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</si>
  <si>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</si>
  <si>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</si>
  <si>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</si>
  <si>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</si>
  <si>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</si>
  <si>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</si>
  <si>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</si>
  <si>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</si>
  <si>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</si>
  <si>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</si>
  <si>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</si>
  <si>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</si>
  <si>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</si>
  <si>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</si>
  <si>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</si>
  <si>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</si>
  <si>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</si>
  <si>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</si>
  <si>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</si>
  <si>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</si>
  <si>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</si>
  <si>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</si>
  <si>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</si>
  <si>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</si>
  <si>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</si>
  <si>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</si>
  <si>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</si>
  <si>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</si>
  <si>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</si>
  <si>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</si>
  <si>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</si>
  <si>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</si>
  <si>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</si>
  <si>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</si>
  <si>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</si>
  <si>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</si>
  <si>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</si>
  <si>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</si>
  <si>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</si>
  <si>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</si>
  <si>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</si>
  <si>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</si>
  <si>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</si>
  <si>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</si>
  <si>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</si>
  <si>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</si>
  <si>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</si>
  <si>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</si>
  <si>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</si>
  <si>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</si>
  <si>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</si>
  <si>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</si>
  <si>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</si>
  <si>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</si>
  <si>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</si>
  <si>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</si>
  <si>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</si>
  <si>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</si>
  <si>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</si>
  <si>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</si>
  <si>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</si>
  <si>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</si>
  <si>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</si>
  <si>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</si>
  <si>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</si>
  <si>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</si>
  <si>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</si>
  <si>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</si>
  <si>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</si>
  <si>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</si>
  <si>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</si>
  <si>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</si>
  <si>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</si>
  <si>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</si>
  <si>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</si>
  <si>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</si>
  <si>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</si>
  <si>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</si>
  <si>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</si>
  <si>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</si>
  <si>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</si>
  <si>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</si>
  <si>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</si>
  <si>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</si>
  <si>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</si>
  <si>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</si>
  <si>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</si>
  <si>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</si>
  <si>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</si>
  <si>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</si>
  <si>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</si>
  <si>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</si>
  <si>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</si>
  <si>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</si>
  <si>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</si>
  <si>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</si>
  <si>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</si>
  <si>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</si>
  <si>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</si>
  <si>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</si>
  <si>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</si>
  <si>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</si>
  <si>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</si>
  <si>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</si>
  <si>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</si>
  <si>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</si>
  <si>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</si>
  <si>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</si>
  <si>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</si>
  <si>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</si>
  <si>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</si>
  <si>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</si>
  <si>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</si>
  <si>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</si>
  <si>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</si>
  <si>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</si>
  <si>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</si>
  <si>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</si>
  <si>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</si>
  <si>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</si>
  <si>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</si>
  <si>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</si>
  <si>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</si>
  <si>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</si>
  <si>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</si>
  <si>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</si>
  <si>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</si>
  <si>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</si>
  <si>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</si>
  <si>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</si>
  <si>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</si>
  <si>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</si>
  <si>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</si>
  <si>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</si>
  <si>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</si>
  <si>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</si>
  <si>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</si>
  <si>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</si>
  <si>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</si>
  <si>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</si>
  <si>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</si>
  <si>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</si>
  <si>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</si>
  <si>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</si>
  <si>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</si>
  <si>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</si>
  <si>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</si>
  <si>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</si>
  <si>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</si>
  <si>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</si>
  <si>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</si>
  <si>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</si>
  <si>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</si>
  <si>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</si>
  <si>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</si>
  <si>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</si>
  <si>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</si>
  <si>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</si>
  <si>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</si>
  <si>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</si>
  <si>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</si>
  <si>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</si>
  <si>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</si>
  <si>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</si>
  <si>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</si>
  <si>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</si>
  <si>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</si>
  <si>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</si>
  <si>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</si>
  <si>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</si>
  <si>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</si>
  <si>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</si>
  <si>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</si>
  <si>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</si>
  <si>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</si>
  <si>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</si>
  <si>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</si>
  <si>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</si>
  <si>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</si>
  <si>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</si>
  <si>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</si>
  <si>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</si>
  <si>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</si>
  <si>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</si>
  <si>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</si>
  <si>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</si>
  <si>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</si>
  <si>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</si>
  <si>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</si>
  <si>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</si>
  <si>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</si>
  <si>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</si>
  <si>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</si>
  <si>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</si>
  <si>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</si>
  <si>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</si>
  <si>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</si>
  <si>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</si>
  <si>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</si>
  <si>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</si>
  <si>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</si>
  <si>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</si>
  <si>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</si>
  <si>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</si>
  <si>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</si>
  <si>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</si>
  <si>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</si>
  <si>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</si>
  <si>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</si>
  <si>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</si>
  <si>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</si>
  <si>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</si>
  <si>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</si>
  <si>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</si>
  <si>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</si>
  <si>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</si>
  <si>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</si>
  <si>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</si>
  <si>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</si>
  <si>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</si>
  <si>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</si>
  <si>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</si>
  <si>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</si>
  <si>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</si>
  <si>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</si>
  <si>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</si>
  <si>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</si>
  <si>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</si>
  <si>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</si>
  <si>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</si>
  <si>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</si>
  <si>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</si>
  <si>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</si>
  <si>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</si>
  <si>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</si>
  <si>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</si>
  <si>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</si>
  <si>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</si>
  <si>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</si>
  <si>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</si>
  <si>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</si>
  <si>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</si>
  <si>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</si>
  <si>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</si>
  <si>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</si>
  <si>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</si>
  <si>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</si>
  <si>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</si>
  <si>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</si>
  <si>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</si>
  <si>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</si>
  <si>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</si>
  <si>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</si>
  <si>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</si>
  <si>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</si>
  <si>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</si>
  <si>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</si>
  <si>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</si>
  <si>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</si>
  <si>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</si>
  <si>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</si>
  <si>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</si>
  <si>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</si>
  <si>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</si>
  <si>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</si>
  <si>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</si>
  <si>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</si>
  <si>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</si>
  <si>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</si>
  <si>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</si>
  <si>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</si>
  <si>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</si>
  <si>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</si>
  <si>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</si>
  <si>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</si>
  <si>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</si>
  <si>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</si>
  <si>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</si>
  <si>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</si>
  <si>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</si>
  <si>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</si>
  <si>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</si>
  <si>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</si>
  <si>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</si>
  <si>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</si>
  <si>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</si>
  <si>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</si>
  <si>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</si>
  <si>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</si>
  <si>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</si>
  <si>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</si>
  <si>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</si>
  <si>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</si>
  <si>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</si>
  <si>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</si>
  <si>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</si>
  <si>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</si>
  <si>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</si>
  <si>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</si>
  <si>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</si>
  <si>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</si>
  <si>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</si>
  <si>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</si>
  <si>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</si>
  <si>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</si>
  <si>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</si>
  <si>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</si>
  <si>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</si>
  <si>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</si>
  <si>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</si>
  <si>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</si>
  <si>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</si>
  <si>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</si>
  <si>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</si>
  <si>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</si>
  <si>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</si>
  <si>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</si>
  <si>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</si>
  <si>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</si>
  <si>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</si>
  <si>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</si>
  <si>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</si>
  <si>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</si>
  <si>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</si>
  <si>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</si>
  <si>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</si>
  <si>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</si>
  <si>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</si>
  <si>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</si>
  <si>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</si>
  <si>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</si>
  <si>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</si>
  <si>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</si>
  <si>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</si>
  <si>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</si>
  <si>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</si>
  <si>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</si>
  <si>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</si>
  <si>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</si>
  <si>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</si>
  <si>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</si>
  <si>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</si>
  <si>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</si>
  <si>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</si>
  <si>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</si>
  <si>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</si>
  <si>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</si>
  <si>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</si>
  <si>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</si>
  <si>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</si>
  <si>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</si>
  <si>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</si>
  <si>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</si>
  <si>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</si>
  <si>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</si>
  <si>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</si>
  <si>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</si>
  <si>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</si>
  <si>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</si>
  <si>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</si>
  <si>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</si>
  <si>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</si>
  <si>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</si>
  <si>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</si>
  <si>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</si>
  <si>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</si>
  <si>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</si>
  <si>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</si>
  <si>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</si>
  <si>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</si>
  <si>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</si>
  <si>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</si>
  <si>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</si>
  <si>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</si>
  <si>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</si>
  <si>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</si>
  <si>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</si>
  <si>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</si>
  <si>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</si>
  <si>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</si>
  <si>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</si>
  <si>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</si>
  <si>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</si>
  <si>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</si>
  <si>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</si>
  <si>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</si>
  <si>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</si>
  <si>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</si>
  <si>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</si>
  <si>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</si>
  <si>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</si>
  <si>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</si>
  <si>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</si>
  <si>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</si>
  <si>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</si>
  <si>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</si>
  <si>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</si>
  <si>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</si>
  <si>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</si>
  <si>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</si>
  <si>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</si>
  <si>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</si>
  <si>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</si>
  <si>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</si>
  <si>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</si>
  <si>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</si>
  <si>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</si>
  <si>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</si>
  <si>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</si>
  <si>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</si>
  <si>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</si>
  <si>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</si>
  <si>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</si>
  <si>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</si>
  <si>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</si>
  <si>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</si>
  <si>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</si>
  <si>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</si>
  <si>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</si>
  <si>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</si>
  <si>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</si>
  <si>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</si>
  <si>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</si>
  <si>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</si>
  <si>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</si>
  <si>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</si>
  <si>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</si>
  <si>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</si>
  <si>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</si>
  <si>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</si>
  <si>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</si>
  <si>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</si>
  <si>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</si>
  <si>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</si>
  <si>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</si>
  <si>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</si>
  <si>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</si>
  <si>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</si>
  <si>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</si>
  <si>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</si>
  <si>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</si>
  <si>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</si>
  <si>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</si>
  <si>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</si>
  <si>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</si>
  <si>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</si>
  <si>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</si>
  <si>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</si>
  <si>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</si>
  <si>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</si>
  <si>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</si>
  <si>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</si>
  <si>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</si>
  <si>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</si>
  <si>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</si>
  <si>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</si>
  <si>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</si>
  <si>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</si>
  <si>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</si>
  <si>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</si>
  <si>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</si>
  <si>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</si>
  <si>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</si>
  <si>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</si>
  <si>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</si>
  <si>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</si>
  <si>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</si>
  <si>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</si>
  <si>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</si>
  <si>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</si>
  <si>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</si>
  <si>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</si>
  <si>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</si>
  <si>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</si>
  <si>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</si>
  <si>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</si>
  <si>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</si>
  <si>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</si>
  <si>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</si>
  <si>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</si>
  <si>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</si>
  <si>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</si>
  <si>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</si>
  <si>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</si>
  <si>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</si>
  <si>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</si>
  <si>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</si>
  <si>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</si>
  <si>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</si>
  <si>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</si>
  <si>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</si>
  <si>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</si>
  <si>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</si>
  <si>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</si>
  <si>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</si>
  <si>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</si>
  <si>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</si>
  <si>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</si>
  <si>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</si>
  <si>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</si>
  <si>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</si>
  <si>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</si>
  <si>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</si>
  <si>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</si>
  <si>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</si>
  <si>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</si>
  <si>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</si>
  <si>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</si>
  <si>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</si>
  <si>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</si>
  <si>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</si>
  <si>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</si>
  <si>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</si>
  <si>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</si>
  <si>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</si>
  <si>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</si>
  <si>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</si>
  <si>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</si>
  <si>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</si>
  <si>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</si>
  <si>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</si>
  <si>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</si>
  <si>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</si>
  <si>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</si>
  <si>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</si>
  <si>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</si>
  <si>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</si>
  <si>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</si>
  <si>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</si>
  <si>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</si>
  <si>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</si>
  <si>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</si>
  <si>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</si>
  <si>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</si>
  <si>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</si>
  <si>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</si>
  <si>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</si>
  <si>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</si>
  <si>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</si>
  <si>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</si>
  <si>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</si>
  <si>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</si>
  <si>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</si>
  <si>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</si>
  <si>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</si>
  <si>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</si>
  <si>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</si>
  <si>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</si>
  <si>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</si>
  <si>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</si>
  <si>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</si>
  <si>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</si>
  <si>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</si>
  <si>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</si>
  <si>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</si>
  <si>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</si>
  <si>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</si>
  <si>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</si>
  <si>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</si>
  <si>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</si>
  <si>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</si>
  <si>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</si>
  <si>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</si>
  <si>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</si>
  <si>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</si>
  <si>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</si>
  <si>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</si>
  <si>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</si>
  <si>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</si>
  <si>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</si>
  <si>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</si>
  <si>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</si>
  <si>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</si>
  <si>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</si>
  <si>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</si>
  <si>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</si>
  <si>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</si>
  <si>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</si>
  <si>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</si>
  <si>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</si>
  <si>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</si>
  <si>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</si>
  <si>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</si>
  <si>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</si>
  <si>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</si>
  <si>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</si>
  <si>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</si>
  <si>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</si>
  <si>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</si>
  <si>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</si>
  <si>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</si>
  <si>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</si>
  <si>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</si>
  <si>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</si>
  <si>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</si>
  <si>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</si>
  <si>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</si>
  <si>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</si>
  <si>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</si>
  <si>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</si>
  <si>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</si>
  <si>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</si>
  <si>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</si>
  <si>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</si>
  <si>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</si>
  <si>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</si>
  <si>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</si>
  <si>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</si>
  <si>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</si>
  <si>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</si>
  <si>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</si>
  <si>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</si>
  <si>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</si>
  <si>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</si>
  <si>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</si>
  <si>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</si>
  <si>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</si>
  <si>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</si>
  <si>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</si>
  <si>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</si>
  <si>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</si>
  <si>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</si>
  <si>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</si>
  <si>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</si>
  <si>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</si>
  <si>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</si>
  <si>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</si>
  <si>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</si>
  <si>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</si>
  <si>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</si>
  <si>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</si>
  <si>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</si>
  <si>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</si>
  <si>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</si>
  <si>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</si>
  <si>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</si>
  <si>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</si>
  <si>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</si>
  <si>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</si>
  <si>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</si>
  <si>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</si>
  <si>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</si>
  <si>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</si>
  <si>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</si>
  <si>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</si>
  <si>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</si>
  <si>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</si>
  <si>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</si>
  <si>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</si>
  <si>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</si>
  <si>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</si>
  <si>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</si>
  <si>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</si>
  <si>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</si>
  <si>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</si>
  <si>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</si>
  <si>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</si>
  <si>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</si>
  <si>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</si>
  <si>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</si>
  <si>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</si>
  <si>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</si>
  <si>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</si>
  <si>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</si>
  <si>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</si>
  <si>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</si>
  <si>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</si>
  <si>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</si>
  <si>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</si>
  <si>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</si>
  <si>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</si>
  <si>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</si>
  <si>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</si>
  <si>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</si>
  <si>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</si>
  <si>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</si>
  <si>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</si>
  <si>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</si>
  <si>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</si>
  <si>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</si>
  <si>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</si>
  <si>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</si>
  <si>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</si>
  <si>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</si>
  <si>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</si>
  <si>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</si>
  <si>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</si>
  <si>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</si>
  <si>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</si>
  <si>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</si>
  <si>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</si>
  <si>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</si>
  <si>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</si>
  <si>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</si>
  <si>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</si>
  <si>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</si>
  <si>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</si>
  <si>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</si>
  <si>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</si>
  <si>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</si>
  <si>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</si>
  <si>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</si>
  <si>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</si>
  <si>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</si>
  <si>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</si>
  <si>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</si>
  <si>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</si>
  <si>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</si>
  <si>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</si>
  <si>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</si>
  <si>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</si>
  <si>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</si>
  <si>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</si>
  <si>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</si>
  <si>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</si>
  <si>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</si>
  <si>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</si>
  <si>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</si>
  <si>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</si>
  <si>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</si>
  <si>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</si>
  <si>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</si>
  <si>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</si>
  <si>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</si>
  <si>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</si>
  <si>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</si>
  <si>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</si>
  <si>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</si>
  <si>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</si>
  <si>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</si>
  <si>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</si>
  <si>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</si>
  <si>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</si>
  <si>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</si>
  <si>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</si>
  <si>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</si>
  <si>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</si>
  <si>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</si>
  <si>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</si>
  <si>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</si>
  <si>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</si>
  <si>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</si>
  <si>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</si>
  <si>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</si>
  <si>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</si>
  <si>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</si>
  <si>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</si>
  <si>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</si>
  <si>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</si>
  <si>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</si>
  <si>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</si>
  <si>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</si>
  <si>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</si>
  <si>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</si>
  <si>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</si>
  <si>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</si>
  <si>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</si>
  <si>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</si>
  <si>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</si>
  <si>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</si>
  <si>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</si>
  <si>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</si>
  <si>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</si>
  <si>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</si>
  <si>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</si>
  <si>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</si>
  <si>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</si>
  <si>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</si>
  <si>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</si>
  <si>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</si>
  <si>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</si>
  <si>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</si>
  <si>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</si>
  <si>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</si>
  <si>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</si>
  <si>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</si>
  <si>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</si>
  <si>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</si>
  <si>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</si>
  <si>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</si>
  <si>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</si>
  <si>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</si>
  <si>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</si>
  <si>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</si>
  <si>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</si>
  <si>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</si>
  <si>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</si>
  <si>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</si>
  <si>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</si>
  <si>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</si>
  <si>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</si>
  <si>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</si>
  <si>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</si>
  <si>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</si>
  <si>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</si>
  <si>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</si>
  <si>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</si>
  <si>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</si>
  <si>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</si>
  <si>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</si>
  <si>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</si>
  <si>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</si>
  <si>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</si>
  <si>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</si>
  <si>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</si>
  <si>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</si>
  <si>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</si>
  <si>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</si>
  <si>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</si>
  <si>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</si>
  <si>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</si>
  <si>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</si>
  <si>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</si>
  <si>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</si>
  <si>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</si>
  <si>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</si>
  <si>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</si>
  <si>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</si>
  <si>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</si>
  <si>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</si>
  <si>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</si>
  <si>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</si>
  <si>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</si>
  <si>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</si>
  <si>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</si>
  <si>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</si>
  <si>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</si>
  <si>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</si>
  <si>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</si>
  <si>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</si>
  <si>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</si>
  <si>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</si>
  <si>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</si>
  <si>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</si>
  <si>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</si>
  <si>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</si>
  <si>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</si>
  <si>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</si>
  <si>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</si>
  <si>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</si>
  <si>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</si>
  <si>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</si>
  <si>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</si>
  <si>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</si>
  <si>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</si>
  <si>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</si>
  <si>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</si>
  <si>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</si>
  <si>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</si>
  <si>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</si>
  <si>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</si>
  <si>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</si>
  <si>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</si>
  <si>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</si>
  <si>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</si>
  <si>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</si>
  <si>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</si>
  <si>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</si>
  <si>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</si>
  <si>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</si>
  <si>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</si>
  <si>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</si>
  <si>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</si>
  <si>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</si>
  <si>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</si>
  <si>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</si>
  <si>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</si>
  <si>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</si>
  <si>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</si>
  <si>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</si>
  <si>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</si>
  <si>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</si>
  <si>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</si>
  <si>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</si>
  <si>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</si>
  <si>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</si>
  <si>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</si>
  <si>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</si>
  <si>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</si>
  <si>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</si>
  <si>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</si>
  <si>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</si>
  <si>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</si>
  <si>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</si>
  <si>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</si>
  <si>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</si>
  <si>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</si>
  <si>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</si>
  <si>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</si>
  <si>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</si>
  <si>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</si>
  <si>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</si>
  <si>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</si>
  <si>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</si>
  <si>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</si>
  <si>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</si>
  <si>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</si>
  <si>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</si>
  <si>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</si>
  <si>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</si>
  <si>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</si>
  <si>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</si>
  <si>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</si>
  <si>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</si>
  <si>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</si>
  <si>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</si>
  <si>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</si>
  <si>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</si>
  <si>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</si>
  <si>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</si>
  <si>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</si>
  <si>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</si>
  <si>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</si>
  <si>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</si>
  <si>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</si>
  <si>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</si>
  <si>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</si>
  <si>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</si>
  <si>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</si>
  <si>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</si>
  <si>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</si>
  <si>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</si>
  <si>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</si>
  <si>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</si>
  <si>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</si>
  <si>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</si>
  <si>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</si>
  <si>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</si>
  <si>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</si>
  <si>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</si>
  <si>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</si>
  <si>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</si>
  <si>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</si>
  <si>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</si>
  <si>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</si>
  <si>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</si>
  <si>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</si>
  <si>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</si>
  <si>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</si>
  <si>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</si>
  <si>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</si>
  <si>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</si>
  <si>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</si>
  <si>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</si>
  <si>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</si>
  <si>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</si>
  <si>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</si>
  <si>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</si>
  <si>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</si>
  <si>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</si>
  <si>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</si>
  <si>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</si>
  <si>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</si>
  <si>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</si>
  <si>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</si>
  <si>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</si>
  <si>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</si>
  <si>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</si>
  <si>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</si>
  <si>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</si>
  <si>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</si>
  <si>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</si>
  <si>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</si>
  <si>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</si>
  <si>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</si>
  <si>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</si>
  <si>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</si>
  <si>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</si>
  <si>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</si>
  <si>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</si>
  <si>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</si>
  <si>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</si>
  <si>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</si>
  <si>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</si>
  <si>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</si>
  <si>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</si>
  <si>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</si>
  <si>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</si>
  <si>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</si>
  <si>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</si>
  <si>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</si>
  <si>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</si>
  <si>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</si>
  <si>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</si>
  <si>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</si>
  <si>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</si>
  <si>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</si>
  <si>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</si>
  <si>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</si>
  <si>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</si>
  <si>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</si>
  <si>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</si>
  <si>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</si>
  <si>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</si>
  <si>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</si>
  <si>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</si>
  <si>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</si>
  <si>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</si>
  <si>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</si>
  <si>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</si>
  <si>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</si>
  <si>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</si>
  <si>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</si>
  <si>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</si>
  <si>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</si>
  <si>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</si>
  <si>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</si>
  <si>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</si>
  <si>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</si>
  <si>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</si>
  <si>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</si>
  <si>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</si>
  <si>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</si>
  <si>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</si>
  <si>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</si>
  <si>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</si>
  <si>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</si>
  <si>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</si>
  <si>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</si>
  <si>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</si>
  <si>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</si>
  <si>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</si>
  <si>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</si>
  <si>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</si>
  <si>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</si>
  <si>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</si>
  <si>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</si>
  <si>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</si>
  <si>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</si>
  <si>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</si>
  <si>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</si>
  <si>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</si>
  <si>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</si>
  <si>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</si>
  <si>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</si>
  <si>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</si>
  <si>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</si>
  <si>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</si>
  <si>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</si>
  <si>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</si>
  <si>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</si>
  <si>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</si>
  <si>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</si>
  <si>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</si>
  <si>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</si>
  <si>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</si>
  <si>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</si>
  <si>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</si>
  <si>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</si>
  <si>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</si>
  <si>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</si>
  <si>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</si>
  <si>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</si>
  <si>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</si>
  <si>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</si>
  <si>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</si>
  <si>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</si>
  <si>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</si>
  <si>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</si>
  <si>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</si>
  <si>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</si>
  <si>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</si>
  <si>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</si>
  <si>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</si>
  <si>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</si>
  <si>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</si>
  <si>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</si>
  <si>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</si>
  <si>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</si>
  <si>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</si>
  <si>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</si>
  <si>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</si>
  <si>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</si>
  <si>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</si>
  <si>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</si>
  <si>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</si>
  <si>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</si>
  <si>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</si>
  <si>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</si>
  <si>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</si>
  <si>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</si>
  <si>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</si>
  <si>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</si>
  <si>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</si>
  <si>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</si>
  <si>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</si>
  <si>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</si>
  <si>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</si>
  <si>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</si>
  <si>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</si>
  <si>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</si>
  <si>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</si>
  <si>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</si>
  <si>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</si>
  <si>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</si>
  <si>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</si>
  <si>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</si>
  <si>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</si>
  <si>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</si>
  <si>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</si>
  <si>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</si>
  <si>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</si>
  <si>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</si>
  <si>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</si>
  <si>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</si>
  <si>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</si>
  <si>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</si>
  <si>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</si>
  <si>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</si>
  <si>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</si>
  <si>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</si>
  <si>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</si>
  <si>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</si>
  <si>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</si>
  <si>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</si>
  <si>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</si>
  <si>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</si>
  <si>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</si>
  <si>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</si>
  <si>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</si>
  <si>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</si>
  <si>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</si>
  <si>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</si>
  <si>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</si>
  <si>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</si>
  <si>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</si>
  <si>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</si>
  <si>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</si>
  <si>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</si>
  <si>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</si>
  <si>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</si>
  <si>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</si>
  <si>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</si>
  <si>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</si>
  <si>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</si>
  <si>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</si>
  <si>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</si>
  <si>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</si>
  <si>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</si>
  <si>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</si>
  <si>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</si>
  <si>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</si>
  <si>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</si>
  <si>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</si>
  <si>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</si>
  <si>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</si>
  <si>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</si>
  <si>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</si>
  <si>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</si>
  <si>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</si>
  <si>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</si>
  <si>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</si>
  <si>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</si>
  <si>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</si>
  <si>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</si>
  <si>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</si>
  <si>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</si>
  <si>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</si>
  <si>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</si>
  <si>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</si>
  <si>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</si>
  <si>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</si>
  <si>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</si>
  <si>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</si>
  <si>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</si>
  <si>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</si>
  <si>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</si>
  <si>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</si>
  <si>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</si>
  <si>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</si>
  <si>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</si>
  <si>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</si>
  <si>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</si>
  <si>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</si>
  <si>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</si>
  <si>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</si>
  <si>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</si>
  <si>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</si>
  <si>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</si>
  <si>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</si>
  <si>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</si>
  <si>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</si>
  <si>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</si>
  <si>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</si>
  <si>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</si>
  <si>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</si>
  <si>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</si>
  <si>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</si>
  <si>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</si>
  <si>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</si>
  <si>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</si>
  <si>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</si>
  <si>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</si>
  <si>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</si>
  <si>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</si>
  <si>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</si>
  <si>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</si>
  <si>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</si>
  <si>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</si>
  <si>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</si>
  <si>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</si>
  <si>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</si>
  <si>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</si>
  <si>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</si>
  <si>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</si>
  <si>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</si>
  <si>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</si>
  <si>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</si>
  <si>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</si>
  <si>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</si>
  <si>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</si>
  <si>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</si>
  <si>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</si>
  <si>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</si>
  <si>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</si>
  <si>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</si>
  <si>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</si>
  <si>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</si>
  <si>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</si>
  <si>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</si>
  <si>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</si>
  <si>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</si>
  <si>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</si>
  <si>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</si>
  <si>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</si>
  <si>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</si>
  <si>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</si>
  <si>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</si>
  <si>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</si>
  <si>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</si>
  <si>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</si>
  <si>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</si>
  <si>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</si>
  <si>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</si>
  <si>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</si>
  <si>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</si>
  <si>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</si>
  <si>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</si>
  <si>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</si>
  <si>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</si>
  <si>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</si>
  <si>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</si>
  <si>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</si>
  <si>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</si>
  <si>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</si>
  <si>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</si>
  <si>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</si>
  <si>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</si>
  <si>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</si>
  <si>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</si>
  <si>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</si>
  <si>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</si>
  <si>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</si>
  <si>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</si>
  <si>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</si>
  <si>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</si>
  <si>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</si>
  <si>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</si>
  <si>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</si>
  <si>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</si>
  <si>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</si>
  <si>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</si>
  <si>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</si>
  <si>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</si>
  <si>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</si>
  <si>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</si>
  <si>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</si>
  <si>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</si>
  <si>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</si>
  <si>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</si>
  <si>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</si>
  <si>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</si>
  <si>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</si>
  <si>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</si>
  <si>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</si>
  <si>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</si>
  <si>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</si>
  <si>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</si>
  <si>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</si>
  <si>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</si>
  <si>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</si>
  <si>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</si>
  <si>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</si>
  <si>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</si>
  <si>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</si>
  <si>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</si>
  <si>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</si>
  <si>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</si>
  <si>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</si>
  <si>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</si>
  <si>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</si>
  <si>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</si>
  <si>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</si>
  <si>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</si>
  <si>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</si>
  <si>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</si>
  <si>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</si>
  <si>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</si>
  <si>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</si>
  <si>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</si>
  <si>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</si>
  <si>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</si>
  <si>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</si>
  <si>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</si>
  <si>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</si>
  <si>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</si>
  <si>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</si>
  <si>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</si>
  <si>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</si>
  <si>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</si>
  <si>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</si>
  <si>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</si>
  <si>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</si>
  <si>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</si>
  <si>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</si>
  <si>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</si>
  <si>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</si>
  <si>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</si>
  <si>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</si>
  <si>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</si>
  <si>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</si>
  <si>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</si>
  <si>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</si>
  <si>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</si>
  <si>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</si>
  <si>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</si>
  <si>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</si>
  <si>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</si>
  <si>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</si>
  <si>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</si>
  <si>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</si>
  <si>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</si>
  <si>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</si>
  <si>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</si>
  <si>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</si>
  <si>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</si>
  <si>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</si>
  <si>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</si>
  <si>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</si>
  <si>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</si>
  <si>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</si>
  <si>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</si>
  <si>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</si>
  <si>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</si>
  <si>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</si>
  <si>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</si>
  <si>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</si>
  <si>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</si>
  <si>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</si>
  <si>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</si>
  <si>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</si>
  <si>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</si>
  <si>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</si>
  <si>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</si>
  <si>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</si>
  <si>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</si>
  <si>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</si>
  <si>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</si>
  <si>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</si>
  <si>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</si>
  <si>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</si>
  <si>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</si>
  <si>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</si>
  <si>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</si>
  <si>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</si>
  <si>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</si>
  <si>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</si>
  <si>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</si>
  <si>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</si>
  <si>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</si>
  <si>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</si>
  <si>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</si>
  <si>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</si>
  <si>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</si>
  <si>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</si>
  <si>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</si>
  <si>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</si>
  <si>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</si>
  <si>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</si>
  <si>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</si>
  <si>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</si>
  <si>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</si>
  <si>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</si>
  <si>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</si>
  <si>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</si>
  <si>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</si>
  <si>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</si>
  <si>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</si>
  <si>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</si>
  <si>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</si>
  <si>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</si>
  <si>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</si>
  <si>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</si>
  <si>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</si>
  <si>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</si>
  <si>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</si>
  <si>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</si>
  <si>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</si>
  <si>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</si>
  <si>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</si>
  <si>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</si>
  <si>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</si>
  <si>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</si>
  <si>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</si>
  <si>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</si>
  <si>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</si>
  <si>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</si>
  <si>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</si>
  <si>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</si>
  <si>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</si>
  <si>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</si>
  <si>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</si>
  <si>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</si>
  <si>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</si>
  <si>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</si>
  <si>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</si>
  <si>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</si>
  <si>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</si>
  <si>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</si>
  <si>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</si>
  <si>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</si>
  <si>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</si>
  <si>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</si>
  <si>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</si>
  <si>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</si>
  <si>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</si>
  <si>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</si>
  <si>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</si>
  <si>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</si>
  <si>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</si>
  <si>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</si>
  <si>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</si>
  <si>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</si>
  <si>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</si>
  <si>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</si>
  <si>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</si>
  <si>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</si>
  <si>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</si>
  <si>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</si>
  <si>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</si>
  <si>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</si>
  <si>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</si>
  <si>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</si>
  <si>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</si>
  <si>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</si>
  <si>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</si>
  <si>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</si>
  <si>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</si>
  <si>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</si>
  <si>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</si>
  <si>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</si>
  <si>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</si>
  <si>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</si>
  <si>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</si>
  <si>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</si>
  <si>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</si>
  <si>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</si>
  <si>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</si>
  <si>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</si>
  <si>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</si>
  <si>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</si>
  <si>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</si>
  <si>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</si>
  <si>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</si>
  <si>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</si>
  <si>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</si>
  <si>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</si>
  <si>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</si>
  <si>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</si>
  <si>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</si>
  <si>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</si>
  <si>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</si>
  <si>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</si>
  <si>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</si>
  <si>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</si>
  <si>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</si>
  <si>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</si>
  <si>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</si>
  <si>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</si>
  <si>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</si>
  <si>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</si>
  <si>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</si>
  <si>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</si>
  <si>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</si>
  <si>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</si>
  <si>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</si>
  <si>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</si>
  <si>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</si>
  <si>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</si>
  <si>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</si>
  <si>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</si>
  <si>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</si>
  <si>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</si>
  <si>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</si>
  <si>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</si>
  <si>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</si>
  <si>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</si>
  <si>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</si>
  <si>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</si>
  <si>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</si>
  <si>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</si>
  <si>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</si>
  <si>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</si>
  <si>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</si>
  <si>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</si>
  <si>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</si>
  <si>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</si>
  <si>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</si>
  <si>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</si>
  <si>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</si>
  <si>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</si>
  <si>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</si>
  <si>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</si>
  <si>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</si>
  <si>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</si>
  <si>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</si>
  <si>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</si>
  <si>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</si>
  <si>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</si>
  <si>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</si>
  <si>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</si>
  <si>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</si>
  <si>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</si>
  <si>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</si>
  <si>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</si>
  <si>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</si>
  <si>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</si>
  <si>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</si>
  <si>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</si>
  <si>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</si>
  <si>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</si>
  <si>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</si>
  <si>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</si>
  <si>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</si>
  <si>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</si>
  <si>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</si>
  <si>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</si>
  <si>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</si>
  <si>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</si>
  <si>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</si>
  <si>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</si>
  <si>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</si>
  <si>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</si>
  <si>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</si>
  <si>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</si>
  <si>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</si>
  <si>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</si>
  <si>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</si>
  <si>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</si>
  <si>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</si>
  <si>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</si>
  <si>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</si>
  <si>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</si>
  <si>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</si>
  <si>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</si>
  <si>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</si>
  <si>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</si>
  <si>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</si>
  <si>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</si>
  <si>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</si>
  <si>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</si>
  <si>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</si>
  <si>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</si>
  <si>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</si>
  <si>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</si>
  <si>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</si>
  <si>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</si>
  <si>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</si>
  <si>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</si>
  <si>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</si>
  <si>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</si>
  <si>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</si>
  <si>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</si>
  <si>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</si>
  <si>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</si>
  <si>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</si>
  <si>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</si>
  <si>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</si>
  <si>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</si>
  <si>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</si>
  <si>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</si>
  <si>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</si>
  <si>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</si>
  <si>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</si>
  <si>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</si>
  <si>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</si>
  <si>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</si>
  <si>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</si>
  <si>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</si>
  <si>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</si>
  <si>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</si>
  <si>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</si>
  <si>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</si>
  <si>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</si>
  <si>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</si>
  <si>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</si>
  <si>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</si>
  <si>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</si>
  <si>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</si>
  <si>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</si>
  <si>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</si>
  <si>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</si>
  <si>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</si>
  <si>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</si>
  <si>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</si>
  <si>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</si>
  <si>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</si>
  <si>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</si>
  <si>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</si>
  <si>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</si>
  <si>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</si>
  <si>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</si>
  <si>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</si>
  <si>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</si>
  <si>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</si>
  <si>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</si>
  <si>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</si>
  <si>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</si>
  <si>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</si>
  <si>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</si>
  <si>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</si>
  <si>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</si>
  <si>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</si>
  <si>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</si>
  <si>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</si>
  <si>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</si>
  <si>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</si>
  <si>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</si>
  <si>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</si>
  <si>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</si>
  <si>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</si>
  <si>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</si>
  <si>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</si>
  <si>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</si>
  <si>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</si>
  <si>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</si>
  <si>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</si>
  <si>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</si>
  <si>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</si>
  <si>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</si>
  <si>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</si>
  <si>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</si>
  <si>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</si>
  <si>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</si>
  <si>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</si>
  <si>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</si>
  <si>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</si>
  <si>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</si>
  <si>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</si>
  <si>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</si>
  <si>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</si>
  <si>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</si>
  <si>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</si>
  <si>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</si>
  <si>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</si>
  <si>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</si>
  <si>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</si>
  <si>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</si>
  <si>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</si>
  <si>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</si>
  <si>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</si>
  <si>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</si>
  <si>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</si>
  <si>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</si>
  <si>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</si>
  <si>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</si>
  <si>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</si>
  <si>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</si>
  <si>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</si>
  <si>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</si>
  <si>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</si>
  <si>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</si>
  <si>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</si>
  <si>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</si>
  <si>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</si>
  <si>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</si>
  <si>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</si>
  <si>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</si>
  <si>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</si>
  <si>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</si>
  <si>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</si>
  <si>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</si>
  <si>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</si>
  <si>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</si>
  <si>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</si>
  <si>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</si>
  <si>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</si>
  <si>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</si>
  <si>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</si>
  <si>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</si>
  <si>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</si>
  <si>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</si>
  <si>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</si>
  <si>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</si>
  <si>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</si>
  <si>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</si>
  <si>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</si>
  <si>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</si>
  <si>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</si>
  <si>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</si>
  <si>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</si>
  <si>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</si>
  <si>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</si>
  <si>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</si>
  <si>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</si>
  <si>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</si>
  <si>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</si>
  <si>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</si>
  <si>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</si>
  <si>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</si>
  <si>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</si>
  <si>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</si>
  <si>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</si>
  <si>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</si>
  <si>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</si>
  <si>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</si>
  <si>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</si>
  <si>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</si>
  <si>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</si>
  <si>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</si>
  <si>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</si>
  <si>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</si>
  <si>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</si>
  <si>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</si>
  <si>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</si>
  <si>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</si>
  <si>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</si>
  <si>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</si>
  <si>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</si>
  <si>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</si>
  <si>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</si>
  <si>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</si>
  <si>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</si>
  <si>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</si>
  <si>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</si>
  <si>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</si>
  <si>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</si>
  <si>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</si>
  <si>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</si>
  <si>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</si>
  <si>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</si>
  <si>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</si>
  <si>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</si>
  <si>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</si>
  <si>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</si>
  <si>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</si>
  <si>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</si>
  <si>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</si>
  <si>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</si>
  <si>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</si>
  <si>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</si>
  <si>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</si>
  <si>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</si>
  <si>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</si>
  <si>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</si>
  <si>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</si>
  <si>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</si>
  <si>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</si>
  <si>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</si>
  <si>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</si>
  <si>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</si>
  <si>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</si>
  <si>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</si>
  <si>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</si>
  <si>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</si>
  <si>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</si>
  <si>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</si>
  <si>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</si>
  <si>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</si>
  <si>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</si>
  <si>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</si>
  <si>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</si>
  <si>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</si>
  <si>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</si>
  <si>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</si>
  <si>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</si>
  <si>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</si>
  <si>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</si>
  <si>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</si>
  <si>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</si>
  <si>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</si>
  <si>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</si>
  <si>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</si>
  <si>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</si>
  <si>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</si>
  <si>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</si>
  <si>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</si>
  <si>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</si>
  <si>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</si>
  <si>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</si>
  <si>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</si>
  <si>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</si>
  <si>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</si>
  <si>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</si>
  <si>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</si>
  <si>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</si>
  <si>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</si>
  <si>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</si>
  <si>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</si>
  <si>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</si>
  <si>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</si>
  <si>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</si>
  <si>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</si>
  <si>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</si>
  <si>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</si>
  <si>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</si>
  <si>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</si>
  <si>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</si>
  <si>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</si>
  <si>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</si>
  <si>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</si>
  <si>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</si>
  <si>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</si>
  <si>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</si>
  <si>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</si>
  <si>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</si>
  <si>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</si>
  <si>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</si>
  <si>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</si>
  <si>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</si>
  <si>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</si>
  <si>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</si>
  <si>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</si>
  <si>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</si>
  <si>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</si>
  <si>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</si>
  <si>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</si>
  <si>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</si>
  <si>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</si>
  <si>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</si>
  <si>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</si>
  <si>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</si>
  <si>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</si>
  <si>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</si>
  <si>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</si>
  <si>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</si>
  <si>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</si>
  <si>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</si>
  <si>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</si>
  <si>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</si>
  <si>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</si>
  <si>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</si>
  <si>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</si>
  <si>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</si>
  <si>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</si>
  <si>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</si>
  <si>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</si>
  <si>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</si>
  <si>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</si>
  <si>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</si>
  <si>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</si>
  <si>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</si>
  <si>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</si>
  <si>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</si>
  <si>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</si>
  <si>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</si>
  <si>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</si>
  <si>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</si>
  <si>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</si>
  <si>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</si>
  <si>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</si>
  <si>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</si>
  <si>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</si>
  <si>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</si>
  <si>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</si>
  <si>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</si>
  <si>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</si>
  <si>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</si>
  <si>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</si>
  <si>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</si>
  <si>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</si>
  <si>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</si>
  <si>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</si>
  <si>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</si>
  <si>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</si>
  <si>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</si>
  <si>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</si>
  <si>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</si>
  <si>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</si>
  <si>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</si>
  <si>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</si>
  <si>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</si>
  <si>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</si>
  <si>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</si>
  <si>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</si>
  <si>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</si>
  <si>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</si>
  <si>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</si>
  <si>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</si>
  <si>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</si>
  <si>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</si>
  <si>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</si>
  <si>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</si>
  <si>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</si>
  <si>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</si>
  <si>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</si>
  <si>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</si>
  <si>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</si>
  <si>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</si>
  <si>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</si>
  <si>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</si>
  <si>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</si>
  <si>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</si>
  <si>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</si>
  <si>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</si>
  <si>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</si>
  <si>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</si>
  <si>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</si>
  <si>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</si>
  <si>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</si>
  <si>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</si>
  <si>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</si>
  <si>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</si>
  <si>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</si>
  <si>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</si>
  <si>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</si>
  <si>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</si>
  <si>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</si>
  <si>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</si>
  <si>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</si>
  <si>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</si>
  <si>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</si>
  <si>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</si>
  <si>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</si>
  <si>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</si>
  <si>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</si>
  <si>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</si>
  <si>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</si>
  <si>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</si>
  <si>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</si>
  <si>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</si>
  <si>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</si>
  <si>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</si>
  <si>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</si>
  <si>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</si>
  <si>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</si>
  <si>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</si>
  <si>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</si>
  <si>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</si>
  <si>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</si>
  <si>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</si>
  <si>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</si>
  <si>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</si>
  <si>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</si>
  <si>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</si>
  <si>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</si>
  <si>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</si>
  <si>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</si>
  <si>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</si>
  <si>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</si>
  <si>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</si>
  <si>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</si>
  <si>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</si>
  <si>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</si>
  <si>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</si>
  <si>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</si>
  <si>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</si>
  <si>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</si>
  <si>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</si>
  <si>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</si>
  <si>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</si>
  <si>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</si>
  <si>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</si>
  <si>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</si>
  <si>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</si>
  <si>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</si>
  <si>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</si>
  <si>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</si>
  <si>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</si>
  <si>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</si>
  <si>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</si>
  <si>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</si>
  <si>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</si>
  <si>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</si>
  <si>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</si>
  <si>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</si>
  <si>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</si>
  <si>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</si>
  <si>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</si>
  <si>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</si>
  <si>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</si>
  <si>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</si>
  <si>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</si>
  <si>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</si>
  <si>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</si>
  <si>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</si>
  <si>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</si>
  <si>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</si>
  <si>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</si>
  <si>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</si>
  <si>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</si>
  <si>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</si>
  <si>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</si>
  <si>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</si>
  <si>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</si>
  <si>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</si>
  <si>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</si>
  <si>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</si>
  <si>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</si>
  <si>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</si>
  <si>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</si>
  <si>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</si>
  <si>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</si>
  <si>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</si>
  <si>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</si>
  <si>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</si>
  <si>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</si>
  <si>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</si>
  <si>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</si>
  <si>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</si>
  <si>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</si>
  <si>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</si>
  <si>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</si>
  <si>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</si>
  <si>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</si>
  <si>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</si>
  <si>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</si>
  <si>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</si>
  <si>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</si>
  <si>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</si>
  <si>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</si>
  <si>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</si>
  <si>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</si>
  <si>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</si>
  <si>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</si>
  <si>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</si>
  <si>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</si>
  <si>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</si>
  <si>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</si>
  <si>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</si>
  <si>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</si>
  <si>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</si>
  <si>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</si>
  <si>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</si>
  <si>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</si>
  <si>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</si>
  <si>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</si>
  <si>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</si>
  <si>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</si>
  <si>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</si>
  <si>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</si>
  <si>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</si>
  <si>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</si>
  <si>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</si>
  <si>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</si>
  <si>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</si>
  <si>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</si>
  <si>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</si>
  <si>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</si>
  <si>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</si>
  <si>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</si>
  <si>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</si>
  <si>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</si>
  <si>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</si>
  <si>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</si>
  <si>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</si>
  <si>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</si>
  <si>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</si>
  <si>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</si>
  <si>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</si>
  <si>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</si>
  <si>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</si>
  <si>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</si>
  <si>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</si>
  <si>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</si>
  <si>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</si>
  <si>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</si>
  <si>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</si>
  <si>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</si>
  <si>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</si>
  <si>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</si>
  <si>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</si>
  <si>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</si>
  <si>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</si>
  <si>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</si>
  <si>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</si>
  <si>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</si>
  <si>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</si>
  <si>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</si>
  <si>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</si>
  <si>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</si>
  <si>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</si>
  <si>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</si>
  <si>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</si>
  <si>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</si>
  <si>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</si>
  <si>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</si>
  <si>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</si>
  <si>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</si>
  <si>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</si>
  <si>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</si>
  <si>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</si>
  <si>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</si>
  <si>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</si>
  <si>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</si>
  <si>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</si>
  <si>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</si>
  <si>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</si>
  <si>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</si>
  <si>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</si>
  <si>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</si>
  <si>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</si>
  <si>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</si>
  <si>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</si>
  <si>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</si>
  <si>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</si>
  <si>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</si>
  <si>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</si>
  <si>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</si>
  <si>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</si>
  <si>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</si>
  <si>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</si>
  <si>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</si>
  <si>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</si>
  <si>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</si>
  <si>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</si>
  <si>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</si>
  <si>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</si>
  <si>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</si>
  <si>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</si>
  <si>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</si>
  <si>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</si>
  <si>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</si>
  <si>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</si>
  <si>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</si>
  <si>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</si>
  <si>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</si>
  <si>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</si>
  <si>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</si>
  <si>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</si>
  <si>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</si>
  <si>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</si>
  <si>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</si>
  <si>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</si>
  <si>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</si>
  <si>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</si>
  <si>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</si>
  <si>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</si>
  <si>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</si>
  <si>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</si>
  <si>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</si>
  <si>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</si>
  <si>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</si>
  <si>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</si>
  <si>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</si>
  <si>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</si>
  <si>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</si>
  <si>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</si>
  <si>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</si>
  <si>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</si>
  <si>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</si>
  <si>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</si>
  <si>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</si>
  <si>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</si>
  <si>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</si>
  <si>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</si>
  <si>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</si>
  <si>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</si>
  <si>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</si>
  <si>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</si>
  <si>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</si>
  <si>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</si>
  <si>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</si>
  <si>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</si>
  <si>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</si>
  <si>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</si>
  <si>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</si>
  <si>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</si>
  <si>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</si>
  <si>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</si>
  <si>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</si>
  <si>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</si>
  <si>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</si>
  <si>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</si>
  <si>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</si>
  <si>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</si>
  <si>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</si>
  <si>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</si>
  <si>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</si>
  <si>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</si>
  <si>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</si>
  <si>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</si>
  <si>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</si>
  <si>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</si>
  <si>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</si>
  <si>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</si>
  <si>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</si>
  <si>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</si>
  <si>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</si>
  <si>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</si>
  <si>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</si>
  <si>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</si>
  <si>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</si>
  <si>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</si>
  <si>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</si>
  <si>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</si>
  <si>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</si>
  <si>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</si>
  <si>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</si>
  <si>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</si>
  <si>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</si>
  <si>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</si>
  <si>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</si>
  <si>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</si>
  <si>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</si>
  <si>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</si>
  <si>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</si>
  <si>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</si>
  <si>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</si>
  <si>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</si>
  <si>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</si>
  <si>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</si>
  <si>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</si>
  <si>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</si>
  <si>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</si>
  <si>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</si>
  <si>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</si>
  <si>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</si>
  <si>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</si>
  <si>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</si>
  <si>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</si>
  <si>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</si>
  <si>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</si>
  <si>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</si>
  <si>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</si>
  <si>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</si>
  <si>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</si>
  <si>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</si>
  <si>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</si>
  <si>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</si>
  <si>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</si>
  <si>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</si>
  <si>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</si>
  <si>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</si>
  <si>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</si>
  <si>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</si>
  <si>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</si>
  <si>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</si>
  <si>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</si>
  <si>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</si>
  <si>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</si>
  <si>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</si>
  <si>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</si>
  <si>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</si>
  <si>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</si>
  <si>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</si>
  <si>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</si>
  <si>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</si>
  <si>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</si>
  <si>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</si>
  <si>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</si>
  <si>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</si>
  <si>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</si>
  <si>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</si>
  <si>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</si>
  <si>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</si>
  <si>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</si>
  <si>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</si>
  <si>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</si>
  <si>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</si>
  <si>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</si>
  <si>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</si>
  <si>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</si>
  <si>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</si>
  <si>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</si>
  <si>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</si>
  <si>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</si>
  <si>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</si>
  <si>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</si>
  <si>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</si>
  <si>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</si>
  <si>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</si>
  <si>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</si>
  <si>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</si>
  <si>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</si>
  <si>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</si>
  <si>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</si>
  <si>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</si>
  <si>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</si>
  <si>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</si>
  <si>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</si>
  <si>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</si>
  <si>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</si>
  <si>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</si>
  <si>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</si>
  <si>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</si>
  <si>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</si>
  <si>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</si>
  <si>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</si>
  <si>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</si>
  <si>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</si>
  <si>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</si>
  <si>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</si>
  <si>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</si>
  <si>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</si>
  <si>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</si>
  <si>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</si>
  <si>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</si>
  <si>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</si>
  <si>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</si>
  <si>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</si>
  <si>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</si>
  <si>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</si>
  <si>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</si>
  <si>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</si>
  <si>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</si>
  <si>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</si>
  <si>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</si>
  <si>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</si>
  <si>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</si>
  <si>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</si>
  <si>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</si>
  <si>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</si>
  <si>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</si>
  <si>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</si>
  <si>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</si>
  <si>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</si>
  <si>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</si>
  <si>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</si>
  <si>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</si>
  <si>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</si>
  <si>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</si>
  <si>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</si>
  <si>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</si>
  <si>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</si>
  <si>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</si>
  <si>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</si>
  <si>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</si>
  <si>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</si>
  <si>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</si>
  <si>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</si>
  <si>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</si>
  <si>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</si>
  <si>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</si>
  <si>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</si>
  <si>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</si>
  <si>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</si>
  <si>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</si>
  <si>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</si>
  <si>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</si>
  <si>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</si>
  <si>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</si>
  <si>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</si>
  <si>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</si>
  <si>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</si>
  <si>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</si>
  <si>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</si>
  <si>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</si>
  <si>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</si>
  <si>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</si>
  <si>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</si>
  <si>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</si>
  <si>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</si>
  <si>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</si>
  <si>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</si>
  <si>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</si>
  <si>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</si>
  <si>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</si>
  <si>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</si>
  <si>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</si>
  <si>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</si>
  <si>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</si>
  <si>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</si>
  <si>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</si>
  <si>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</si>
  <si>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</si>
  <si>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</si>
  <si>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</si>
  <si>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</si>
  <si>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</si>
  <si>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</si>
  <si>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</si>
  <si>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</si>
  <si>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</si>
  <si>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</si>
  <si>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</si>
  <si>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</si>
  <si>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</si>
  <si>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</si>
  <si>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</si>
  <si>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</si>
  <si>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</si>
  <si>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</si>
  <si>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</si>
  <si>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</si>
  <si>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</si>
  <si>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</si>
  <si>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</si>
  <si>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</si>
  <si>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</si>
  <si>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</si>
  <si>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</si>
  <si>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</si>
  <si>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</si>
  <si>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</si>
  <si>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</si>
  <si>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</si>
  <si>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</si>
  <si>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</si>
  <si>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</si>
  <si>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</si>
  <si>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</si>
  <si>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</si>
  <si>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</si>
  <si>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</si>
  <si>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</si>
  <si>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</si>
  <si>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</si>
  <si>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</si>
  <si>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</si>
  <si>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</si>
  <si>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</si>
  <si>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</si>
  <si>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</si>
  <si>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</si>
  <si>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</si>
  <si>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</si>
  <si>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</si>
  <si>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</si>
  <si>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</si>
  <si>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</si>
  <si>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</si>
  <si>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</si>
  <si>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</si>
  <si>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</si>
  <si>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</si>
  <si>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</si>
  <si>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</si>
  <si>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</si>
  <si>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</si>
  <si>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</si>
  <si>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</si>
  <si>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</si>
  <si>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</si>
  <si>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</si>
  <si>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</si>
  <si>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</si>
  <si>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</si>
  <si>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</si>
  <si>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</si>
  <si>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</si>
  <si>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</si>
  <si>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</si>
  <si>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</si>
  <si>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</si>
  <si>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</si>
  <si>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</si>
  <si>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</si>
  <si>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</si>
  <si>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</si>
  <si>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</si>
  <si>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</si>
  <si>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</si>
  <si>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</si>
  <si>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</si>
  <si>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</si>
  <si>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</si>
  <si>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</si>
  <si>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</si>
  <si>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</si>
  <si>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</si>
  <si>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</si>
  <si>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</si>
  <si>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</si>
  <si>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</si>
  <si>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</si>
  <si>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</si>
  <si>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</si>
  <si>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</si>
  <si>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</si>
  <si>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</si>
  <si>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</si>
  <si>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</si>
  <si>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</si>
  <si>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</si>
  <si>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</si>
  <si>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</si>
  <si>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</si>
  <si>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</si>
  <si>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</si>
  <si>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</si>
  <si>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</si>
  <si>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</si>
  <si>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</si>
  <si>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</si>
  <si>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</si>
  <si>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</si>
  <si>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</si>
  <si>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</si>
  <si>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</si>
  <si>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</si>
  <si>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</si>
  <si>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</si>
  <si>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</si>
  <si>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</si>
  <si>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</si>
  <si>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</si>
  <si>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</si>
  <si>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</si>
  <si>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</si>
  <si>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</si>
  <si>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</si>
  <si>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</si>
  <si>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</si>
  <si>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</si>
  <si>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</si>
  <si>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</si>
  <si>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</si>
  <si>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</si>
  <si>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</si>
  <si>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</si>
  <si>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</si>
  <si>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</si>
  <si>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</si>
  <si>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</si>
  <si>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</si>
  <si>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</si>
  <si>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</si>
  <si>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</si>
  <si>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</si>
  <si>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</si>
  <si>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</si>
  <si>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</si>
  <si>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</si>
  <si>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</si>
  <si>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</si>
  <si>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</si>
  <si>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</si>
  <si>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</si>
  <si>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</si>
  <si>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</si>
  <si>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</si>
  <si>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</si>
  <si>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</si>
  <si>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</si>
  <si>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</si>
  <si>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</si>
  <si>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</si>
  <si>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</si>
  <si>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</si>
  <si>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</si>
  <si>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</si>
  <si>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</si>
  <si>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</si>
  <si>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</si>
  <si>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</si>
  <si>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</si>
  <si>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</si>
  <si>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</si>
  <si>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</si>
  <si>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</si>
  <si>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</si>
  <si>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</si>
  <si>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</si>
  <si>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</si>
  <si>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</si>
  <si>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</si>
  <si>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</si>
  <si>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</si>
  <si>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</si>
  <si>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</si>
  <si>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</si>
  <si>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</si>
  <si>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</si>
  <si>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</si>
  <si>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</si>
  <si>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</si>
  <si>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</si>
  <si>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</si>
  <si>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</si>
  <si>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</si>
  <si>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</si>
  <si>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</si>
  <si>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</si>
  <si>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</si>
  <si>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</si>
  <si>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</si>
  <si>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</si>
  <si>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</si>
  <si>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</si>
  <si>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</si>
  <si>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</si>
  <si>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</si>
  <si>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</si>
  <si>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</si>
  <si>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</si>
  <si>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</si>
  <si>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</si>
  <si>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</si>
  <si>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</si>
  <si>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</si>
  <si>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</si>
  <si>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</si>
  <si>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</si>
  <si>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</si>
  <si>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</si>
  <si>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</si>
  <si>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</si>
  <si>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</si>
  <si>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</si>
  <si>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</si>
  <si>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</si>
  <si>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</si>
  <si>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</si>
  <si>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</si>
  <si>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</si>
  <si>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</si>
  <si>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</si>
  <si>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</si>
  <si>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</si>
  <si>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</si>
  <si>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</si>
  <si>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</si>
  <si>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</si>
  <si>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</si>
  <si>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</si>
  <si>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</si>
  <si>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</si>
  <si>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</si>
  <si>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</si>
  <si>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</si>
  <si>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</si>
  <si>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</si>
  <si>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</si>
  <si>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</si>
  <si>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</si>
  <si>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</si>
  <si>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</si>
  <si>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</si>
  <si>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</si>
  <si>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</si>
  <si>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</si>
  <si>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</si>
  <si>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</si>
  <si>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</si>
  <si>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</si>
  <si>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</si>
  <si>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</si>
  <si>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</si>
  <si>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</si>
  <si>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</si>
  <si>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</si>
  <si>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</si>
  <si>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</si>
  <si>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</si>
  <si>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</si>
  <si>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</si>
  <si>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</si>
  <si>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</si>
  <si>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</si>
  <si>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</si>
  <si>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</si>
  <si>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</si>
  <si>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</si>
  <si>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</si>
  <si>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</si>
  <si>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</si>
  <si>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</si>
  <si>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</si>
  <si>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</si>
  <si>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</si>
  <si>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</si>
  <si>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</si>
  <si>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</si>
  <si>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</si>
  <si>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</si>
  <si>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</si>
  <si>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</si>
  <si>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</si>
  <si>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</si>
  <si>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</si>
  <si>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</si>
  <si>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</si>
  <si>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</si>
  <si>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</si>
  <si>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</si>
  <si>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</si>
  <si>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</si>
  <si>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</si>
  <si>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</si>
  <si>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</si>
  <si>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</si>
  <si>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</si>
  <si>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</si>
  <si>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</si>
  <si>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</si>
  <si>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</si>
  <si>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</si>
  <si>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</si>
  <si>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</si>
  <si>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</si>
  <si>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</si>
  <si>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</si>
  <si>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</si>
  <si>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</si>
  <si>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</si>
  <si>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</si>
  <si>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</si>
  <si>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</si>
  <si>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</si>
  <si>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</si>
  <si>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</si>
  <si>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</si>
  <si>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</si>
  <si>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</si>
  <si>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</si>
  <si>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</si>
  <si>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</si>
  <si>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</si>
  <si>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</si>
  <si>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</si>
  <si>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</si>
  <si>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</si>
  <si>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</si>
  <si>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</si>
  <si>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</si>
  <si>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</si>
  <si>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</si>
  <si>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</si>
  <si>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</si>
  <si>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</si>
  <si>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</si>
  <si>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</si>
  <si>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</si>
  <si>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</si>
  <si>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</si>
  <si>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</si>
  <si>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</si>
  <si>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</si>
  <si>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</si>
  <si>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</si>
  <si>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</si>
  <si>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</si>
  <si>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</si>
  <si>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</si>
  <si>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</si>
  <si>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</si>
  <si>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</si>
  <si>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</si>
  <si>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</si>
  <si>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</si>
  <si>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</si>
  <si>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</si>
  <si>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</si>
  <si>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</si>
  <si>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</si>
  <si>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</si>
  <si>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</si>
  <si>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</si>
  <si>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</si>
  <si>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</si>
  <si>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</si>
  <si>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</si>
  <si>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</si>
  <si>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</si>
  <si>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</si>
  <si>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</si>
  <si>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</si>
  <si>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</si>
  <si>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</si>
  <si>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</si>
  <si>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</si>
  <si>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</si>
  <si>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</si>
  <si>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</si>
  <si>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</si>
  <si>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</si>
  <si>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</si>
  <si>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</si>
  <si>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</si>
  <si>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</si>
  <si>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</si>
  <si>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</si>
  <si>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</si>
  <si>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</si>
  <si>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</si>
  <si>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</si>
  <si>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</si>
  <si>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</si>
  <si>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</si>
  <si>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</si>
  <si>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</si>
  <si>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</si>
  <si>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</si>
  <si>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</si>
  <si>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</si>
  <si>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</si>
  <si>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</si>
  <si>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</si>
  <si>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</si>
  <si>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</si>
  <si>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</si>
  <si>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</si>
  <si>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</si>
  <si>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</si>
  <si>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</si>
  <si>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</si>
  <si>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</si>
  <si>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</si>
  <si>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</si>
  <si>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</si>
  <si>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</si>
  <si>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</si>
  <si>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</si>
  <si>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</si>
  <si>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</si>
  <si>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</si>
  <si>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</si>
  <si>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</si>
  <si>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</si>
  <si>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</si>
  <si>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</si>
  <si>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</si>
  <si>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</si>
  <si>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</si>
  <si>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</si>
  <si>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</si>
  <si>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</si>
  <si>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</si>
  <si>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</si>
  <si>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</si>
  <si>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</si>
  <si>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</si>
  <si>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</si>
  <si>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</si>
  <si>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</si>
  <si>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</si>
  <si>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</si>
  <si>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</si>
  <si>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</si>
  <si>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</si>
  <si>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</si>
  <si>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</si>
  <si>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</si>
  <si>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</si>
  <si>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</si>
  <si>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</si>
  <si>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</si>
  <si>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</si>
  <si>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</si>
  <si>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</si>
  <si>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</si>
  <si>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</si>
  <si>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</si>
  <si>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</si>
  <si>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</si>
  <si>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</si>
  <si>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</si>
  <si>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</si>
  <si>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</si>
  <si>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</si>
  <si>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</si>
  <si>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</si>
  <si>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</si>
  <si>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</si>
  <si>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</si>
  <si>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</si>
  <si>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</si>
  <si>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</si>
  <si>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</si>
  <si>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</si>
  <si>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</si>
  <si>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</si>
  <si>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</si>
  <si>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</si>
  <si>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</si>
  <si>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</si>
  <si>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</si>
  <si>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</si>
  <si>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</si>
  <si>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</si>
  <si>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</si>
  <si>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</si>
  <si>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</si>
  <si>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</si>
  <si>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</si>
  <si>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</si>
  <si>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</si>
  <si>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</si>
  <si>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</si>
  <si>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</si>
  <si>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</si>
  <si>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</si>
  <si>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</si>
  <si>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</si>
  <si>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</si>
  <si>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</si>
  <si>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</si>
  <si>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</si>
  <si>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</si>
  <si>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</si>
  <si>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</si>
  <si>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</si>
  <si>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</si>
  <si>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</si>
  <si>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</si>
  <si>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</si>
  <si>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</si>
  <si>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</si>
  <si>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</si>
  <si>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</si>
  <si>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</si>
  <si>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</si>
  <si>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</si>
  <si>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</si>
  <si>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</si>
  <si>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</si>
  <si>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</si>
  <si>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</si>
  <si>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</si>
  <si>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</si>
  <si>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</si>
  <si>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</si>
  <si>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</si>
  <si>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</si>
  <si>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</si>
  <si>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</si>
  <si>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</si>
  <si>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</si>
  <si>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</si>
  <si>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</si>
  <si>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</si>
  <si>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</si>
  <si>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</si>
  <si>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</si>
  <si>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</si>
  <si>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</si>
  <si>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</si>
  <si>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</si>
  <si>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</si>
  <si>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</si>
  <si>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</si>
  <si>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</si>
  <si>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</si>
  <si>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</si>
  <si>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</si>
  <si>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</si>
  <si>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</si>
  <si>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</si>
  <si>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</si>
  <si>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</si>
  <si>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</si>
  <si>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</si>
  <si>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</si>
  <si>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</si>
  <si>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</si>
  <si>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</si>
  <si>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</si>
  <si>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</si>
  <si>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</si>
  <si>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</si>
  <si>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</si>
  <si>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</si>
  <si>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</si>
  <si>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</si>
  <si>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</si>
  <si>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</si>
  <si>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</si>
  <si>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</si>
  <si>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</si>
  <si>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</si>
  <si>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</si>
  <si>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</si>
  <si>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</si>
  <si>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</si>
  <si>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</si>
  <si>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</si>
  <si>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</si>
  <si>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</si>
  <si>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</si>
  <si>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</si>
  <si>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</si>
  <si>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</si>
  <si>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</si>
  <si>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</si>
  <si>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</si>
  <si>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</si>
  <si>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</si>
  <si>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</si>
  <si>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</si>
  <si>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</si>
  <si>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</si>
  <si>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</si>
  <si>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</si>
  <si>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</si>
  <si>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</si>
  <si>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</si>
  <si>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</si>
  <si>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</si>
  <si>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</si>
  <si>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</si>
  <si>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</si>
  <si>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</si>
  <si>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</si>
  <si>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</si>
  <si>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</si>
  <si>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</si>
  <si>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</si>
  <si>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</si>
  <si>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</si>
  <si>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</si>
  <si>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</si>
  <si>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</si>
  <si>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</si>
  <si>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</si>
  <si>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</si>
  <si>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</si>
  <si>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</si>
  <si>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</si>
  <si>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</si>
  <si>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</si>
  <si>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</si>
  <si>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</si>
  <si>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</si>
  <si>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</si>
  <si>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</si>
  <si>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</si>
  <si>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</si>
  <si>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</si>
  <si>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</si>
  <si>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</si>
  <si>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</si>
  <si>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</si>
  <si>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</si>
  <si>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</si>
  <si>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</si>
  <si>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</si>
  <si>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</si>
  <si>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</si>
  <si>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</si>
  <si>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</si>
  <si>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</si>
  <si>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</si>
  <si>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</si>
  <si>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</si>
  <si>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</si>
  <si>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</si>
  <si>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</si>
  <si>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</si>
  <si>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</si>
  <si>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</si>
  <si>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</si>
  <si>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</si>
  <si>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</si>
  <si>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</si>
  <si>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</si>
  <si>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</si>
  <si>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</si>
  <si>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</si>
  <si>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</si>
  <si>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</si>
  <si>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</si>
  <si>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</si>
  <si>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</si>
  <si>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</si>
  <si>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</si>
  <si>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</si>
  <si>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</si>
  <si>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</si>
  <si>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</si>
  <si>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</si>
  <si>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</si>
  <si>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</si>
  <si>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</si>
  <si>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</si>
  <si>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</si>
  <si>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</si>
  <si>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</si>
  <si>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</si>
  <si>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</si>
  <si>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</si>
  <si>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</si>
  <si>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</si>
  <si>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</si>
  <si>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</si>
  <si>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</si>
  <si>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</si>
  <si>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</si>
  <si>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</si>
  <si>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</si>
  <si>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</si>
  <si>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</si>
  <si>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</si>
  <si>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</si>
  <si>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</si>
  <si>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</si>
  <si>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</si>
  <si>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</si>
  <si>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</si>
  <si>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</si>
  <si>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</si>
  <si>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</si>
  <si>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</si>
  <si>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</si>
  <si>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</si>
  <si>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</si>
  <si>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</si>
  <si>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</si>
  <si>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</si>
  <si>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</si>
  <si>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</si>
  <si>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</si>
  <si>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</si>
  <si>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</si>
  <si>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</si>
  <si>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</si>
  <si>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</si>
  <si>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</si>
  <si>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</si>
  <si>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</si>
  <si>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</si>
  <si>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</si>
  <si>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</si>
  <si>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</si>
  <si>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</si>
  <si>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</si>
  <si>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</si>
  <si>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</si>
  <si>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</si>
  <si>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</si>
  <si>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</si>
  <si>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</si>
  <si>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</si>
  <si>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</si>
  <si>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</si>
  <si>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</si>
  <si>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</si>
  <si>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</si>
  <si>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</si>
  <si>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</si>
  <si>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</si>
  <si>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</si>
  <si>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</si>
  <si>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</si>
  <si>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</si>
  <si>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</si>
  <si>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</si>
  <si>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</si>
  <si>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</si>
  <si>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</si>
  <si>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</si>
  <si>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</si>
  <si>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</si>
  <si>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</si>
  <si>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</si>
  <si>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</si>
  <si>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</si>
  <si>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</si>
  <si>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</si>
  <si>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</si>
  <si>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</si>
  <si>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</si>
  <si>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</si>
  <si>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</si>
  <si>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</si>
  <si>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</si>
  <si>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</si>
  <si>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</si>
  <si>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</si>
  <si>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</si>
  <si>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</si>
  <si>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</si>
  <si>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</si>
  <si>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</si>
  <si>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</si>
  <si>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</si>
  <si>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</si>
  <si>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</si>
  <si>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</si>
  <si>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</si>
  <si>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</si>
  <si>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</si>
  <si>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</si>
  <si>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</si>
  <si>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</si>
  <si>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</si>
  <si>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</si>
  <si>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</si>
  <si>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</si>
  <si>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</si>
  <si>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</si>
  <si>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</si>
  <si>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</si>
  <si>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</si>
  <si>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</si>
  <si>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</si>
  <si>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</si>
  <si>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</si>
  <si>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</si>
  <si>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</si>
  <si>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</si>
  <si>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</si>
  <si>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</si>
  <si>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</si>
  <si>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</si>
  <si>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</si>
  <si>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</si>
  <si>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</si>
  <si>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</si>
  <si>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</si>
  <si>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</si>
  <si>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</si>
  <si>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</si>
  <si>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</si>
  <si>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</si>
  <si>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</si>
  <si>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</si>
  <si>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</si>
  <si>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</si>
  <si>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</si>
  <si>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</si>
  <si>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</si>
  <si>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</si>
  <si>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</si>
  <si>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</si>
  <si>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</si>
  <si>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</si>
  <si>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</si>
  <si>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</si>
  <si>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</si>
  <si>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</si>
  <si>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</si>
  <si>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</si>
  <si>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</si>
  <si>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</si>
  <si>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</si>
  <si>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</si>
  <si>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</si>
  <si>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</si>
  <si>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</si>
  <si>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</si>
  <si>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</si>
  <si>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</si>
  <si>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</si>
  <si>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</si>
  <si>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</si>
  <si>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</si>
  <si>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</si>
  <si>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</si>
  <si>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</si>
  <si>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</si>
  <si>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</si>
  <si>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</si>
  <si>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</si>
  <si>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</si>
  <si>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</si>
  <si>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</si>
  <si>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</si>
  <si>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</si>
  <si>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</si>
  <si>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</si>
  <si>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</si>
  <si>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</si>
  <si>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</si>
  <si>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</si>
  <si>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</si>
  <si>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</si>
  <si>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</si>
  <si>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</si>
  <si>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</si>
  <si>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</si>
  <si>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</si>
  <si>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</si>
  <si>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</si>
  <si>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</si>
  <si>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</si>
  <si>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</si>
  <si>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</si>
  <si>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</si>
  <si>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</si>
  <si>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</si>
  <si>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</si>
  <si>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</si>
  <si>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</si>
  <si>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</si>
  <si>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</si>
  <si>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</si>
  <si>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</si>
  <si>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</si>
  <si>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</si>
  <si>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</si>
  <si>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</si>
  <si>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</si>
  <si>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</si>
  <si>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</si>
  <si>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</si>
  <si>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</si>
  <si>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</si>
  <si>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</si>
  <si>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</si>
  <si>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</si>
  <si>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</si>
  <si>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</si>
  <si>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</si>
  <si>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</si>
  <si>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</si>
  <si>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</si>
  <si>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</si>
  <si>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</si>
  <si>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</si>
  <si>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</si>
  <si>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</si>
  <si>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</si>
  <si>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</si>
  <si>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</si>
  <si>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</si>
  <si>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</si>
  <si>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</si>
  <si>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</si>
  <si>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</si>
  <si>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</si>
  <si>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</si>
  <si>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</si>
  <si>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</si>
  <si>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</si>
  <si>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</si>
  <si>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</si>
  <si>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</si>
  <si>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</si>
  <si>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</si>
  <si>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</si>
  <si>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</si>
  <si>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</si>
  <si>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</si>
  <si>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</si>
  <si>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</si>
  <si>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</si>
  <si>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</si>
  <si>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</si>
  <si>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</si>
  <si>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</si>
  <si>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</si>
  <si>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</si>
  <si>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</si>
  <si>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</si>
  <si>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</si>
  <si>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</si>
  <si>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</si>
  <si>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</si>
  <si>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</si>
  <si>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</si>
  <si>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</si>
  <si>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</si>
  <si>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</si>
  <si>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</si>
  <si>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</si>
  <si>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</si>
  <si>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</si>
  <si>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</si>
  <si>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</si>
  <si>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</si>
  <si>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</si>
  <si>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</si>
  <si>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</si>
  <si>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</si>
  <si>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</si>
  <si>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</si>
  <si>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</si>
  <si>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</si>
  <si>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</si>
  <si>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</si>
  <si>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</si>
  <si>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</si>
  <si>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</si>
  <si>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</si>
  <si>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</si>
  <si>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</si>
  <si>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</si>
  <si>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</si>
  <si>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</si>
  <si>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</si>
  <si>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</si>
  <si>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</si>
  <si>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</si>
  <si>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</si>
  <si>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</si>
  <si>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</si>
  <si>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</si>
  <si>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</si>
  <si>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</si>
  <si>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</si>
  <si>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</si>
  <si>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</si>
  <si>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</si>
  <si>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</si>
  <si>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</si>
  <si>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</si>
  <si>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</si>
  <si>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</si>
  <si>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</si>
  <si>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</si>
  <si>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</si>
  <si>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</si>
  <si>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</si>
  <si>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</si>
  <si>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</si>
  <si>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</si>
  <si>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</si>
  <si>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</si>
  <si>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</si>
  <si>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</si>
  <si>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</si>
  <si>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</si>
  <si>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</si>
  <si>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</si>
  <si>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</si>
  <si>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</si>
  <si>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</si>
  <si>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</si>
  <si>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</si>
  <si>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</si>
  <si>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</si>
  <si>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</si>
  <si>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</si>
  <si>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</si>
  <si>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</si>
  <si>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</si>
  <si>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</si>
  <si>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</si>
  <si>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</si>
  <si>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</si>
  <si>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</si>
  <si>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</si>
  <si>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</si>
  <si>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</si>
  <si>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</si>
  <si>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</si>
  <si>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</si>
  <si>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</si>
  <si>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</si>
  <si>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</si>
  <si>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</si>
  <si>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</si>
  <si>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</si>
  <si>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</si>
  <si>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</si>
  <si>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</si>
  <si>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</si>
  <si>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</si>
  <si>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</si>
  <si>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</si>
  <si>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</si>
  <si>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</si>
  <si>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</si>
  <si>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</si>
  <si>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</si>
  <si>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</si>
  <si>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</si>
  <si>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</si>
  <si>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</si>
  <si>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</si>
  <si>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</si>
  <si>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</si>
  <si>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</si>
  <si>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</si>
  <si>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</si>
  <si>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</si>
  <si>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</si>
  <si>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</si>
  <si>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</si>
  <si>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</si>
  <si>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</si>
  <si>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</si>
  <si>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</si>
  <si>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</si>
  <si>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</si>
  <si>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</si>
  <si>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</si>
  <si>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</si>
  <si>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</si>
  <si>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</si>
  <si>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</si>
  <si>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</si>
  <si>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</si>
  <si>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</si>
  <si>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</si>
  <si>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</si>
  <si>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</si>
  <si>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</si>
  <si>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</si>
  <si>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</si>
  <si>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</si>
  <si>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</si>
  <si>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</si>
  <si>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</si>
  <si>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</si>
  <si>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</si>
  <si>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</si>
  <si>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</si>
  <si>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</si>
  <si>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</si>
  <si>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</si>
  <si>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</si>
  <si>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</si>
  <si>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</si>
  <si>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</si>
  <si>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</si>
  <si>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</si>
  <si>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</si>
  <si>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</si>
  <si>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</si>
  <si>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</si>
  <si>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</si>
  <si>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</si>
  <si>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</si>
  <si>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</si>
  <si>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</si>
  <si>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</si>
  <si>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</si>
  <si>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</si>
  <si>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</si>
  <si>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</si>
  <si>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</si>
  <si>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</si>
  <si>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</si>
  <si>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</si>
  <si>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</si>
  <si>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</si>
  <si>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</si>
  <si>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</si>
  <si>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</si>
  <si>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</si>
  <si>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</si>
  <si>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</si>
  <si>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</si>
  <si>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</si>
  <si>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</si>
  <si>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</si>
  <si>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</si>
  <si>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</si>
  <si>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</si>
  <si>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</si>
  <si>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</si>
  <si>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</si>
  <si>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</si>
  <si>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</si>
  <si>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</si>
  <si>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</si>
  <si>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</si>
  <si>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</si>
  <si>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</si>
  <si>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</si>
  <si>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</si>
  <si>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</si>
  <si>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</si>
  <si>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</si>
  <si>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</si>
  <si>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</si>
  <si>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</si>
  <si>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</si>
  <si>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</si>
  <si>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</si>
  <si>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</si>
  <si>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</si>
  <si>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</si>
  <si>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</si>
  <si>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</si>
  <si>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</si>
  <si>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</si>
  <si>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</si>
  <si>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</si>
  <si>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</si>
  <si>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</si>
  <si>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</si>
  <si>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</si>
  <si>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</si>
  <si>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</si>
  <si>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</si>
  <si>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</si>
  <si>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</si>
  <si>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</si>
  <si>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</si>
  <si>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</si>
  <si>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</si>
  <si>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</si>
  <si>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</si>
  <si>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</si>
  <si>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</si>
  <si>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</si>
  <si>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</si>
  <si>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</si>
  <si>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</si>
  <si>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</si>
  <si>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</si>
  <si>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</si>
  <si>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</si>
  <si>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</si>
  <si>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</si>
  <si>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</si>
  <si>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</si>
  <si>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</si>
  <si>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</si>
  <si>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</si>
  <si>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</si>
  <si>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</si>
  <si>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</si>
  <si>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</si>
  <si>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</si>
  <si>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</si>
  <si>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</si>
  <si>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</si>
  <si>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</si>
  <si>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</si>
  <si>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</si>
  <si>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</si>
  <si>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</si>
  <si>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</si>
  <si>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</si>
  <si>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</si>
  <si>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</si>
  <si>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</si>
  <si>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</si>
  <si>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</si>
  <si>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</si>
  <si>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</si>
  <si>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</si>
  <si>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</si>
  <si>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</si>
  <si>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</si>
  <si>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</si>
  <si>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</si>
  <si>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</si>
  <si>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</si>
  <si>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</si>
  <si>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</si>
  <si>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</si>
  <si>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</si>
  <si>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</si>
  <si>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</si>
  <si>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</si>
  <si>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</si>
  <si>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</si>
  <si>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</si>
  <si>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</si>
  <si>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</si>
  <si>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</si>
  <si>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</si>
  <si>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</si>
  <si>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</si>
  <si>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</si>
  <si>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</si>
  <si>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</si>
  <si>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</si>
  <si>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</si>
  <si>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</si>
  <si>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</si>
  <si>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</si>
  <si>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</si>
  <si>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</si>
  <si>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</si>
  <si>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</si>
  <si>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</si>
  <si>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</si>
  <si>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</si>
  <si>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</si>
  <si>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</si>
  <si>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</si>
  <si>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</si>
  <si>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</si>
  <si>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</si>
  <si>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</si>
  <si>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</si>
  <si>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</si>
  <si>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</si>
  <si>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</si>
  <si>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</si>
  <si>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</si>
  <si>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</si>
  <si>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</si>
  <si>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</si>
  <si>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</si>
  <si>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</si>
  <si>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</si>
  <si>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</si>
  <si>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</si>
  <si>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</si>
  <si>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</si>
  <si>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</si>
  <si>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</si>
  <si>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</si>
  <si>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</si>
  <si>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</si>
  <si>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</si>
  <si>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</si>
  <si>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</si>
  <si>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</si>
  <si>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</si>
  <si>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</si>
  <si>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</si>
  <si>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</si>
  <si>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</si>
  <si>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</si>
  <si>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</si>
  <si>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</si>
  <si>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</si>
  <si>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</si>
  <si>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</si>
  <si>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</si>
  <si>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</si>
  <si>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</si>
  <si>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</si>
  <si>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</si>
  <si>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</si>
  <si>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</si>
  <si>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</si>
  <si>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</si>
  <si>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</si>
  <si>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</si>
  <si>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</si>
  <si>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</si>
  <si>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</si>
  <si>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</si>
  <si>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</si>
  <si>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</si>
  <si>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</si>
  <si>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</si>
  <si>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</si>
  <si>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</si>
  <si>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</si>
  <si>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</si>
  <si>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</si>
  <si>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</si>
  <si>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</si>
  <si>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</si>
  <si>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</si>
  <si>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</si>
  <si>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</si>
  <si>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</si>
  <si>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</si>
  <si>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</si>
  <si>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</si>
  <si>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</si>
  <si>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</si>
  <si>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</si>
  <si>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</si>
  <si>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</si>
  <si>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</si>
  <si>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</si>
  <si>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</si>
  <si>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</si>
  <si>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</si>
  <si>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</si>
  <si>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</si>
  <si>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</si>
  <si>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</si>
  <si>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</si>
  <si>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</si>
  <si>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</si>
  <si>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</si>
  <si>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</si>
  <si>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</si>
  <si>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</si>
  <si>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</si>
  <si>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</si>
  <si>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</si>
  <si>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</si>
  <si>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</si>
  <si>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</si>
  <si>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</si>
  <si>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</si>
  <si>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</si>
  <si>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</si>
  <si>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</si>
  <si>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</si>
  <si>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</si>
  <si>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</si>
  <si>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</si>
  <si>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</si>
  <si>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</si>
  <si>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</si>
  <si>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</si>
  <si>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</si>
  <si>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</si>
  <si>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</si>
  <si>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</si>
  <si>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</si>
  <si>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</si>
  <si>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</si>
  <si>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</si>
  <si>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</si>
  <si>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</si>
  <si>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</si>
  <si>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</si>
  <si>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</si>
  <si>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</si>
  <si>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</si>
  <si>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</si>
  <si>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</si>
  <si>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</si>
  <si>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</si>
  <si>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</si>
  <si>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</si>
  <si>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</si>
  <si>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</si>
  <si>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</si>
  <si>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</si>
  <si>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</si>
  <si>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</si>
  <si>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</si>
  <si>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</si>
  <si>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</si>
  <si>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</si>
  <si>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</si>
  <si>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</si>
  <si>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</si>
  <si>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</si>
  <si>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</si>
  <si>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</si>
  <si>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</si>
  <si>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</si>
  <si>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</si>
  <si>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</si>
  <si>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</si>
  <si>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</si>
  <si>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</si>
  <si>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</si>
  <si>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</si>
  <si>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</si>
  <si>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</si>
  <si>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</si>
  <si>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</si>
  <si>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</si>
  <si>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</si>
  <si>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</si>
  <si>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</si>
  <si>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</si>
  <si>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</si>
  <si>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</si>
  <si>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</si>
  <si>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</si>
  <si>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</si>
  <si>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</si>
  <si>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</si>
  <si>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</si>
  <si>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</si>
  <si>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</si>
  <si>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</si>
  <si>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</si>
  <si>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</si>
  <si>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</si>
  <si>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</si>
  <si>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</si>
  <si>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</si>
  <si>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</si>
  <si>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</si>
  <si>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</si>
  <si>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</si>
  <si>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</si>
  <si>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</si>
  <si>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</si>
  <si>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</si>
  <si>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</si>
  <si>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</si>
  <si>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</si>
  <si>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</si>
  <si>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</si>
  <si>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</si>
  <si>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</si>
  <si>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</si>
  <si>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</si>
  <si>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</si>
  <si>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</si>
  <si>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</si>
  <si>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</si>
  <si>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</si>
  <si>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</si>
  <si>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</si>
  <si>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</si>
  <si>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</si>
  <si>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</si>
  <si>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</si>
  <si>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</si>
  <si>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</si>
  <si>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</si>
  <si>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</si>
  <si>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</si>
  <si>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</si>
  <si>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</si>
  <si>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</si>
  <si>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</si>
  <si>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</si>
  <si>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</si>
  <si>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</si>
  <si>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</si>
  <si>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</si>
  <si>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</si>
  <si>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</si>
  <si>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</si>
  <si>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</si>
  <si>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</si>
  <si>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</si>
  <si>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</si>
  <si>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</si>
  <si>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</si>
  <si>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</si>
  <si>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</si>
  <si>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</si>
  <si>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</si>
  <si>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</si>
  <si>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</si>
  <si>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</si>
  <si>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</si>
  <si>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</si>
  <si>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</si>
  <si>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</si>
  <si>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</si>
  <si>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</si>
  <si>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</si>
  <si>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</si>
  <si>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</si>
  <si>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</si>
  <si>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</si>
  <si>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</si>
  <si>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</si>
  <si>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</si>
  <si>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</si>
  <si>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</si>
  <si>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</si>
  <si>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</si>
  <si>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</si>
  <si>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</si>
  <si>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</si>
  <si>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</si>
  <si>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</si>
  <si>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</si>
  <si>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</si>
  <si>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</si>
  <si>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</si>
  <si>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</si>
  <si>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</si>
  <si>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</si>
  <si>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</si>
  <si>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</si>
  <si>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</si>
  <si>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</si>
  <si>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</si>
  <si>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</si>
  <si>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</si>
  <si>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</si>
  <si>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</si>
  <si>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</si>
  <si>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</si>
  <si>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</si>
  <si>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</si>
  <si>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</si>
  <si>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</si>
  <si>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</si>
  <si>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</si>
  <si>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</si>
  <si>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</si>
  <si>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</si>
  <si>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</si>
  <si>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</si>
  <si>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</si>
  <si>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</si>
  <si>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</si>
  <si>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</si>
  <si>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</si>
  <si>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</si>
  <si>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</si>
  <si>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</si>
  <si>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</si>
  <si>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</si>
  <si>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</si>
  <si>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</si>
  <si>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</si>
  <si>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</si>
  <si>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</si>
  <si>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</si>
  <si>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</si>
  <si>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</si>
  <si>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</si>
  <si>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</si>
  <si>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</si>
  <si>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</si>
  <si>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</si>
  <si>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</si>
  <si>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</si>
  <si>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</si>
  <si>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</si>
  <si>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</si>
  <si>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</si>
  <si>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</si>
  <si>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</si>
  <si>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</si>
  <si>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</si>
  <si>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</si>
  <si>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</si>
  <si>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</si>
  <si>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</si>
  <si>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</si>
  <si>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</si>
  <si>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</si>
  <si>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</si>
  <si>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</si>
  <si>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</si>
  <si>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</si>
  <si>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</si>
  <si>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</si>
  <si>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</si>
  <si>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</si>
  <si>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</si>
  <si>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</si>
  <si>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</si>
  <si>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</si>
  <si>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</si>
  <si>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</si>
  <si>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</si>
  <si>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</si>
  <si>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</si>
  <si>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</si>
  <si>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</si>
  <si>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</si>
  <si>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</si>
  <si>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</si>
  <si>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</si>
  <si>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</si>
  <si>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</si>
  <si>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</si>
  <si>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</si>
  <si>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</si>
  <si>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</si>
  <si>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</si>
  <si>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</si>
  <si>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</si>
  <si>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</si>
  <si>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</si>
  <si>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</si>
  <si>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</si>
  <si>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</si>
  <si>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</si>
  <si>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</si>
  <si>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</si>
  <si>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</si>
  <si>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</si>
  <si>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</si>
  <si>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</si>
  <si>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</si>
  <si>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</si>
  <si>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</si>
  <si>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</si>
  <si>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</si>
  <si>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</si>
  <si>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</si>
  <si>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</si>
  <si>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</si>
  <si>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</si>
  <si>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</si>
  <si>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</si>
  <si>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</si>
  <si>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</si>
  <si>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</si>
  <si>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</si>
  <si>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</si>
  <si>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</si>
  <si>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</si>
  <si>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</si>
  <si>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</si>
  <si>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</si>
  <si>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</si>
  <si>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</si>
  <si>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</si>
  <si>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</si>
  <si>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</si>
  <si>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</si>
  <si>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</si>
  <si>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</si>
  <si>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</si>
  <si>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</si>
  <si>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</si>
  <si>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</si>
  <si>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</si>
  <si>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</si>
  <si>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</si>
  <si>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</si>
  <si>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</si>
  <si>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</si>
  <si>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</si>
  <si>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</si>
  <si>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</si>
  <si>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</si>
  <si>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</si>
  <si>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</si>
  <si>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</si>
  <si>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</si>
  <si>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</si>
  <si>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</si>
  <si>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</si>
  <si>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</si>
  <si>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</si>
  <si>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</si>
  <si>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</si>
  <si>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</si>
  <si>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</si>
  <si>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</si>
  <si>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</si>
  <si>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</si>
  <si>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</si>
  <si>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</si>
  <si>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</si>
  <si>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</si>
  <si>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</si>
  <si>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</si>
  <si>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</si>
  <si>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</si>
  <si>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</si>
  <si>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</si>
  <si>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</si>
  <si>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</si>
  <si>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</si>
  <si>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</si>
  <si>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</si>
  <si>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</si>
  <si>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</si>
  <si>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</si>
  <si>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</si>
  <si>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</si>
  <si>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</si>
  <si>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</si>
  <si>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</si>
  <si>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</si>
  <si>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</si>
  <si>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</si>
  <si>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</si>
  <si>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</si>
  <si>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</si>
  <si>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</si>
  <si>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</si>
  <si>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</si>
  <si>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</si>
  <si>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</si>
  <si>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</si>
  <si>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</si>
  <si>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</si>
  <si>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</si>
  <si>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</si>
  <si>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</si>
  <si>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</si>
  <si>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</si>
  <si>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</si>
  <si>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</si>
  <si>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</si>
  <si>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</si>
  <si>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</si>
  <si>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</si>
  <si>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</si>
  <si>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</si>
  <si>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</si>
  <si>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</si>
  <si>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</si>
  <si>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</si>
  <si>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</si>
  <si>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</si>
  <si>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</si>
  <si>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</si>
  <si>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</si>
  <si>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</si>
  <si>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</si>
  <si>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</si>
  <si>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</si>
  <si>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</si>
  <si>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</si>
  <si>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</si>
  <si>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</si>
  <si>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</si>
  <si>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</si>
  <si>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</si>
  <si>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</si>
  <si>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</si>
  <si>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</si>
  <si>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</si>
  <si>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</si>
  <si>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</si>
  <si>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</si>
  <si>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</si>
  <si>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</si>
  <si>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</si>
  <si>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</si>
  <si>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</si>
  <si>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</si>
  <si>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</si>
  <si>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</si>
  <si>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</si>
  <si>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</si>
  <si>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</si>
  <si>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</si>
  <si>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</si>
  <si>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</si>
  <si>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</si>
  <si>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</si>
  <si>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</si>
  <si>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</si>
  <si>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</si>
  <si>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</si>
  <si>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</si>
  <si>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</si>
  <si>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</si>
  <si>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</si>
  <si>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</si>
  <si>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</si>
  <si>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</si>
  <si>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</si>
  <si>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</si>
  <si>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</si>
  <si>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</si>
  <si>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</si>
  <si>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</si>
  <si>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</si>
  <si>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</si>
  <si>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</si>
  <si>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</si>
  <si>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</si>
  <si>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</si>
  <si>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</si>
  <si>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</si>
  <si>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</si>
  <si>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</si>
  <si>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</si>
  <si>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</si>
  <si>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</si>
  <si>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</si>
  <si>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</si>
  <si>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</si>
  <si>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</si>
  <si>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</si>
  <si>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</si>
  <si>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</si>
  <si>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</si>
  <si>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</si>
  <si>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</si>
  <si>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</si>
  <si>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</si>
  <si>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</si>
  <si>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</si>
  <si>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</si>
  <si>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</si>
  <si>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</si>
  <si>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</si>
  <si>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</si>
  <si>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</si>
  <si>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</si>
  <si>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</si>
  <si>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</si>
  <si>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</si>
  <si>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</si>
  <si>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</si>
  <si>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</si>
  <si>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</si>
  <si>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</si>
  <si>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</si>
  <si>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</si>
  <si>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</si>
  <si>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</si>
  <si>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</si>
  <si>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</si>
  <si>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</si>
  <si>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</si>
  <si>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</si>
  <si>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</si>
  <si>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</si>
  <si>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</si>
  <si>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</si>
  <si>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</si>
  <si>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</si>
  <si>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</si>
  <si>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</si>
  <si>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</si>
  <si>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</si>
  <si>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</si>
  <si>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</si>
  <si>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</si>
  <si>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</si>
  <si>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</si>
  <si>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</si>
  <si>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</si>
  <si>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</si>
  <si>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</si>
  <si>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</si>
  <si>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</si>
  <si>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</si>
  <si>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</si>
  <si>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</si>
  <si>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</si>
  <si>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</si>
  <si>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</si>
  <si>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</si>
  <si>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</si>
  <si>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</si>
  <si>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</si>
  <si>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</si>
  <si>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</si>
  <si>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</si>
  <si>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</si>
  <si>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</si>
  <si>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</si>
  <si>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</si>
  <si>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</si>
  <si>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</si>
  <si>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</si>
  <si>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</si>
  <si>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</si>
  <si>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</si>
  <si>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</si>
  <si>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</si>
  <si>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</si>
  <si>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</si>
  <si>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</si>
  <si>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</si>
  <si>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</si>
  <si>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</si>
  <si>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</si>
  <si>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</si>
  <si>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</si>
  <si>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</si>
  <si>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</si>
  <si>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</si>
  <si>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</si>
  <si>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</si>
  <si>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</si>
  <si>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</si>
  <si>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</si>
  <si>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</si>
  <si>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</si>
  <si>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</si>
  <si>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</si>
  <si>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</si>
  <si>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</si>
  <si>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</si>
  <si>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</si>
  <si>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</si>
  <si>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</si>
  <si>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</si>
  <si>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</si>
  <si>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</si>
  <si>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</si>
  <si>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</si>
  <si>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</si>
  <si>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</si>
  <si>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</si>
  <si>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</si>
  <si>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</si>
  <si>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</si>
  <si>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</si>
  <si>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</si>
  <si>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</si>
  <si>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</si>
  <si>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</si>
  <si>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</si>
  <si>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</si>
  <si>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</si>
  <si>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</si>
  <si>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</si>
  <si>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</si>
  <si>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</si>
  <si>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</si>
  <si>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</si>
  <si>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</si>
  <si>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</si>
  <si>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</si>
  <si>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</si>
  <si>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</si>
  <si>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</si>
  <si>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</si>
  <si>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</si>
  <si>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</si>
  <si>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</si>
  <si>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</si>
  <si>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</si>
  <si>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</si>
  <si>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</si>
  <si>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</si>
  <si>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</si>
  <si>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</si>
  <si>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</si>
  <si>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</si>
  <si>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</si>
  <si>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</si>
  <si>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</si>
  <si>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</si>
  <si>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</si>
  <si>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</si>
  <si>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</si>
  <si>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</si>
  <si>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</si>
  <si>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</si>
  <si>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</si>
  <si>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</si>
  <si>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</si>
  <si>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</si>
  <si>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</si>
  <si>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</si>
  <si>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</si>
  <si>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</si>
  <si>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</si>
  <si>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</si>
  <si>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</si>
  <si>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</si>
  <si>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</si>
  <si>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</si>
  <si>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</si>
  <si>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</si>
  <si>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</si>
  <si>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</si>
  <si>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</si>
  <si>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</si>
  <si>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</si>
  <si>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</si>
  <si>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</si>
  <si>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</si>
  <si>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</si>
  <si>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</si>
  <si>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</si>
  <si>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</si>
  <si>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</si>
  <si>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</si>
  <si>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</si>
  <si>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</si>
  <si>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</si>
  <si>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</si>
  <si>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</si>
  <si>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</si>
  <si>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</si>
  <si>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</si>
  <si>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</si>
  <si>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</si>
  <si>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</si>
  <si>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</si>
  <si>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</si>
  <si>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</si>
  <si>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</si>
  <si>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</si>
  <si>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</si>
  <si>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</si>
  <si>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</si>
  <si>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</si>
  <si>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</si>
  <si>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</si>
  <si>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</si>
  <si>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</si>
  <si>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</si>
  <si>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</si>
  <si>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</si>
  <si>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</si>
  <si>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</si>
  <si>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</si>
  <si>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</si>
  <si>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</si>
  <si>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</si>
  <si>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</si>
  <si>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</si>
  <si>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</si>
  <si>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</si>
  <si>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</si>
  <si>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</si>
  <si>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</si>
  <si>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</si>
  <si>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</si>
  <si>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</si>
  <si>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</si>
  <si>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</si>
  <si>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</si>
  <si>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</si>
  <si>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</si>
  <si>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</si>
  <si>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</si>
  <si>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</si>
  <si>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</si>
  <si>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</si>
  <si>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</si>
  <si>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</si>
  <si>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</si>
  <si>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</si>
  <si>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</si>
  <si>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</si>
  <si>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</si>
  <si>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</si>
  <si>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</si>
  <si>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</si>
  <si>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</si>
  <si>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</si>
  <si>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</si>
  <si>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</si>
  <si>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</si>
  <si>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</si>
  <si>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</si>
  <si>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</si>
  <si>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</si>
  <si>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</si>
  <si>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</si>
  <si>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</si>
  <si>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</si>
  <si>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</si>
  <si>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</si>
  <si>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</si>
  <si>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</si>
  <si>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</si>
  <si>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</si>
  <si>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</si>
  <si>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</si>
  <si>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</si>
  <si>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</si>
  <si>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</si>
  <si>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</si>
  <si>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</si>
  <si>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</si>
  <si>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</si>
  <si>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</si>
  <si>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</si>
  <si>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</si>
  <si>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</si>
  <si>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</si>
  <si>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</si>
  <si>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</si>
  <si>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</si>
  <si>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</si>
  <si>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</si>
  <si>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</si>
  <si>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</si>
  <si>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</si>
  <si>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</si>
  <si>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</si>
  <si>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</si>
  <si>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</si>
  <si>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</si>
  <si>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</si>
  <si>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</si>
  <si>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</si>
  <si>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</si>
  <si>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</si>
  <si>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</si>
  <si>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</si>
  <si>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</si>
  <si>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</si>
  <si>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</si>
  <si>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</si>
  <si>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</si>
  <si>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</si>
  <si>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</si>
  <si>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</si>
  <si>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</si>
  <si>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</si>
  <si>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</si>
  <si>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</si>
  <si>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</si>
  <si>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</si>
  <si>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</si>
  <si>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</si>
  <si>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</si>
  <si>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</si>
  <si>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</si>
  <si>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</si>
  <si>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</si>
  <si>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</si>
  <si>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</si>
  <si>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</si>
  <si>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</si>
  <si>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</si>
  <si>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</si>
  <si>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</si>
  <si>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</si>
  <si>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</si>
  <si>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</si>
  <si>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</si>
  <si>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</si>
  <si>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</si>
  <si>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</si>
  <si>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</si>
  <si>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</si>
  <si>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</si>
  <si>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</si>
  <si>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</si>
  <si>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</si>
  <si>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</si>
  <si>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</si>
  <si>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</si>
  <si>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</si>
  <si>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</si>
  <si>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</si>
  <si>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</si>
  <si>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</si>
  <si>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</si>
  <si>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</si>
  <si>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</si>
  <si>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</si>
  <si>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</si>
  <si>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</si>
  <si>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</si>
  <si>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</si>
  <si>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</si>
  <si>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</si>
  <si>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</si>
  <si>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</si>
  <si>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</si>
  <si>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</si>
  <si>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</si>
  <si>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</si>
  <si>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</si>
  <si>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</si>
  <si>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</si>
  <si>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</si>
  <si>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</si>
  <si>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</si>
  <si>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</si>
  <si>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</si>
  <si>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</si>
  <si>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</si>
  <si>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</si>
  <si>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</si>
  <si>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</si>
  <si>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</si>
  <si>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</si>
  <si>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</si>
  <si>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</si>
  <si>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</si>
  <si>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</si>
  <si>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</si>
  <si>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</si>
  <si>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</si>
  <si>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</si>
  <si>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</si>
  <si>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</si>
  <si>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</si>
  <si>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</si>
  <si>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</si>
  <si>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</si>
  <si>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</si>
  <si>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</si>
  <si>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</si>
  <si>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</si>
  <si>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</si>
  <si>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</si>
  <si>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</si>
  <si>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</si>
  <si>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</si>
  <si>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</si>
  <si>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</si>
  <si>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</si>
  <si>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</si>
  <si>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</si>
  <si>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</si>
  <si>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</si>
  <si>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</si>
  <si>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</si>
  <si>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</si>
  <si>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</si>
  <si>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</si>
  <si>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</si>
  <si>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</si>
  <si>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</si>
  <si>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</si>
  <si>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</si>
  <si>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</si>
  <si>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</si>
  <si>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</si>
  <si>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</si>
  <si>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</si>
  <si>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</si>
  <si>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</si>
  <si>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</si>
  <si>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</si>
  <si>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</si>
  <si>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</si>
  <si>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</si>
  <si>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</si>
  <si>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</si>
  <si>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</si>
  <si>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</si>
  <si>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</si>
  <si>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</si>
  <si>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</si>
  <si>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</si>
  <si>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</si>
  <si>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</si>
  <si>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</si>
  <si>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</si>
  <si>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</si>
  <si>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</si>
  <si>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</si>
  <si>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</si>
  <si>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</si>
  <si>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</si>
  <si>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</si>
  <si>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</si>
  <si>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</si>
  <si>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</si>
  <si>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</si>
  <si>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</si>
  <si>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</si>
  <si>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</si>
  <si>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</si>
  <si>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</si>
  <si>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</si>
  <si>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</si>
  <si>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</si>
  <si>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</si>
  <si>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</si>
  <si>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</si>
  <si>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</si>
  <si>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</si>
  <si>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</si>
  <si>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</si>
  <si>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</si>
  <si>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</si>
  <si>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</si>
  <si>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</si>
  <si>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</si>
  <si>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</si>
  <si>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</si>
  <si>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</si>
  <si>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</si>
  <si>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</si>
  <si>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</si>
  <si>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</si>
  <si>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</si>
  <si>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</si>
  <si>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</si>
  <si>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</si>
  <si>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</si>
  <si>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</si>
  <si>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</si>
  <si>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</si>
  <si>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</si>
  <si>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</si>
  <si>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</si>
  <si>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</si>
  <si>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</si>
  <si>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</si>
  <si>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</si>
  <si>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</si>
  <si>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</si>
  <si>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</si>
  <si>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</si>
  <si>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</si>
  <si>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</si>
  <si>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</si>
  <si>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</si>
  <si>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</si>
  <si>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</si>
  <si>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</si>
  <si>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</si>
  <si>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Sub-Categaroy</t>
  </si>
  <si>
    <t>(All)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</si>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</sst>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9" fontId="0" fillId="0" borderId="0" xfId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theme="8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EB9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AB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 Pivot_1!PivotTable3</c:name>
    <c:fmtId val="2"/>
  </c:pivotSource>
  <c:chart>
    <c:autoTitleDeleted val="0"/>
    <c:pivotFmts>
      <c:pivotFmt>
        <c:idx val="0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ABA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Pivot_1'!$B$3:$B$4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Pivot_1'!$A$5:$A$14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Pivot_1'!$B$5:$B$14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AC-4323-9664-C81937B729AF}"/>
            </c:ext>
          </c:extLst>
        </c:ser>
        <c:ser>
          <c:idx val="1"/>
          <c:order val="1"/>
          <c:tx>
            <c:strRef>
              <c:f>' Pivot_1'!$C$3:$C$4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Pivot_1'!$A$5:$A$14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Pivot_1'!$C$5:$C$14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AC-4323-9664-C81937B729AF}"/>
            </c:ext>
          </c:extLst>
        </c:ser>
        <c:ser>
          <c:idx val="2"/>
          <c:order val="2"/>
          <c:tx>
            <c:strRef>
              <c:f>' Pivot_1'!$D$3:$D$4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Pivot_1'!$A$5:$A$14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Pivot_1'!$D$5:$D$14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AC-4323-9664-C81937B729AF}"/>
            </c:ext>
          </c:extLst>
        </c:ser>
        <c:ser>
          <c:idx val="3"/>
          <c:order val="3"/>
          <c:tx>
            <c:strRef>
              <c:f>' Pivot_1'!$E$3:$E$4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Pivot_1'!$A$5:$A$14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Pivot_1'!$E$5:$E$14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2AC-4323-9664-C81937B72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03456"/>
        <c:axId val="8501792"/>
      </c:barChart>
      <c:catAx>
        <c:axId val="850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1792"/>
        <c:crosses val="autoZero"/>
        <c:auto val="1"/>
        <c:lblAlgn val="ctr"/>
        <c:lblOffset val="100"/>
        <c:noMultiLvlLbl val="0"/>
      </c:catAx>
      <c:valAx>
        <c:axId val="850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24-496A-A70C-BA467B10DB7F}"/>
            </c:ext>
          </c:extLst>
        </c:ser>
        <c:ser>
          <c:idx val="1"/>
          <c:order val="1"/>
          <c:tx>
            <c:strRef>
              <c:f>Pivot_2!$C$4:$C$5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24-496A-A70C-BA467B10DB7F}"/>
            </c:ext>
          </c:extLst>
        </c:ser>
        <c:ser>
          <c:idx val="2"/>
          <c:order val="2"/>
          <c:tx>
            <c:strRef>
              <c:f>Pivot_2!$D$4:$D$5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24-496A-A70C-BA467B10DB7F}"/>
            </c:ext>
          </c:extLst>
        </c:ser>
        <c:ser>
          <c:idx val="3"/>
          <c:order val="3"/>
          <c:tx>
            <c:strRef>
              <c:f>Pivot_2!$E$4:$E$5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24-496A-A70C-BA467B10D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89296"/>
        <c:axId val="12385136"/>
      </c:barChart>
      <c:catAx>
        <c:axId val="1238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5136"/>
        <c:crosses val="autoZero"/>
        <c:auto val="1"/>
        <c:lblAlgn val="ctr"/>
        <c:lblOffset val="100"/>
        <c:noMultiLvlLbl val="0"/>
      </c:catAx>
      <c:valAx>
        <c:axId val="1238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73-45A5-BD2B-C16DD47F2529}"/>
            </c:ext>
          </c:extLst>
        </c:ser>
        <c:ser>
          <c:idx val="1"/>
          <c:order val="1"/>
          <c:tx>
            <c:strRef>
              <c:f>Bonus_1!$G$1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73-45A5-BD2B-C16DD47F2529}"/>
            </c:ext>
          </c:extLst>
        </c:ser>
        <c:ser>
          <c:idx val="2"/>
          <c:order val="2"/>
          <c:tx>
            <c:strRef>
              <c:f>Bonus_1!$H$1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73-45A5-BD2B-C16DD47F2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3293936"/>
        <c:axId val="2093293104"/>
      </c:lineChart>
      <c:catAx>
        <c:axId val="209329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93104"/>
        <c:crosses val="autoZero"/>
        <c:auto val="1"/>
        <c:lblAlgn val="ctr"/>
        <c:lblOffset val="100"/>
        <c:noMultiLvlLbl val="0"/>
      </c:catAx>
      <c:valAx>
        <c:axId val="209329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9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2</xdr:row>
      <xdr:rowOff>4762</xdr:rowOff>
    </xdr:from>
    <xdr:to>
      <xdr:col>17</xdr:col>
      <xdr:colOff>266700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22EEFD-6416-4E5A-BF1B-2D0A5A46F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3</xdr:row>
      <xdr:rowOff>4761</xdr:rowOff>
    </xdr:from>
    <xdr:to>
      <xdr:col>18</xdr:col>
      <xdr:colOff>114300</xdr:colOff>
      <xdr:row>31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9C6C9D-1544-43CC-8379-B909B970C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514349</xdr:colOff>
      <xdr:row>15</xdr:row>
      <xdr:rowOff>4761</xdr:rowOff>
    </xdr:from>
    <xdr:to>
      <xdr:col>7</xdr:col>
      <xdr:colOff>1647825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2F80FD-AF81-4901-BF31-BFABC3F47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644.419754861112" createdVersion="7" refreshedVersion="7" minRefreshableVersion="3" recordCount="4114" xr:uid="{664D4CA0-52CB-430B-B4E9-4973438B5BDD}">
  <cacheSource type="worksheet">
    <worksheetSource ref="A1:R4115" sheet="Detai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aro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644.436001504633" createdVersion="7" refreshedVersion="7" minRefreshableVersion="3" recordCount="4114" xr:uid="{662CA23C-47BC-4EB0-9EBC-2E9D8E41BAB2}">
  <cacheSource type="worksheet">
    <worksheetSource ref="A1:T4115" sheet="Detail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aro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8BBCA-8DAD-466B-9E06-DFE089A0BDE0}" name="PivotTable3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8DDDA-CAD5-477B-B835-EB8548AE2332}" name="PivotTable4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16080D-012B-43B5-92D8-9EAC2474586B}" name="PivotTable5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3E0AC-4A64-4A49-A52A-B8BB217BA5BA}">
  <dimension ref="A1:F14"/>
  <sheetViews>
    <sheetView workbookViewId="0">
      <selection activeCell="A5" sqref="A5:F13"/>
      <pivotSelection pane="bottomRight" showHeader="1" extendable="1" axis="axisRow" max="10" activeRow="4" previousRow="12" click="1" r:id="rId1">
        <pivotArea dataOnly="0" axis="axisRow" fieldPosition="0">
          <references count="1">
            <reference field="16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Selection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8310</v>
      </c>
    </row>
    <row r="3" spans="1:6" x14ac:dyDescent="0.25">
      <c r="A3" s="9" t="s">
        <v>8323</v>
      </c>
      <c r="B3" s="9" t="s">
        <v>8313</v>
      </c>
    </row>
    <row r="4" spans="1:6" x14ac:dyDescent="0.25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10" t="s">
        <v>8314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8315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8316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8317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8318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8319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8320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8321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8322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8312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CE3E-D0C4-4AEC-A737-FF1F6B2C1ADB}">
  <dimension ref="A1:F47"/>
  <sheetViews>
    <sheetView topLeftCell="A10"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8310</v>
      </c>
    </row>
    <row r="2" spans="1:6" x14ac:dyDescent="0.25">
      <c r="A2" s="9" t="s">
        <v>8308</v>
      </c>
      <c r="B2" t="s">
        <v>8310</v>
      </c>
    </row>
    <row r="4" spans="1:6" x14ac:dyDescent="0.25">
      <c r="A4" s="9" t="s">
        <v>8323</v>
      </c>
      <c r="B4" s="9" t="s">
        <v>8313</v>
      </c>
    </row>
    <row r="5" spans="1:6" x14ac:dyDescent="0.25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8325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8326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8332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8334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8337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8339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8353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8356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8360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8363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8364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8312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74DFC-78E1-4536-B488-6A51B032C239}">
  <dimension ref="A1:F17"/>
  <sheetViews>
    <sheetView workbookViewId="0">
      <selection activeCell="A5" sqref="A5:A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8379</v>
      </c>
      <c r="B1" t="s">
        <v>8310</v>
      </c>
    </row>
    <row r="3" spans="1:6" x14ac:dyDescent="0.25">
      <c r="A3" s="9" t="s">
        <v>8323</v>
      </c>
      <c r="B3" s="9" t="s">
        <v>8313</v>
      </c>
    </row>
    <row r="4" spans="1:6" x14ac:dyDescent="0.25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14" t="s">
        <v>8373</v>
      </c>
      <c r="B5" s="11">
        <v>182</v>
      </c>
      <c r="C5" s="11">
        <v>149</v>
      </c>
      <c r="D5" s="11">
        <v>34</v>
      </c>
      <c r="E5" s="11">
        <v>2</v>
      </c>
      <c r="F5" s="11">
        <v>367</v>
      </c>
    </row>
    <row r="6" spans="1:6" x14ac:dyDescent="0.25">
      <c r="A6" s="14" t="s">
        <v>8374</v>
      </c>
      <c r="B6" s="11">
        <v>202</v>
      </c>
      <c r="C6" s="11">
        <v>106</v>
      </c>
      <c r="D6" s="11">
        <v>27</v>
      </c>
      <c r="E6" s="11">
        <v>18</v>
      </c>
      <c r="F6" s="11">
        <v>353</v>
      </c>
    </row>
    <row r="7" spans="1:6" x14ac:dyDescent="0.25">
      <c r="A7" s="14" t="s">
        <v>8375</v>
      </c>
      <c r="B7" s="11">
        <v>180</v>
      </c>
      <c r="C7" s="11">
        <v>108</v>
      </c>
      <c r="D7" s="11">
        <v>28</v>
      </c>
      <c r="E7" s="11">
        <v>30</v>
      </c>
      <c r="F7" s="11">
        <v>346</v>
      </c>
    </row>
    <row r="8" spans="1:6" x14ac:dyDescent="0.25">
      <c r="A8" s="14" t="s">
        <v>8376</v>
      </c>
      <c r="B8" s="11">
        <v>192</v>
      </c>
      <c r="C8" s="11">
        <v>102</v>
      </c>
      <c r="D8" s="11">
        <v>27</v>
      </c>
      <c r="E8" s="11"/>
      <c r="F8" s="11">
        <v>321</v>
      </c>
    </row>
    <row r="9" spans="1:6" x14ac:dyDescent="0.25">
      <c r="A9" s="14" t="s">
        <v>8367</v>
      </c>
      <c r="B9" s="11">
        <v>234</v>
      </c>
      <c r="C9" s="11">
        <v>126</v>
      </c>
      <c r="D9" s="11">
        <v>26</v>
      </c>
      <c r="E9" s="11"/>
      <c r="F9" s="11">
        <v>386</v>
      </c>
    </row>
    <row r="10" spans="1:6" x14ac:dyDescent="0.25">
      <c r="A10" s="14" t="s">
        <v>8377</v>
      </c>
      <c r="B10" s="11">
        <v>211</v>
      </c>
      <c r="C10" s="11">
        <v>147</v>
      </c>
      <c r="D10" s="11">
        <v>27</v>
      </c>
      <c r="E10" s="11"/>
      <c r="F10" s="11">
        <v>385</v>
      </c>
    </row>
    <row r="11" spans="1:6" x14ac:dyDescent="0.25">
      <c r="A11" s="14" t="s">
        <v>8368</v>
      </c>
      <c r="B11" s="11">
        <v>194</v>
      </c>
      <c r="C11" s="11">
        <v>150</v>
      </c>
      <c r="D11" s="11">
        <v>43</v>
      </c>
      <c r="E11" s="11"/>
      <c r="F11" s="11">
        <v>387</v>
      </c>
    </row>
    <row r="12" spans="1:6" x14ac:dyDescent="0.25">
      <c r="A12" s="14" t="s">
        <v>8369</v>
      </c>
      <c r="B12" s="11">
        <v>166</v>
      </c>
      <c r="C12" s="11">
        <v>134</v>
      </c>
      <c r="D12" s="11">
        <v>33</v>
      </c>
      <c r="E12" s="11"/>
      <c r="F12" s="11">
        <v>333</v>
      </c>
    </row>
    <row r="13" spans="1:6" x14ac:dyDescent="0.25">
      <c r="A13" s="14" t="s">
        <v>8370</v>
      </c>
      <c r="B13" s="11">
        <v>147</v>
      </c>
      <c r="C13" s="11">
        <v>127</v>
      </c>
      <c r="D13" s="11">
        <v>24</v>
      </c>
      <c r="E13" s="11"/>
      <c r="F13" s="11">
        <v>298</v>
      </c>
    </row>
    <row r="14" spans="1:6" x14ac:dyDescent="0.25">
      <c r="A14" s="14" t="s">
        <v>8371</v>
      </c>
      <c r="B14" s="11">
        <v>183</v>
      </c>
      <c r="C14" s="11">
        <v>149</v>
      </c>
      <c r="D14" s="11">
        <v>20</v>
      </c>
      <c r="E14" s="11"/>
      <c r="F14" s="11">
        <v>352</v>
      </c>
    </row>
    <row r="15" spans="1:6" x14ac:dyDescent="0.25">
      <c r="A15" s="14" t="s">
        <v>8372</v>
      </c>
      <c r="B15" s="11">
        <v>183</v>
      </c>
      <c r="C15" s="11">
        <v>114</v>
      </c>
      <c r="D15" s="11">
        <v>37</v>
      </c>
      <c r="E15" s="11"/>
      <c r="F15" s="11">
        <v>334</v>
      </c>
    </row>
    <row r="16" spans="1:6" x14ac:dyDescent="0.25">
      <c r="A16" s="14" t="s">
        <v>8378</v>
      </c>
      <c r="B16" s="11">
        <v>111</v>
      </c>
      <c r="C16" s="11">
        <v>118</v>
      </c>
      <c r="D16" s="11">
        <v>23</v>
      </c>
      <c r="E16" s="11"/>
      <c r="F16" s="11">
        <v>252</v>
      </c>
    </row>
    <row r="17" spans="1:6" x14ac:dyDescent="0.25">
      <c r="A17" s="14" t="s">
        <v>8312</v>
      </c>
      <c r="B17" s="11">
        <v>2185</v>
      </c>
      <c r="C17" s="11">
        <v>1530</v>
      </c>
      <c r="D17" s="11">
        <v>349</v>
      </c>
      <c r="E17" s="11">
        <v>50</v>
      </c>
      <c r="F17" s="11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F2" sqref="F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7" bestFit="1" customWidth="1"/>
    <col min="16" max="16" width="22.42578125" bestFit="1" customWidth="1"/>
    <col min="17" max="17" width="12" bestFit="1" customWidth="1"/>
    <col min="18" max="18" width="19.28515625" bestFit="1" customWidth="1"/>
    <col min="19" max="19" width="30.5703125" style="13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8">
        <f>E2/L2</f>
        <v>63.917582417582416</v>
      </c>
      <c r="Q2" t="str">
        <f>LEFT(N2,FIND( "/",N2,1)-1)</f>
        <v>film &amp; video</v>
      </c>
      <c r="R2" t="str">
        <f>RIGHT(N2,LEN(N2)-FIND("/",N2)-0)</f>
        <v>television</v>
      </c>
      <c r="S2" s="13">
        <f>(J2/86400)+DATE(1970,1,1)</f>
        <v>42177.007071759261</v>
      </c>
      <c r="T2" s="13">
        <f>(I2/86400)+DATE(1970,1,1)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LEFT(N3,FIND( "/",N3,1)-1)</f>
        <v>film &amp; video</v>
      </c>
      <c r="R3" t="str">
        <f t="shared" ref="R3:R66" si="3">RIGHT(N3,LEN(N3)-FIND("/",N3)-0)</f>
        <v>television</v>
      </c>
      <c r="S3" s="13">
        <f t="shared" ref="S3:S66" si="4">(J3/86400)+DATE(1970,1,1)</f>
        <v>42766.600497685184</v>
      </c>
      <c r="T3" s="13">
        <f t="shared" ref="T3:T66" si="5">(I3/86400)+DATE(1970,1,1)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42516.047071759254</v>
      </c>
      <c r="T9" s="13">
        <f t="shared" si="5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>E12/L12</f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41869.542314814811</v>
      </c>
      <c r="T20" s="13">
        <f t="shared" si="5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42200.758240740739</v>
      </c>
      <c r="T22" s="13">
        <f t="shared" si="5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41375.057222222225</v>
      </c>
      <c r="T40" s="13">
        <f t="shared" si="5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41874.098807870367</v>
      </c>
      <c r="T46" s="13">
        <f t="shared" si="5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</v>
      </c>
      <c r="T48" s="13">
        <f t="shared" si="5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42196.928668981476</v>
      </c>
      <c r="T53" s="13">
        <f t="shared" si="5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42149.548888888894</v>
      </c>
      <c r="T58" s="13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42230.235833333332</v>
      </c>
      <c r="T61" s="13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41701.901817129634</v>
      </c>
      <c r="T62" s="13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41409.814317129625</v>
      </c>
      <c r="T63" s="13">
        <f t="shared" si="5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LEFT(N67,FIND( "/",N67,1)-1)</f>
        <v>film &amp; video</v>
      </c>
      <c r="R67" t="str">
        <f t="shared" ref="R67:R130" si="9">RIGHT(N67,LEN(N67)-FIND("/",N67)-0)</f>
        <v>shorts</v>
      </c>
      <c r="S67" s="13">
        <f t="shared" ref="S67:S130" si="10">(J67/86400)+DATE(1970,1,1)</f>
        <v>41835.821226851855</v>
      </c>
      <c r="T67" s="13">
        <f t="shared" ref="T67:T130" si="11">(I67/86400)+DATE(1970,1,1)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41208.010196759264</v>
      </c>
      <c r="T74" s="13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40997.144872685181</v>
      </c>
      <c r="T79" s="13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41100.158877314811</v>
      </c>
      <c r="T83" s="13">
        <f t="shared" si="11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40322.539386574077</v>
      </c>
      <c r="T89" s="13">
        <f t="shared" si="11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41402.752222222218</v>
      </c>
      <c r="T91" s="13">
        <f t="shared" si="11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41214.794837962967</v>
      </c>
      <c r="T100" s="13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40987.776631944442</v>
      </c>
      <c r="T108" s="13">
        <f t="shared" si="11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41718.043032407411</v>
      </c>
      <c r="T114" s="13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40918.738935185189</v>
      </c>
      <c r="T117" s="13">
        <f t="shared" si="11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LEFT(N131,FIND( "/",N131,1)-1)</f>
        <v>film &amp; video</v>
      </c>
      <c r="R131" t="str">
        <f t="shared" ref="R131:R194" si="15">RIGHT(N131,LEN(N131)-FIND("/",N131)-0)</f>
        <v>science fiction</v>
      </c>
      <c r="S131" s="13">
        <f t="shared" ref="S131:S194" si="16">(J131/86400)+DATE(1970,1,1)</f>
        <v>41882.937303240738</v>
      </c>
      <c r="T131" s="13">
        <f t="shared" ref="T131:T194" si="17">(I131/86400)+DATE(1970,1,1)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41778.91541666667</v>
      </c>
      <c r="T132" s="13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42559.064143518517</v>
      </c>
      <c r="T145" s="13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41875.077546296292</v>
      </c>
      <c r="T154" s="13">
        <f t="shared" si="17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42171.913090277776</v>
      </c>
      <c r="T162" s="13">
        <f t="shared" si="17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LEFT(N195,FIND( "/",N195,1)-1)</f>
        <v>film &amp; video</v>
      </c>
      <c r="R195" t="str">
        <f t="shared" ref="R195:R258" si="21">RIGHT(N195,LEN(N195)-FIND("/",N195)-0)</f>
        <v>drama</v>
      </c>
      <c r="S195" s="13">
        <f t="shared" ref="S195:S258" si="22">(J195/86400)+DATE(1970,1,1)</f>
        <v>41911.934791666667</v>
      </c>
      <c r="T195" s="13">
        <f t="shared" ref="T195:T258" si="23">(I195/86400)+DATE(1970,1,1)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41867.083368055552</v>
      </c>
      <c r="T202" s="13">
        <f t="shared" si="23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42236.159918981481</v>
      </c>
      <c r="T213" s="13">
        <f t="shared" si="23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42129.77721064815</v>
      </c>
      <c r="T232" s="13">
        <f t="shared" si="23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42341.958923611106</v>
      </c>
      <c r="T233" s="13">
        <f t="shared" si="23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42321.084479166668</v>
      </c>
      <c r="T238" s="13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42713.962500000001</v>
      </c>
      <c r="T240" s="13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</v>
      </c>
      <c r="T254" s="13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42263.952662037038</v>
      </c>
      <c r="T256" s="13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LEFT(N259,FIND( "/",N259,1)-1)</f>
        <v>film &amp; video</v>
      </c>
      <c r="R259" t="str">
        <f t="shared" ref="R259:R322" si="27">RIGHT(N259,LEN(N259)-FIND("/",N259)-0)</f>
        <v>documentary</v>
      </c>
      <c r="S259" s="13">
        <f t="shared" ref="S259:S322" si="28">(J259/86400)+DATE(1970,1,1)</f>
        <v>42479.626875000002</v>
      </c>
      <c r="T259" s="13">
        <f t="shared" ref="T259:T322" si="29">(I259/86400)+DATE(1970,1,1)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40267.245717592596</v>
      </c>
      <c r="T267" s="13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40637.86655092593</v>
      </c>
      <c r="T272" s="13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41612.100243055553</v>
      </c>
      <c r="T273" s="13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40967.081875000003</v>
      </c>
      <c r="T278" s="13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41744.590682870374</v>
      </c>
      <c r="T282" s="13">
        <f t="shared" si="2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41313.816250000003</v>
      </c>
      <c r="T288" s="13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42089.728020833332</v>
      </c>
      <c r="T299" s="13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41032.071134259255</v>
      </c>
      <c r="T305" s="13">
        <f t="shared" si="2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41282.944456018522</v>
      </c>
      <c r="T309" s="13">
        <f t="shared" si="2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LEFT(N323,FIND( "/",N323,1)-1)</f>
        <v>film &amp; video</v>
      </c>
      <c r="R323" t="str">
        <f t="shared" ref="R323:R386" si="33">RIGHT(N323,LEN(N323)-FIND("/",N323)-0)</f>
        <v>documentary</v>
      </c>
      <c r="S323" s="13">
        <f t="shared" ref="S323:S386" si="34">(J323/86400)+DATE(1970,1,1)</f>
        <v>42647.446597222224</v>
      </c>
      <c r="T323" s="13">
        <f t="shared" ref="T323:T386" si="35">(I323/86400)+DATE(1970,1,1)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42261.500243055554</v>
      </c>
      <c r="T348" s="13">
        <f t="shared" si="35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41935.070486111115</v>
      </c>
      <c r="T361" s="13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41019.793032407411</v>
      </c>
      <c r="T368" s="13">
        <f t="shared" si="35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LEFT(N387,FIND( "/",N387,1)-1)</f>
        <v>film &amp; video</v>
      </c>
      <c r="R387" t="str">
        <f t="shared" ref="R387:R450" si="39">RIGHT(N387,LEN(N387)-FIND("/",N387)-0)</f>
        <v>documentary</v>
      </c>
      <c r="S387" s="13">
        <f t="shared" ref="S387:S450" si="40">(J387/86400)+DATE(1970,1,1)</f>
        <v>41934.584502314814</v>
      </c>
      <c r="T387" s="13">
        <f t="shared" ref="T387:T450" si="41">(I387/86400)+DATE(1970,1,1)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42549.076157407406</v>
      </c>
      <c r="T390" s="13">
        <f t="shared" si="41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41674.063078703708</v>
      </c>
      <c r="T391" s="13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40865.042256944442</v>
      </c>
      <c r="T393" s="13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41082.564884259264</v>
      </c>
      <c r="T398" s="13">
        <f t="shared" si="41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41646.628032407403</v>
      </c>
      <c r="T406" s="13">
        <f t="shared" si="41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42113.981446759259</v>
      </c>
      <c r="T412" s="13">
        <f t="shared" si="41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41360.970601851848</v>
      </c>
      <c r="T419" s="13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41863.260381944448</v>
      </c>
      <c r="T424" s="13">
        <f t="shared" si="41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42285.90902777778</v>
      </c>
      <c r="T429" s="13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42526.871331018519</v>
      </c>
      <c r="T433" s="13">
        <f t="shared" si="41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42228.629884259259</v>
      </c>
      <c r="T435" s="13">
        <f t="shared" si="41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41919.761782407411</v>
      </c>
      <c r="T441" s="13">
        <f t="shared" si="41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LEFT(N451,FIND( "/",N451,1)-1)</f>
        <v>film &amp; video</v>
      </c>
      <c r="R451" t="str">
        <f t="shared" ref="R451:R514" si="45">RIGHT(N451,LEN(N451)-FIND("/",N451)-0)</f>
        <v>animation</v>
      </c>
      <c r="S451" s="13">
        <f t="shared" ref="S451:S514" si="46">(J451/86400)+DATE(1970,1,1)</f>
        <v>41534.568113425928</v>
      </c>
      <c r="T451" s="13">
        <f t="shared" ref="T451:T514" si="47">(I451/86400)+DATE(1970,1,1)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42107.703877314816</v>
      </c>
      <c r="T454" s="13">
        <f t="shared" si="47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40971.002569444448</v>
      </c>
      <c r="T457" s="13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41547.694456018522</v>
      </c>
      <c r="T458" s="13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</v>
      </c>
      <c r="T464" s="13">
        <f t="shared" si="47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</v>
      </c>
      <c r="T466" s="13">
        <f t="shared" si="47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41041.167627314819</v>
      </c>
      <c r="T470" s="13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41465.500173611115</v>
      </c>
      <c r="T482" s="13">
        <f t="shared" si="47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42447.896874999999</v>
      </c>
      <c r="T484" s="13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41381.505775462967</v>
      </c>
      <c r="T487" s="13">
        <f t="shared" si="47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41113.968576388885</v>
      </c>
      <c r="T492" s="13">
        <f t="shared" si="47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42366.982627314814</v>
      </c>
      <c r="T493" s="13">
        <f t="shared" si="47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42114.726134259261</v>
      </c>
      <c r="T495" s="13">
        <f t="shared" si="47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40247.886006944442</v>
      </c>
      <c r="T502" s="13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LEFT(N515,FIND( "/",N515,1)-1)</f>
        <v>film &amp; video</v>
      </c>
      <c r="R515" t="str">
        <f t="shared" ref="R515:R578" si="51">RIGHT(N515,LEN(N515)-FIND("/",N515)-0)</f>
        <v>animation</v>
      </c>
      <c r="S515" s="13">
        <f t="shared" ref="S515:S578" si="52">(J515/86400)+DATE(1970,1,1)</f>
        <v>42552.653993055559</v>
      </c>
      <c r="T515" s="13">
        <f t="shared" ref="T515:T578" si="53">(I515/86400)+DATE(1970,1,1)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41218.391446759255</v>
      </c>
      <c r="T521" s="13">
        <f t="shared" si="53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42711.54519675926</v>
      </c>
      <c r="T537" s="13">
        <f t="shared" si="53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42179.344988425924</v>
      </c>
      <c r="T538" s="13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42692.389062499999</v>
      </c>
      <c r="T564" s="13">
        <f t="shared" si="53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</v>
      </c>
      <c r="T567" s="13">
        <f t="shared" si="53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42388.798252314809</v>
      </c>
      <c r="T572" s="13">
        <f t="shared" si="53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42282.716296296298</v>
      </c>
      <c r="T574" s="13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LEFT(N579,FIND( "/",N579,1)-1)</f>
        <v>technology</v>
      </c>
      <c r="R579" t="str">
        <f t="shared" ref="R579:R642" si="57">RIGHT(N579,LEN(N579)-FIND("/",N579)-0)</f>
        <v>web</v>
      </c>
      <c r="S579" s="13">
        <f t="shared" ref="S579:S642" si="58">(J579/86400)+DATE(1970,1,1)</f>
        <v>42450.589143518519</v>
      </c>
      <c r="T579" s="13">
        <f t="shared" ref="T579:T642" si="59">(I579/86400)+DATE(1970,1,1)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42631.769513888888</v>
      </c>
      <c r="T590" s="13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42083.069884259261</v>
      </c>
      <c r="T597" s="13">
        <f t="shared" si="5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42194.357731481483</v>
      </c>
      <c r="T607" s="13">
        <f t="shared" si="5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42585.031782407408</v>
      </c>
      <c r="T614" s="13">
        <f t="shared" si="5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42761.376238425924</v>
      </c>
      <c r="T618" s="13">
        <f t="shared" si="5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42507.299328703702</v>
      </c>
      <c r="T635" s="13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42683.420312499999</v>
      </c>
      <c r="T642" s="13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LEFT(N643,FIND( "/",N643,1)-1)</f>
        <v>technology</v>
      </c>
      <c r="R643" t="str">
        <f t="shared" ref="R643:R706" si="63">RIGHT(N643,LEN(N643)-FIND("/",N643)-0)</f>
        <v>wearables</v>
      </c>
      <c r="S643" s="13">
        <f t="shared" ref="S643:S706" si="64">(J643/86400)+DATE(1970,1,1)</f>
        <v>42199.57</v>
      </c>
      <c r="T643" s="13">
        <f t="shared" ref="T643:T706" si="65">(I643/86400)+DATE(1970,1,1)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41838.832152777773</v>
      </c>
      <c r="T668" s="13">
        <f t="shared" si="65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</v>
      </c>
      <c r="T678" s="13">
        <f t="shared" si="65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41866.931076388893</v>
      </c>
      <c r="T700" s="13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LEFT(N707,FIND( "/",N707,1)-1)</f>
        <v>technology</v>
      </c>
      <c r="R707" t="str">
        <f t="shared" ref="R707:R770" si="69">RIGHT(N707,LEN(N707)-FIND("/",N707)-0)</f>
        <v>wearables</v>
      </c>
      <c r="S707" s="13">
        <f t="shared" ref="S707:S770" si="70">(J707/86400)+DATE(1970,1,1)</f>
        <v>42726.491643518515</v>
      </c>
      <c r="T707" s="13">
        <f t="shared" ref="T707:T770" si="71">(I707/86400)+DATE(1970,1,1)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42384.680925925924</v>
      </c>
      <c r="T714" s="13">
        <f t="shared" si="71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41857.854189814811</v>
      </c>
      <c r="T719" s="13">
        <f t="shared" si="71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</v>
      </c>
      <c r="T725" s="13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41247.020243055558</v>
      </c>
      <c r="T729" s="13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41943.604097222225</v>
      </c>
      <c r="T740" s="13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41471.446851851855</v>
      </c>
      <c r="T765" s="13">
        <f t="shared" si="71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LEFT(N771,FIND( "/",N771,1)-1)</f>
        <v>publishing</v>
      </c>
      <c r="R771" t="str">
        <f t="shared" ref="R771:R834" si="75">RIGHT(N771,LEN(N771)-FIND("/",N771)-0)</f>
        <v>fiction</v>
      </c>
      <c r="S771" s="13">
        <f t="shared" ref="S771:S834" si="76">(J771/86400)+DATE(1970,1,1)</f>
        <v>41604.996458333335</v>
      </c>
      <c r="T771" s="13">
        <f t="shared" ref="T771:T834" si="77">(I771/86400)+DATE(1970,1,1)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</v>
      </c>
      <c r="T772" s="13">
        <f t="shared" si="77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42100.735937500001</v>
      </c>
      <c r="T775" s="13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41403.000856481478</v>
      </c>
      <c r="T783" s="13">
        <f t="shared" si="77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41303.593923611115</v>
      </c>
      <c r="T787" s="13">
        <f t="shared" si="77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41277.186111111107</v>
      </c>
      <c r="T791" s="13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</v>
      </c>
      <c r="T794" s="13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41123.022268518514</v>
      </c>
      <c r="T804" s="13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40730.105624999997</v>
      </c>
      <c r="T806" s="13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41073.050717592589</v>
      </c>
      <c r="T830" s="13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LEFT(N835,FIND( "/",N835,1)-1)</f>
        <v>music</v>
      </c>
      <c r="R835" t="str">
        <f t="shared" ref="R835:R898" si="81">RIGHT(N835,LEN(N835)-FIND("/",N835)-0)</f>
        <v>rock</v>
      </c>
      <c r="S835" s="13">
        <f t="shared" ref="S835:S898" si="82">(J835/86400)+DATE(1970,1,1)</f>
        <v>41718.878182870372</v>
      </c>
      <c r="T835" s="13">
        <f t="shared" ref="T835:T898" si="83">(I835/86400)+DATE(1970,1,1)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41923.838692129633</v>
      </c>
      <c r="T843" s="13">
        <f t="shared" si="83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</v>
      </c>
      <c r="T844" s="13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42165.798333333332</v>
      </c>
      <c r="T849" s="13">
        <f t="shared" si="83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42545.125196759254</v>
      </c>
      <c r="T857" s="13">
        <f t="shared" si="83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41230.773113425923</v>
      </c>
      <c r="T867" s="13">
        <f t="shared" si="83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41342.845567129625</v>
      </c>
      <c r="T871" s="13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41184.167129629626</v>
      </c>
      <c r="T875" s="13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41597.788888888885</v>
      </c>
      <c r="T879" s="13">
        <f t="shared" si="83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40981.802615740744</v>
      </c>
      <c r="T886" s="13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</v>
      </c>
      <c r="T896" s="13">
        <f t="shared" si="83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42218.872986111106</v>
      </c>
      <c r="T898" s="13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LEFT(N899,FIND( "/",N899,1)-1)</f>
        <v>music</v>
      </c>
      <c r="R899" t="str">
        <f t="shared" ref="R899:R962" si="87">RIGHT(N899,LEN(N899)-FIND("/",N899)-0)</f>
        <v>indie rock</v>
      </c>
      <c r="S899" s="13">
        <f t="shared" ref="S899:S962" si="88">(J899/86400)+DATE(1970,1,1)</f>
        <v>41211.688750000001</v>
      </c>
      <c r="T899" s="13">
        <f t="shared" ref="T899:T962" si="89">(I899/86400)+DATE(1970,1,1)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41116.763275462959</v>
      </c>
      <c r="T916" s="13">
        <f t="shared" si="8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41562.671550925923</v>
      </c>
      <c r="T922" s="13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40847.171018518522</v>
      </c>
      <c r="T923" s="13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41288.942928240736</v>
      </c>
      <c r="T926" s="13">
        <f t="shared" si="8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41711.169085648144</v>
      </c>
      <c r="T935" s="13">
        <f t="shared" si="8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42382.843287037038</v>
      </c>
      <c r="T944" s="13">
        <f t="shared" si="8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42732.872986111106</v>
      </c>
      <c r="T947" s="13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42480.653611111113</v>
      </c>
      <c r="T953" s="13">
        <f t="shared" si="8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LEFT(N963,FIND( "/",N963,1)-1)</f>
        <v>technology</v>
      </c>
      <c r="R963" t="str">
        <f t="shared" ref="R963:R1026" si="93">RIGHT(N963,LEN(N963)-FIND("/",N963)-0)</f>
        <v>wearables</v>
      </c>
      <c r="S963" s="13">
        <f t="shared" ref="S963:S1026" si="94">(J963/86400)+DATE(1970,1,1)</f>
        <v>42740.693692129629</v>
      </c>
      <c r="T963" s="13">
        <f t="shared" ref="T963:T1026" si="95">(I963/86400)+DATE(1970,1,1)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42506.416990740741</v>
      </c>
      <c r="T981" s="13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42574.667650462958</v>
      </c>
      <c r="T985" s="13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</v>
      </c>
      <c r="T1002" s="13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42276.624803240746</v>
      </c>
      <c r="T1007" s="13">
        <f t="shared" si="95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42111.646724537037</v>
      </c>
      <c r="T1024" s="13">
        <f t="shared" si="95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LEFT(N1027,FIND( "/",N1027,1)-1)</f>
        <v>music</v>
      </c>
      <c r="R1027" t="str">
        <f t="shared" ref="R1027:R1090" si="99">RIGHT(N1027,LEN(N1027)-FIND("/",N1027)-0)</f>
        <v>electronic music</v>
      </c>
      <c r="S1027" s="13">
        <f t="shared" ref="S1027:S1090" si="100">(J1027/86400)+DATE(1970,1,1)</f>
        <v>42049.833761574075</v>
      </c>
      <c r="T1027" s="13">
        <f t="shared" ref="T1027:T1090" si="101">(I1027/86400)+DATE(1970,1,1)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42688.732407407406</v>
      </c>
      <c r="T1035" s="13">
        <f t="shared" si="101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</v>
      </c>
      <c r="T1043" s="13">
        <f t="shared" si="101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41844.874421296292</v>
      </c>
      <c r="T1047" s="13">
        <f t="shared" si="101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41918.818460648152</v>
      </c>
      <c r="T1049" s="13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42678.871331018519</v>
      </c>
      <c r="T1059" s="13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41445.962754629625</v>
      </c>
      <c r="T1068" s="13">
        <f t="shared" si="101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42440.371111111112</v>
      </c>
      <c r="T1070" s="13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42479.566388888888</v>
      </c>
      <c r="T1081" s="13">
        <f t="shared" si="101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41101.906111111108</v>
      </c>
      <c r="T1084" s="13">
        <f t="shared" si="101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41775.713969907403</v>
      </c>
      <c r="T1089" s="13">
        <f t="shared" si="101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LEFT(N1091,FIND( "/",N1091,1)-1)</f>
        <v>games</v>
      </c>
      <c r="R1091" t="str">
        <f t="shared" ref="R1091:R1154" si="105">RIGHT(N1091,LEN(N1091)-FIND("/",N1091)-0)</f>
        <v>video games</v>
      </c>
      <c r="S1091" s="13">
        <f t="shared" ref="S1091:S1154" si="106">(J1091/86400)+DATE(1970,1,1)</f>
        <v>42151.189525462964</v>
      </c>
      <c r="T1091" s="13">
        <f t="shared" ref="T1091:T1154" si="107">(I1091/86400)+DATE(1970,1,1)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40795.71334490741</v>
      </c>
      <c r="T1096" s="13">
        <f t="shared" si="107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42347.203587962962</v>
      </c>
      <c r="T1113" s="13">
        <f t="shared" si="107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41009.847314814819</v>
      </c>
      <c r="T1118" s="13">
        <f t="shared" si="107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42535.327476851853</v>
      </c>
      <c r="T1128" s="13">
        <f t="shared" si="107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42558.98951388889</v>
      </c>
      <c r="T1137" s="13">
        <f t="shared" si="107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42327.671631944446</v>
      </c>
      <c r="T1138" s="13">
        <f t="shared" si="107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41975.34752314815</v>
      </c>
      <c r="T1141" s="13">
        <f t="shared" si="107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42022.006099537037</v>
      </c>
      <c r="T1144" s="13">
        <f t="shared" si="107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</v>
      </c>
      <c r="T1147" s="13">
        <f t="shared" si="107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42224.102581018524</v>
      </c>
      <c r="T1153" s="13">
        <f t="shared" si="107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LEFT(N1155,FIND( "/",N1155,1)-1)</f>
        <v>food</v>
      </c>
      <c r="R1155" t="str">
        <f t="shared" ref="R1155:R1218" si="111">RIGHT(N1155,LEN(N1155)-FIND("/",N1155)-0)</f>
        <v>food trucks</v>
      </c>
      <c r="S1155" s="13">
        <f t="shared" ref="S1155:S1218" si="112">(J1155/86400)+DATE(1970,1,1)</f>
        <v>42143.714178240742</v>
      </c>
      <c r="T1155" s="13">
        <f t="shared" ref="T1155:T1218" si="113">(I1155/86400)+DATE(1970,1,1)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41792.214467592596</v>
      </c>
      <c r="T1167" s="13">
        <f t="shared" si="113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41841.682314814811</v>
      </c>
      <c r="T1174" s="13">
        <f t="shared" si="113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42409.776076388887</v>
      </c>
      <c r="T1195" s="13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42152.288819444446</v>
      </c>
      <c r="T1204" s="13">
        <f t="shared" si="113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42772.776076388887</v>
      </c>
      <c r="T1208" s="13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LEFT(N1219,FIND( "/",N1219,1)-1)</f>
        <v>photography</v>
      </c>
      <c r="R1219" t="str">
        <f t="shared" ref="R1219:R1282" si="117">RIGHT(N1219,LEN(N1219)-FIND("/",N1219)-0)</f>
        <v>photobooks</v>
      </c>
      <c r="S1219" s="13">
        <f t="shared" ref="S1219:S1282" si="118">(J1219/86400)+DATE(1970,1,1)</f>
        <v>42535.809490740736</v>
      </c>
      <c r="T1219" s="13">
        <f t="shared" ref="T1219:T1282" si="119">(I1219/86400)+DATE(1970,1,1)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42633.461956018524</v>
      </c>
      <c r="T1221" s="13">
        <f t="shared" si="11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41506.848032407404</v>
      </c>
      <c r="T1234" s="13">
        <f t="shared" si="11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41355.825497685189</v>
      </c>
      <c r="T1246" s="13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41774.59993055556</v>
      </c>
      <c r="T1247" s="13">
        <f t="shared" si="11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41067.740868055553</v>
      </c>
      <c r="T1251" s="13">
        <f t="shared" si="11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40921.919340277775</v>
      </c>
      <c r="T1258" s="13">
        <f t="shared" si="11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42445.823055555556</v>
      </c>
      <c r="T1271" s="13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</v>
      </c>
      <c r="T1272" s="13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LEFT(N1283,FIND( "/",N1283,1)-1)</f>
        <v>music</v>
      </c>
      <c r="R1283" t="str">
        <f t="shared" ref="R1283:R1346" si="123">RIGHT(N1283,LEN(N1283)-FIND("/",N1283)-0)</f>
        <v>rock</v>
      </c>
      <c r="S1283" s="13">
        <f t="shared" ref="S1283:S1346" si="124">(J1283/86400)+DATE(1970,1,1)</f>
        <v>41463.743472222224</v>
      </c>
      <c r="T1283" s="13">
        <f t="shared" ref="T1283:T1346" si="125">(I1283/86400)+DATE(1970,1,1)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41586.475173611107</v>
      </c>
      <c r="T1284" s="13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42709.134780092594</v>
      </c>
      <c r="T1291" s="13">
        <f t="shared" si="125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42458.680925925924</v>
      </c>
      <c r="T1300" s="13">
        <f t="shared" si="125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42387.503229166672</v>
      </c>
      <c r="T1309" s="13">
        <f t="shared" si="125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42393.961909722224</v>
      </c>
      <c r="T1318" s="13">
        <f t="shared" si="125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41974.791990740741</v>
      </c>
      <c r="T1328" s="13">
        <f t="shared" si="125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42172.816423611112</v>
      </c>
      <c r="T1344" s="13">
        <f t="shared" si="125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LEFT(N1347,FIND( "/",N1347,1)-1)</f>
        <v>publishing</v>
      </c>
      <c r="R1347" t="str">
        <f t="shared" ref="R1347:R1410" si="129">RIGHT(N1347,LEN(N1347)-FIND("/",N1347)-0)</f>
        <v>nonfiction</v>
      </c>
      <c r="S1347" s="13">
        <f t="shared" ref="S1347:S1410" si="130">(J1347/86400)+DATE(1970,1,1)</f>
        <v>41799.814340277779</v>
      </c>
      <c r="T1347" s="13">
        <f t="shared" ref="T1347:T1410" si="131">(I1347/86400)+DATE(1970,1,1)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41963.506168981483</v>
      </c>
      <c r="T1350" s="13">
        <f t="shared" si="131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41430.038888888885</v>
      </c>
      <c r="T1358" s="13">
        <f t="shared" si="131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41951.6956712963</v>
      </c>
      <c r="T1366" s="13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42568.759375000001</v>
      </c>
      <c r="T1380" s="13">
        <f t="shared" si="131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42130.491620370369</v>
      </c>
      <c r="T1381" s="13">
        <f t="shared" si="131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42087.803310185191</v>
      </c>
      <c r="T1392" s="13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LEFT(N1411,FIND( "/",N1411,1)-1)</f>
        <v>publishing</v>
      </c>
      <c r="R1411" t="str">
        <f t="shared" ref="R1411:R1474" si="135">RIGHT(N1411,LEN(N1411)-FIND("/",N1411)-0)</f>
        <v>translations</v>
      </c>
      <c r="S1411" s="13">
        <f t="shared" ref="S1411:S1474" si="136">(J1411/86400)+DATE(1970,1,1)</f>
        <v>41945.133506944447</v>
      </c>
      <c r="T1411" s="13">
        <f t="shared" ref="T1411:T1474" si="137">(I1411/86400)+DATE(1970,1,1)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42074.060671296298</v>
      </c>
      <c r="T1431" s="13">
        <f t="shared" si="137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41961.813518518524</v>
      </c>
      <c r="T1432" s="13">
        <f t="shared" si="137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42040.829872685186</v>
      </c>
      <c r="T1441" s="13">
        <f t="shared" si="137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40646.014456018514</v>
      </c>
      <c r="T1470" s="13">
        <f t="shared" si="137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LEFT(N1475,FIND( "/",N1475,1)-1)</f>
        <v>publishing</v>
      </c>
      <c r="R1475" t="str">
        <f t="shared" ref="R1475:R1538" si="141">RIGHT(N1475,LEN(N1475)-FIND("/",N1475)-0)</f>
        <v>radio &amp; podcasts</v>
      </c>
      <c r="S1475" s="13">
        <f t="shared" ref="S1475:S1538" si="142">(J1475/86400)+DATE(1970,1,1)</f>
        <v>40939.979618055557</v>
      </c>
      <c r="T1475" s="13">
        <f t="shared" ref="T1475:T1538" si="143">(I1475/86400)+DATE(1970,1,1)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41500.72791666667</v>
      </c>
      <c r="T1476" s="13">
        <f t="shared" si="143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41136.858055555553</v>
      </c>
      <c r="T1484" s="13">
        <f t="shared" si="143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41411.866608796292</v>
      </c>
      <c r="T1495" s="13">
        <f t="shared" si="143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40254.450335648144</v>
      </c>
      <c r="T1509" s="13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41809.385162037041</v>
      </c>
      <c r="T1512" s="13">
        <f t="shared" si="143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</v>
      </c>
      <c r="T1532" s="13">
        <f t="shared" si="143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42221.674328703702</v>
      </c>
      <c r="T1536" s="13">
        <f t="shared" si="143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LEFT(N1539,FIND( "/",N1539,1)-1)</f>
        <v>photography</v>
      </c>
      <c r="R1539" t="str">
        <f t="shared" ref="R1539:R1602" si="147">RIGHT(N1539,LEN(N1539)-FIND("/",N1539)-0)</f>
        <v>photobooks</v>
      </c>
      <c r="S1539" s="13">
        <f t="shared" ref="S1539:S1602" si="148">(J1539/86400)+DATE(1970,1,1)</f>
        <v>42552.315127314811</v>
      </c>
      <c r="T1539" s="13">
        <f t="shared" ref="T1539:T1602" si="149">(I1539/86400)+DATE(1970,1,1)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42705.91920138889</v>
      </c>
      <c r="T1541" s="13">
        <f t="shared" si="14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42108.053229166668</v>
      </c>
      <c r="T1561" s="13">
        <f t="shared" si="14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41671.93686342593</v>
      </c>
      <c r="T1569" s="13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42144.769479166665</v>
      </c>
      <c r="T1573" s="13">
        <f t="shared" si="14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41799.524259259255</v>
      </c>
      <c r="T1577" s="13">
        <f t="shared" si="14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41054.847777777773</v>
      </c>
      <c r="T1579" s="13">
        <f t="shared" si="14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40990.050069444442</v>
      </c>
      <c r="T1582" s="13">
        <f t="shared" si="14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42069.104421296295</v>
      </c>
      <c r="T1588" s="13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41791.057314814811</v>
      </c>
      <c r="T1602" s="13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LEFT(N1603,FIND( "/",N1603,1)-1)</f>
        <v>music</v>
      </c>
      <c r="R1603" t="str">
        <f t="shared" ref="R1603:R1666" si="153">RIGHT(N1603,LEN(N1603)-FIND("/",N1603)-0)</f>
        <v>rock</v>
      </c>
      <c r="S1603" s="13">
        <f t="shared" ref="S1603:S1666" si="154">(J1603/86400)+DATE(1970,1,1)</f>
        <v>40638.092974537038</v>
      </c>
      <c r="T1603" s="13">
        <f t="shared" ref="T1603:T1666" si="155">(I1603/86400)+DATE(1970,1,1)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41794.981122685189</v>
      </c>
      <c r="T1616" s="13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41876.186180555553</v>
      </c>
      <c r="T1621" s="13">
        <f t="shared" si="155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41950.294837962967</v>
      </c>
      <c r="T1624" s="13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41579.847997685181</v>
      </c>
      <c r="T1628" s="13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40750.340902777782</v>
      </c>
      <c r="T1634" s="13">
        <f t="shared" si="155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41521.617361111115</v>
      </c>
      <c r="T1647" s="13">
        <f t="shared" si="155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40939.761782407411</v>
      </c>
      <c r="T1666" s="13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LEFT(N1667,FIND( "/",N1667,1)-1)</f>
        <v>music</v>
      </c>
      <c r="R1667" t="str">
        <f t="shared" ref="R1667:R1730" si="159">RIGHT(N1667,LEN(N1667)-FIND("/",N1667)-0)</f>
        <v>pop</v>
      </c>
      <c r="S1667" s="13">
        <f t="shared" ref="S1667:S1730" si="160">(J1667/86400)+DATE(1970,1,1)</f>
        <v>40564.649456018517</v>
      </c>
      <c r="T1667" s="13">
        <f t="shared" ref="T1667:T1730" si="161">(I1667/86400)+DATE(1970,1,1)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40845.149756944447</v>
      </c>
      <c r="T1670" s="13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40313.930543981478</v>
      </c>
      <c r="T1672" s="13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40973.726238425923</v>
      </c>
      <c r="T1678" s="13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42795.701481481483</v>
      </c>
      <c r="T1693" s="13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42805.032962962963</v>
      </c>
      <c r="T1699" s="13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42187.281678240739</v>
      </c>
      <c r="T1705" s="13">
        <f t="shared" si="161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41841.563819444447</v>
      </c>
      <c r="T1711" s="13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42341.591296296298</v>
      </c>
      <c r="T1712" s="13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42460.981921296298</v>
      </c>
      <c r="T1719" s="13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42044.927974537037</v>
      </c>
      <c r="T1729" s="13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LEFT(N1731,FIND( "/",N1731,1)-1)</f>
        <v>music</v>
      </c>
      <c r="R1731" t="str">
        <f t="shared" ref="R1731:R1794" si="165">RIGHT(N1731,LEN(N1731)-FIND("/",N1731)-0)</f>
        <v>faith</v>
      </c>
      <c r="S1731" s="13">
        <f t="shared" ref="S1731:S1794" si="166">(J1731/86400)+DATE(1970,1,1)</f>
        <v>42471.052152777775</v>
      </c>
      <c r="T1731" s="13">
        <f t="shared" ref="T1731:T1794" si="167">(I1731/86400)+DATE(1970,1,1)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42272.087766203702</v>
      </c>
      <c r="T1732" s="13">
        <f t="shared" si="167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</v>
      </c>
      <c r="T1737" s="13">
        <f t="shared" si="167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42175.948981481481</v>
      </c>
      <c r="T1739" s="13">
        <f t="shared" si="167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42171.817384259259</v>
      </c>
      <c r="T1742" s="13">
        <f t="shared" si="167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42710.876967592594</v>
      </c>
      <c r="T1744" s="13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42292.435532407406</v>
      </c>
      <c r="T1749" s="13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41905.979629629626</v>
      </c>
      <c r="T1773" s="13">
        <f t="shared" si="167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41891.976388888885</v>
      </c>
      <c r="T1777" s="13">
        <f t="shared" si="167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42493.600810185184</v>
      </c>
      <c r="T1782" s="13">
        <f t="shared" si="167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42010.674513888887</v>
      </c>
      <c r="T1792" s="13">
        <f t="shared" si="167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LEFT(N1795,FIND( "/",N1795,1)-1)</f>
        <v>photography</v>
      </c>
      <c r="R1795" t="str">
        <f t="shared" ref="R1795:R1858" si="171">RIGHT(N1795,LEN(N1795)-FIND("/",N1795)-0)</f>
        <v>photobooks</v>
      </c>
      <c r="S1795" s="13">
        <f t="shared" ref="S1795:S1858" si="172">(J1795/86400)+DATE(1970,1,1)</f>
        <v>41940.891666666663</v>
      </c>
      <c r="T1795" s="13">
        <f t="shared" ref="T1795:T1858" si="173">(I1795/86400)+DATE(1970,1,1)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42018.071550925924</v>
      </c>
      <c r="T1805" s="13">
        <f t="shared" si="173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42172.906678240739</v>
      </c>
      <c r="T1817" s="13">
        <f t="shared" si="173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42065.084374999999</v>
      </c>
      <c r="T1822" s="13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41634.797013888892</v>
      </c>
      <c r="T1824" s="13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41626.916284722218</v>
      </c>
      <c r="T1826" s="13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LEFT(N1859,FIND( "/",N1859,1)-1)</f>
        <v>music</v>
      </c>
      <c r="R1859" t="str">
        <f t="shared" ref="R1859:R1922" si="177">RIGHT(N1859,LEN(N1859)-FIND("/",N1859)-0)</f>
        <v>rock</v>
      </c>
      <c r="S1859" s="13">
        <f t="shared" ref="S1859:S1922" si="178">(J1859/86400)+DATE(1970,1,1)</f>
        <v>41864.76866898148</v>
      </c>
      <c r="T1859" s="13">
        <f t="shared" ref="T1859:T1922" si="179">(I1859/86400)+DATE(1970,1,1)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41655.70930555556</v>
      </c>
      <c r="T1862" s="13">
        <f t="shared" si="17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42755.492754629631</v>
      </c>
      <c r="T1864" s="13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41776.284780092596</v>
      </c>
      <c r="T1878" s="13">
        <f t="shared" si="17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</v>
      </c>
      <c r="T1896" s="13">
        <f t="shared" si="17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41680.583402777775</v>
      </c>
      <c r="T1899" s="13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42113.875567129631</v>
      </c>
      <c r="T1921" s="13">
        <f t="shared" si="17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LEFT(N1923,FIND( "/",N1923,1)-1)</f>
        <v>music</v>
      </c>
      <c r="R1923" t="str">
        <f t="shared" ref="R1923:R1986" si="183">RIGHT(N1923,LEN(N1923)-FIND("/",N1923)-0)</f>
        <v>indie rock</v>
      </c>
      <c r="S1923" s="13">
        <f t="shared" ref="S1923:S1986" si="184">(J1923/86400)+DATE(1970,1,1)</f>
        <v>41074.221562500003</v>
      </c>
      <c r="T1923" s="13">
        <f t="shared" ref="T1923:T1986" si="185">(I1923/86400)+DATE(1970,1,1)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</v>
      </c>
      <c r="T1930" s="13">
        <f t="shared" si="185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40911.809872685189</v>
      </c>
      <c r="T1934" s="13">
        <f t="shared" si="185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41773.932534722218</v>
      </c>
      <c r="T1937" s="13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42157.251828703702</v>
      </c>
      <c r="T1947" s="13">
        <f t="shared" si="185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41689.150011574078</v>
      </c>
      <c r="T1948" s="13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41800.423043981486</v>
      </c>
      <c r="T1951" s="13">
        <f t="shared" si="185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41179.098530092597</v>
      </c>
      <c r="T1959" s="13">
        <f t="shared" si="185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41871.845601851848</v>
      </c>
      <c r="T1961" s="13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LEFT(N1987,FIND( "/",N1987,1)-1)</f>
        <v>photography</v>
      </c>
      <c r="R1987" t="str">
        <f t="shared" ref="R1987:R2050" si="189">RIGHT(N1987,LEN(N1987)-FIND("/",N1987)-0)</f>
        <v>people</v>
      </c>
      <c r="S1987" s="13">
        <f t="shared" ref="S1987:S2050" si="190">(J1987/86400)+DATE(1970,1,1)</f>
        <v>42555.698738425926</v>
      </c>
      <c r="T1987" s="13">
        <f t="shared" ref="T1987:T2050" si="191">(I1987/86400)+DATE(1970,1,1)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42413.433831018519</v>
      </c>
      <c r="T1988" s="13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42329.588391203702</v>
      </c>
      <c r="T1995" s="13">
        <f t="shared" si="191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41312.880775462967</v>
      </c>
      <c r="T2018" s="13">
        <f t="shared" si="191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41737.097500000003</v>
      </c>
      <c r="T2022" s="13">
        <f t="shared" si="191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42048.813877314809</v>
      </c>
      <c r="T2029" s="13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41738.864803240736</v>
      </c>
      <c r="T2038" s="13">
        <f t="shared" si="191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41578.927118055552</v>
      </c>
      <c r="T2042" s="13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41069.088506944448</v>
      </c>
      <c r="T2047" s="13">
        <f t="shared" si="191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LEFT(N2051,FIND( "/",N2051,1)-1)</f>
        <v>technology</v>
      </c>
      <c r="R2051" t="str">
        <f t="shared" ref="R2051:R2114" si="195">RIGHT(N2051,LEN(N2051)-FIND("/",N2051)-0)</f>
        <v>hardware</v>
      </c>
      <c r="S2051" s="13">
        <f t="shared" ref="S2051:S2114" si="196">(J2051/86400)+DATE(1970,1,1)</f>
        <v>41575.527349537035</v>
      </c>
      <c r="T2051" s="13">
        <f t="shared" ref="T2051:T2114" si="197">(I2051/86400)+DATE(1970,1,1)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</v>
      </c>
      <c r="T2083" s="13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40395.714722222227</v>
      </c>
      <c r="T2090" s="13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41299.381423611107</v>
      </c>
      <c r="T2092" s="13">
        <f t="shared" si="197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40555.322662037041</v>
      </c>
      <c r="T2093" s="13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40758.733483796299</v>
      </c>
      <c r="T2097" s="13">
        <f t="shared" si="197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40818.584895833337</v>
      </c>
      <c r="T2099" s="13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LEFT(N2115,FIND( "/",N2115,1)-1)</f>
        <v>music</v>
      </c>
      <c r="R2115" t="str">
        <f t="shared" ref="R2115:R2178" si="201">RIGHT(N2115,LEN(N2115)-FIND("/",N2115)-0)</f>
        <v>indie rock</v>
      </c>
      <c r="S2115" s="13">
        <f t="shared" ref="S2115:S2178" si="202">(J2115/86400)+DATE(1970,1,1)</f>
        <v>41870.86546296296</v>
      </c>
      <c r="T2115" s="13">
        <f t="shared" ref="T2115:T2178" si="203">(I2115/86400)+DATE(1970,1,1)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40464.028182870374</v>
      </c>
      <c r="T2126" s="13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42045.505358796298</v>
      </c>
      <c r="T2129" s="13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41156.96334490741</v>
      </c>
      <c r="T2137" s="13">
        <f t="shared" si="203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42520.847384259258</v>
      </c>
      <c r="T2153" s="13">
        <f t="shared" si="203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40710.731180555558</v>
      </c>
      <c r="T2161" s="13">
        <f t="shared" si="203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42240.852534722224</v>
      </c>
      <c r="T2163" s="13">
        <f t="shared" si="203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42082.580092592594</v>
      </c>
      <c r="T2174" s="13">
        <f t="shared" si="203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LEFT(N2179,FIND( "/",N2179,1)-1)</f>
        <v>music</v>
      </c>
      <c r="R2179" t="str">
        <f t="shared" ref="R2179:R2242" si="207">RIGHT(N2179,LEN(N2179)-FIND("/",N2179)-0)</f>
        <v>rock</v>
      </c>
      <c r="S2179" s="13">
        <f t="shared" ref="S2179:S2242" si="208">(J2179/86400)+DATE(1970,1,1)</f>
        <v>42502.250775462962</v>
      </c>
      <c r="T2179" s="13">
        <f t="shared" ref="T2179:T2242" si="209">(I2179/86400)+DATE(1970,1,1)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42745.365474537037</v>
      </c>
      <c r="T2185" s="13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41319.349988425922</v>
      </c>
      <c r="T2187" s="13">
        <f t="shared" si="20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41276.846817129626</v>
      </c>
      <c r="T2203" s="13">
        <f t="shared" si="20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41031.821631944447</v>
      </c>
      <c r="T2207" s="13">
        <f t="shared" si="20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</v>
      </c>
      <c r="T2218" s="13">
        <f t="shared" si="20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42331.378923611112</v>
      </c>
      <c r="T2235" s="13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LEFT(N2243,FIND( "/",N2243,1)-1)</f>
        <v>games</v>
      </c>
      <c r="R2243" t="str">
        <f t="shared" ref="R2243:R2306" si="213">RIGHT(N2243,LEN(N2243)-FIND("/",N2243)-0)</f>
        <v>tabletop games</v>
      </c>
      <c r="S2243" s="13">
        <f t="shared" ref="S2243:S2306" si="214">(J2243/86400)+DATE(1970,1,1)</f>
        <v>42766.827546296292</v>
      </c>
      <c r="T2243" s="13">
        <f t="shared" ref="T2243:T2306" si="215">(I2243/86400)+DATE(1970,1,1)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</v>
      </c>
      <c r="T2247" s="13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41336.703298611115</v>
      </c>
      <c r="T2251" s="13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42776.082349537042</v>
      </c>
      <c r="T2270" s="13">
        <f t="shared" si="215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42315.699490740742</v>
      </c>
      <c r="T2274" s="13">
        <f t="shared" si="215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41965.616655092592</v>
      </c>
      <c r="T2277" s="13">
        <f t="shared" si="215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42338.709108796298</v>
      </c>
      <c r="T2280" s="13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42020.806701388894</v>
      </c>
      <c r="T2281" s="13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41059.185682870375</v>
      </c>
      <c r="T2287" s="13">
        <f t="shared" si="215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LEFT(N2307,FIND( "/",N2307,1)-1)</f>
        <v>music</v>
      </c>
      <c r="R2307" t="str">
        <f t="shared" ref="R2307:R2370" si="219">RIGHT(N2307,LEN(N2307)-FIND("/",N2307)-0)</f>
        <v>indie rock</v>
      </c>
      <c r="S2307" s="13">
        <f t="shared" ref="S2307:S2370" si="220">(J2307/86400)+DATE(1970,1,1)</f>
        <v>41834.695277777777</v>
      </c>
      <c r="T2307" s="13">
        <f t="shared" ref="T2307:T2370" si="221">(I2307/86400)+DATE(1970,1,1)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41004.802465277782</v>
      </c>
      <c r="T2309" s="13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42804.895474537036</v>
      </c>
      <c r="T2324" s="13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42807.755173611113</v>
      </c>
      <c r="T2325" s="13">
        <f t="shared" si="221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41842.917129629626</v>
      </c>
      <c r="T2329" s="13">
        <f t="shared" si="221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42139.781678240739</v>
      </c>
      <c r="T2330" s="13">
        <f t="shared" si="221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41789.89680555556</v>
      </c>
      <c r="T2340" s="13">
        <f t="shared" si="221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42577.607361111106</v>
      </c>
      <c r="T2349" s="13">
        <f t="shared" si="221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42096.918240740742</v>
      </c>
      <c r="T2357" s="13">
        <f t="shared" si="221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42264.620115740741</v>
      </c>
      <c r="T2359" s="13">
        <f t="shared" si="221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LEFT(N2371,FIND( "/",N2371,1)-1)</f>
        <v>technology</v>
      </c>
      <c r="R2371" t="str">
        <f t="shared" ref="R2371:R2434" si="225">RIGHT(N2371,LEN(N2371)-FIND("/",N2371)-0)</f>
        <v>web</v>
      </c>
      <c r="S2371" s="13">
        <f t="shared" ref="S2371:S2434" si="226">(J2371/86400)+DATE(1970,1,1)</f>
        <v>42380.812627314815</v>
      </c>
      <c r="T2371" s="13">
        <f t="shared" ref="T2371:T2434" si="227">(I2371/86400)+DATE(1970,1,1)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42215.662314814814</v>
      </c>
      <c r="T2375" s="13">
        <f t="shared" si="227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42017.843287037038</v>
      </c>
      <c r="T2376" s="13">
        <f t="shared" si="227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42399.882615740746</v>
      </c>
      <c r="T2405" s="13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41993.738298611112</v>
      </c>
      <c r="T2421" s="13">
        <f t="shared" si="227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42164.170046296298</v>
      </c>
      <c r="T2428" s="13">
        <f t="shared" si="227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42412.318668981483</v>
      </c>
      <c r="T2429" s="13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LEFT(N2435,FIND( "/",N2435,1)-1)</f>
        <v>food</v>
      </c>
      <c r="R2435" t="str">
        <f t="shared" ref="R2435:R2498" si="231">RIGHT(N2435,LEN(N2435)-FIND("/",N2435)-0)</f>
        <v>food trucks</v>
      </c>
      <c r="S2435" s="13">
        <f t="shared" ref="S2435:S2498" si="232">(J2435/86400)+DATE(1970,1,1)</f>
        <v>42397.89980324074</v>
      </c>
      <c r="T2435" s="13">
        <f t="shared" ref="T2435:T2498" si="233">(I2435/86400)+DATE(1970,1,1)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42180.186041666668</v>
      </c>
      <c r="T2436" s="13">
        <f t="shared" si="233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42252.277615740742</v>
      </c>
      <c r="T2437" s="13">
        <f t="shared" si="233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42383.899456018524</v>
      </c>
      <c r="T2442" s="13">
        <f t="shared" si="233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42052.666990740741</v>
      </c>
      <c r="T2444" s="13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42770.201481481483</v>
      </c>
      <c r="T2456" s="13">
        <f t="shared" si="233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41174.154178240744</v>
      </c>
      <c r="T2470" s="13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40310.287673611107</v>
      </c>
      <c r="T2477" s="13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41023.227731481486</v>
      </c>
      <c r="T2492" s="13">
        <f t="shared" si="233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41022.645185185189</v>
      </c>
      <c r="T2496" s="13">
        <f t="shared" si="233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41327.996435185181</v>
      </c>
      <c r="T2498" s="13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LEFT(N2499,FIND( "/",N2499,1)-1)</f>
        <v>music</v>
      </c>
      <c r="R2499" t="str">
        <f t="shared" ref="R2499:R2562" si="237">RIGHT(N2499,LEN(N2499)-FIND("/",N2499)-0)</f>
        <v>indie rock</v>
      </c>
      <c r="S2499" s="13">
        <f t="shared" ref="S2499:S2562" si="238">(J2499/86400)+DATE(1970,1,1)</f>
        <v>40730.878912037035</v>
      </c>
      <c r="T2499" s="13">
        <f t="shared" ref="T2499:T2562" si="239">(I2499/86400)+DATE(1970,1,1)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41226.648576388892</v>
      </c>
      <c r="T2501" s="13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41053.772858796292</v>
      </c>
      <c r="T2502" s="13">
        <f t="shared" si="23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42244.776666666672</v>
      </c>
      <c r="T2503" s="13">
        <f t="shared" si="23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42078.997361111113</v>
      </c>
      <c r="T2512" s="13">
        <f t="shared" si="23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41058.844571759255</v>
      </c>
      <c r="T2527" s="13">
        <f t="shared" si="23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40127.700370370367</v>
      </c>
      <c r="T2536" s="13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41483.449282407411</v>
      </c>
      <c r="T2543" s="13">
        <f t="shared" si="23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42027.138171296298</v>
      </c>
      <c r="T2547" s="13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41524.858553240745</v>
      </c>
      <c r="T2548" s="13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42618.625428240739</v>
      </c>
      <c r="T2550" s="13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41113.199155092589</v>
      </c>
      <c r="T2555" s="13">
        <f t="shared" si="23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42093.860023148147</v>
      </c>
      <c r="T2560" s="13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LEFT(N2563,FIND( "/",N2563,1)-1)</f>
        <v>food</v>
      </c>
      <c r="R2563" t="str">
        <f t="shared" ref="R2563:R2626" si="243">RIGHT(N2563,LEN(N2563)-FIND("/",N2563)-0)</f>
        <v>food trucks</v>
      </c>
      <c r="S2563" s="13">
        <f t="shared" ref="S2563:S2626" si="244">(J2563/86400)+DATE(1970,1,1)</f>
        <v>42260.528807870374</v>
      </c>
      <c r="T2563" s="13">
        <f t="shared" ref="T2563:T2626" si="245">(I2563/86400)+DATE(1970,1,1)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41986.108726851853</v>
      </c>
      <c r="T2577" s="13">
        <f t="shared" si="245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42238.022905092592</v>
      </c>
      <c r="T2580" s="13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42140.173252314809</v>
      </c>
      <c r="T2586" s="13">
        <f t="shared" si="245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42089.845208333332</v>
      </c>
      <c r="T2595" s="13">
        <f t="shared" si="245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41150.902187500003</v>
      </c>
      <c r="T2603" s="13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41726.712754629625</v>
      </c>
      <c r="T2608" s="13">
        <f t="shared" si="245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42115.747546296298</v>
      </c>
      <c r="T2623" s="13">
        <f t="shared" si="245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41144.421550925923</v>
      </c>
      <c r="T2626" s="13">
        <f t="shared" si="245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LEFT(N2627,FIND( "/",N2627,1)-1)</f>
        <v>technology</v>
      </c>
      <c r="R2627" t="str">
        <f t="shared" ref="R2627:R2690" si="249">RIGHT(N2627,LEN(N2627)-FIND("/",N2627)-0)</f>
        <v>space exploration</v>
      </c>
      <c r="S2627" s="13">
        <f t="shared" ref="S2627:S2690" si="250">(J2627/86400)+DATE(1970,1,1)</f>
        <v>42658.810277777782</v>
      </c>
      <c r="T2627" s="13">
        <f t="shared" ref="T2627:T2690" si="251">(I2627/86400)+DATE(1970,1,1)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42612.656493055554</v>
      </c>
      <c r="T2636" s="13">
        <f t="shared" si="251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42689.582349537042</v>
      </c>
      <c r="T2645" s="13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42327.805659722224</v>
      </c>
      <c r="T2653" s="13">
        <f t="shared" si="251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42055.600995370369</v>
      </c>
      <c r="T2656" s="13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42767.688518518524</v>
      </c>
      <c r="T2658" s="13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42551.884189814809</v>
      </c>
      <c r="T2660" s="13">
        <f t="shared" si="251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42082.069560185184</v>
      </c>
      <c r="T2661" s="13">
        <f t="shared" si="251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42275.58871527778</v>
      </c>
      <c r="T2670" s="13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42319.035833333328</v>
      </c>
      <c r="T2671" s="13">
        <f t="shared" si="251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41962.749027777776</v>
      </c>
      <c r="T2673" s="13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41793.029432870375</v>
      </c>
      <c r="T2679" s="13">
        <f t="shared" si="251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41820.914641203708</v>
      </c>
      <c r="T2686" s="13">
        <f t="shared" si="251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</v>
      </c>
      <c r="T2690" s="13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LEFT(N2691,FIND( "/",N2691,1)-1)</f>
        <v>food</v>
      </c>
      <c r="R2691" t="str">
        <f t="shared" ref="R2691:R2754" si="255">RIGHT(N2691,LEN(N2691)-FIND("/",N2691)-0)</f>
        <v>food trucks</v>
      </c>
      <c r="S2691" s="13">
        <f t="shared" ref="S2691:S2754" si="256">(J2691/86400)+DATE(1970,1,1)</f>
        <v>42551.961689814816</v>
      </c>
      <c r="T2691" s="13">
        <f t="shared" ref="T2691:T2754" si="257">(I2691/86400)+DATE(1970,1,1)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41870.874675925923</v>
      </c>
      <c r="T2702" s="13">
        <f t="shared" si="257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41780.745254629626</v>
      </c>
      <c r="T2713" s="13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41934.914918981478</v>
      </c>
      <c r="T2719" s="13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42655.465891203705</v>
      </c>
      <c r="T2722" s="13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41044.648113425923</v>
      </c>
      <c r="T2749" s="13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41078.899826388893</v>
      </c>
      <c r="T2752" s="13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41747.887060185181</v>
      </c>
      <c r="T2753" s="13">
        <f t="shared" si="257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LEFT(N2755,FIND( "/",N2755,1)-1)</f>
        <v>publishing</v>
      </c>
      <c r="R2755" t="str">
        <f t="shared" ref="R2755:R2818" si="261">RIGHT(N2755,LEN(N2755)-FIND("/",N2755)-0)</f>
        <v>children's books</v>
      </c>
      <c r="S2755" s="13">
        <f t="shared" ref="S2755:S2818" si="262">(J2755/86400)+DATE(1970,1,1)</f>
        <v>41117.900729166664</v>
      </c>
      <c r="T2755" s="13">
        <f t="shared" ref="T2755:T2818" si="263">(I2755/86400)+DATE(1970,1,1)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41863.636006944442</v>
      </c>
      <c r="T2756" s="13">
        <f t="shared" si="263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41620.900474537033</v>
      </c>
      <c r="T2758" s="13">
        <f t="shared" si="263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40736.668032407411</v>
      </c>
      <c r="T2768" s="13">
        <f t="shared" si="263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41745.826273148152</v>
      </c>
      <c r="T2771" s="13">
        <f t="shared" si="263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42550.701886574076</v>
      </c>
      <c r="T2790" s="13">
        <f t="shared" si="263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LEFT(N2819,FIND( "/",N2819,1)-1)</f>
        <v>theater</v>
      </c>
      <c r="R2819" t="str">
        <f t="shared" ref="R2819:R2882" si="267">RIGHT(N2819,LEN(N2819)-FIND("/",N2819)-0)</f>
        <v>plays</v>
      </c>
      <c r="S2819" s="13">
        <f t="shared" ref="S2819:S2882" si="268">(J2819/86400)+DATE(1970,1,1)</f>
        <v>42023.634976851856</v>
      </c>
      <c r="T2819" s="13">
        <f t="shared" ref="T2819:T2882" si="269">(I2819/86400)+DATE(1970,1,1)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42291.739548611113</v>
      </c>
      <c r="T2843" s="13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41784.95248842593</v>
      </c>
      <c r="T2844" s="13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42480.80064814815</v>
      </c>
      <c r="T2862" s="13">
        <f t="shared" si="26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42672.955138888894</v>
      </c>
      <c r="T2879" s="13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LEFT(N2883,FIND( "/",N2883,1)-1)</f>
        <v>theater</v>
      </c>
      <c r="R2883" t="str">
        <f t="shared" ref="R2883:R2946" si="273">RIGHT(N2883,LEN(N2883)-FIND("/",N2883)-0)</f>
        <v>plays</v>
      </c>
      <c r="S2883" s="13">
        <f t="shared" ref="S2883:S2946" si="274">(J2883/86400)+DATE(1970,1,1)</f>
        <v>41916.597638888888</v>
      </c>
      <c r="T2883" s="13">
        <f t="shared" ref="T2883:T2946" si="275">(I2883/86400)+DATE(1970,1,1)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42444.877743055556</v>
      </c>
      <c r="T2909" s="13">
        <f t="shared" si="275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42499.73170138889</v>
      </c>
      <c r="T2910" s="13">
        <f t="shared" si="275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41863.584120370375</v>
      </c>
      <c r="T2927" s="13">
        <f t="shared" si="275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LEFT(N2947,FIND( "/",N2947,1)-1)</f>
        <v>theater</v>
      </c>
      <c r="R2947" t="str">
        <f t="shared" ref="R2947:R3010" si="279">RIGHT(N2947,LEN(N2947)-FIND("/",N2947)-0)</f>
        <v>spaces</v>
      </c>
      <c r="S2947" s="13">
        <f t="shared" ref="S2947:S3010" si="280">(J2947/86400)+DATE(1970,1,1)</f>
        <v>42118.139583333337</v>
      </c>
      <c r="T2947" s="13">
        <f t="shared" ref="T2947:T3010" si="281">(I2947/86400)+DATE(1970,1,1)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42654.973703703705</v>
      </c>
      <c r="T2987" s="13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</v>
      </c>
      <c r="T2990" s="13">
        <f t="shared" si="281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42090.912499999999</v>
      </c>
      <c r="T2998" s="13">
        <f t="shared" si="281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41957.756840277776</v>
      </c>
      <c r="T3008" s="13">
        <f t="shared" si="281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LEFT(N3011,FIND( "/",N3011,1)-1)</f>
        <v>theater</v>
      </c>
      <c r="R3011" t="str">
        <f t="shared" ref="R3011:R3074" si="285">RIGHT(N3011,LEN(N3011)-FIND("/",N3011)-0)</f>
        <v>spaces</v>
      </c>
      <c r="S3011" s="13">
        <f t="shared" ref="S3011:S3074" si="286">(J3011/86400)+DATE(1970,1,1)</f>
        <v>41939.569907407407</v>
      </c>
      <c r="T3011" s="13">
        <f t="shared" ref="T3011:T3074" si="287">(I3011/86400)+DATE(1970,1,1)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41920.123611111107</v>
      </c>
      <c r="T3016" s="13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42163.298333333332</v>
      </c>
      <c r="T3020" s="13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42121.675763888888</v>
      </c>
      <c r="T3025" s="13">
        <f t="shared" si="287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41975.901180555556</v>
      </c>
      <c r="T3050" s="13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42744.416030092594</v>
      </c>
      <c r="T3053" s="13">
        <f t="shared" si="287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42630.922893518524</v>
      </c>
      <c r="T3065" s="13">
        <f t="shared" si="287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LEFT(N3075,FIND( "/",N3075,1)-1)</f>
        <v>theater</v>
      </c>
      <c r="R3075" t="str">
        <f t="shared" ref="R3075:R3138" si="291">RIGHT(N3075,LEN(N3075)-FIND("/",N3075)-0)</f>
        <v>spaces</v>
      </c>
      <c r="S3075" s="13">
        <f t="shared" ref="S3075:S3138" si="292">(J3075/86400)+DATE(1970,1,1)</f>
        <v>42111.684027777781</v>
      </c>
      <c r="T3075" s="13">
        <f t="shared" ref="T3075:T3138" si="293">(I3075/86400)+DATE(1970,1,1)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42409.571284722224</v>
      </c>
      <c r="T3076" s="13">
        <f t="shared" si="293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42551.102314814816</v>
      </c>
      <c r="T3077" s="13">
        <f t="shared" si="293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42246.883784722224</v>
      </c>
      <c r="T3087" s="13">
        <f t="shared" si="293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41760.909039351856</v>
      </c>
      <c r="T3095" s="13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42241.429120370369</v>
      </c>
      <c r="T3108" s="13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42128.814247685186</v>
      </c>
      <c r="T3109" s="13">
        <f t="shared" si="293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41885.595138888893</v>
      </c>
      <c r="T3113" s="13">
        <f t="shared" si="293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42509.374537037038</v>
      </c>
      <c r="T3119" s="13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42435.942083333328</v>
      </c>
      <c r="T3122" s="13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42427.018078703702</v>
      </c>
      <c r="T3128" s="13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42800.720127314809</v>
      </c>
      <c r="T3136" s="13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LEFT(N3139,FIND( "/",N3139,1)-1)</f>
        <v>theater</v>
      </c>
      <c r="R3139" t="str">
        <f t="shared" ref="R3139:R3202" si="297">RIGHT(N3139,LEN(N3139)-FIND("/",N3139)-0)</f>
        <v>plays</v>
      </c>
      <c r="S3139" s="13">
        <f t="shared" ref="S3139:S3202" si="298">(J3139/86400)+DATE(1970,1,1)</f>
        <v>42807.885057870371</v>
      </c>
      <c r="T3139" s="13">
        <f t="shared" ref="T3139:T3202" si="299">(I3139/86400)+DATE(1970,1,1)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</v>
      </c>
      <c r="T3149" s="13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41447.839722222227</v>
      </c>
      <c r="T3160" s="13">
        <f t="shared" si="2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41766.805729166663</v>
      </c>
      <c r="T3166" s="13">
        <f t="shared" si="2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41878.878379629634</v>
      </c>
      <c r="T3175" s="13">
        <f t="shared" si="2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41858.761782407411</v>
      </c>
      <c r="T3201" s="13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LEFT(N3203,FIND( "/",N3203,1)-1)</f>
        <v>theater</v>
      </c>
      <c r="R3203" t="str">
        <f t="shared" ref="R3203:R3266" si="303">RIGHT(N3203,LEN(N3203)-FIND("/",N3203)-0)</f>
        <v>musical</v>
      </c>
      <c r="S3203" s="13">
        <f t="shared" ref="S3203:S3266" si="304">(J3203/86400)+DATE(1970,1,1)</f>
        <v>41861.767094907409</v>
      </c>
      <c r="T3203" s="13">
        <f t="shared" ref="T3203:T3266" si="305">(I3203/86400)+DATE(1970,1,1)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41778.637245370366</v>
      </c>
      <c r="T3211" s="13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</v>
      </c>
      <c r="T3213" s="13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42206.835370370369</v>
      </c>
      <c r="T3225" s="13">
        <f t="shared" si="305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41898.168124999997</v>
      </c>
      <c r="T3232" s="13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LEFT(N3267,FIND( "/",N3267,1)-1)</f>
        <v>theater</v>
      </c>
      <c r="R3267" t="str">
        <f t="shared" ref="R3267:R3330" si="309">RIGHT(N3267,LEN(N3267)-FIND("/",N3267)-0)</f>
        <v>plays</v>
      </c>
      <c r="S3267" s="13">
        <f t="shared" ref="S3267:S3330" si="310">(J3267/86400)+DATE(1970,1,1)</f>
        <v>42311.711979166663</v>
      </c>
      <c r="T3267" s="13">
        <f t="shared" ref="T3267:T3330" si="311">(I3267/86400)+DATE(1970,1,1)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42136.536134259259</v>
      </c>
      <c r="T3268" s="13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42137.395798611113</v>
      </c>
      <c r="T3271" s="13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41931.682939814811</v>
      </c>
      <c r="T3279" s="13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42431.102534722224</v>
      </c>
      <c r="T3281" s="13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42538.735833333332</v>
      </c>
      <c r="T3303" s="13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42466.303715277776</v>
      </c>
      <c r="T3317" s="13">
        <f t="shared" si="311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42499.039629629631</v>
      </c>
      <c r="T3319" s="13">
        <f t="shared" si="311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LEFT(N3331,FIND( "/",N3331,1)-1)</f>
        <v>theater</v>
      </c>
      <c r="R3331" t="str">
        <f t="shared" ref="R3331:R3394" si="315">RIGHT(N3331,LEN(N3331)-FIND("/",N3331)-0)</f>
        <v>plays</v>
      </c>
      <c r="S3331" s="13">
        <f t="shared" ref="S3331:S3394" si="316">(J3331/86400)+DATE(1970,1,1)</f>
        <v>41837.323009259257</v>
      </c>
      <c r="T3331" s="13">
        <f t="shared" ref="T3331:T3394" si="317">(I3331/86400)+DATE(1970,1,1)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42437.398680555554</v>
      </c>
      <c r="T3338" s="13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42062.296412037038</v>
      </c>
      <c r="T3344" s="13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42321.101759259254</v>
      </c>
      <c r="T3367" s="13">
        <f t="shared" si="317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42053.732627314814</v>
      </c>
      <c r="T3379" s="13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41937.953449074077</v>
      </c>
      <c r="T3382" s="13">
        <f t="shared" si="317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41947.762592592597</v>
      </c>
      <c r="T3389" s="13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41815.774826388893</v>
      </c>
      <c r="T3392" s="13">
        <f t="shared" si="317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LEFT(N3395,FIND( "/",N3395,1)-1)</f>
        <v>theater</v>
      </c>
      <c r="R3395" t="str">
        <f t="shared" ref="R3395:R3458" si="321">RIGHT(N3395,LEN(N3395)-FIND("/",N3395)-0)</f>
        <v>plays</v>
      </c>
      <c r="S3395" s="13">
        <f t="shared" ref="S3395:S3458" si="322">(J3395/86400)+DATE(1970,1,1)</f>
        <v>41923.921643518523</v>
      </c>
      <c r="T3395" s="13">
        <f t="shared" ref="T3395:T3458" si="323">(I3395/86400)+DATE(1970,1,1)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42140.712314814809</v>
      </c>
      <c r="T3397" s="13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41764.446631944447</v>
      </c>
      <c r="T3398" s="13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41941.752037037033</v>
      </c>
      <c r="T3400" s="13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42544.814328703702</v>
      </c>
      <c r="T3411" s="13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</v>
      </c>
      <c r="T3435" s="13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41800.380428240736</v>
      </c>
      <c r="T3436" s="13">
        <f t="shared" si="323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42100.927858796298</v>
      </c>
      <c r="T3440" s="13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42124.841111111113</v>
      </c>
      <c r="T3444" s="13">
        <f t="shared" si="323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LEFT(N3459,FIND( "/",N3459,1)-1)</f>
        <v>theater</v>
      </c>
      <c r="R3459" t="str">
        <f t="shared" ref="R3459:R3522" si="327">RIGHT(N3459,LEN(N3459)-FIND("/",N3459)-0)</f>
        <v>plays</v>
      </c>
      <c r="S3459" s="13">
        <f t="shared" ref="S3459:S3522" si="328">(J3459/86400)+DATE(1970,1,1)</f>
        <v>42016.706678240742</v>
      </c>
      <c r="T3459" s="13">
        <f t="shared" ref="T3459:T3522" si="329">(I3459/86400)+DATE(1970,1,1)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41852.527222222227</v>
      </c>
      <c r="T3462" s="13">
        <f t="shared" si="32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42605.765381944446</v>
      </c>
      <c r="T3470" s="13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41841.820486111115</v>
      </c>
      <c r="T3473" s="13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42053.916921296295</v>
      </c>
      <c r="T3480" s="13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41781.855092592596</v>
      </c>
      <c r="T3481" s="13">
        <f t="shared" si="32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41989.247546296298</v>
      </c>
      <c r="T3483" s="13">
        <f t="shared" si="32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41915.762835648144</v>
      </c>
      <c r="T3497" s="13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42511.741944444446</v>
      </c>
      <c r="T3499" s="13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42419.919421296298</v>
      </c>
      <c r="T3502" s="13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41794.817523148144</v>
      </c>
      <c r="T3519" s="13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LEFT(N3523,FIND( "/",N3523,1)-1)</f>
        <v>theater</v>
      </c>
      <c r="R3523" t="str">
        <f t="shared" ref="R3523:R3586" si="333">RIGHT(N3523,LEN(N3523)-FIND("/",N3523)-0)</f>
        <v>plays</v>
      </c>
      <c r="S3523" s="13">
        <f t="shared" ref="S3523:S3586" si="334">(J3523/86400)+DATE(1970,1,1)</f>
        <v>41881.361342592594</v>
      </c>
      <c r="T3523" s="13">
        <f t="shared" ref="T3523:T3586" si="335">(I3523/86400)+DATE(1970,1,1)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42248.640162037038</v>
      </c>
      <c r="T3537" s="13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41923.354351851856</v>
      </c>
      <c r="T3539" s="13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42115.889652777776</v>
      </c>
      <c r="T3562" s="13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42236.623252314814</v>
      </c>
      <c r="T3566" s="13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41976.331979166665</v>
      </c>
      <c r="T3572" s="13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41926.942685185189</v>
      </c>
      <c r="T3576" s="13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LEFT(N3587,FIND( "/",N3587,1)-1)</f>
        <v>theater</v>
      </c>
      <c r="R3587" t="str">
        <f t="shared" ref="R3587:R3650" si="339">RIGHT(N3587,LEN(N3587)-FIND("/",N3587)-0)</f>
        <v>plays</v>
      </c>
      <c r="S3587" s="13">
        <f t="shared" ref="S3587:S3650" si="340">(J3587/86400)+DATE(1970,1,1)</f>
        <v>41964.716319444444</v>
      </c>
      <c r="T3587" s="13">
        <f t="shared" ref="T3587:T3650" si="341">(I3587/86400)+DATE(1970,1,1)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42506.709374999999</v>
      </c>
      <c r="T3610" s="13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42429.991724537038</v>
      </c>
      <c r="T3611" s="13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41789.726979166662</v>
      </c>
      <c r="T3614" s="13">
        <f t="shared" si="341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42661.132245370369</v>
      </c>
      <c r="T3621" s="13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42545.774189814816</v>
      </c>
      <c r="T3626" s="13">
        <f t="shared" si="341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42226.694780092592</v>
      </c>
      <c r="T3638" s="13">
        <f t="shared" si="341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41899.627071759256</v>
      </c>
      <c r="T3643" s="13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LEFT(N3651,FIND( "/",N3651,1)-1)</f>
        <v>theater</v>
      </c>
      <c r="R3651" t="str">
        <f t="shared" ref="R3651:R3714" si="345">RIGHT(N3651,LEN(N3651)-FIND("/",N3651)-0)</f>
        <v>plays</v>
      </c>
      <c r="S3651" s="13">
        <f t="shared" ref="S3651:S3714" si="346">(J3651/86400)+DATE(1970,1,1)</f>
        <v>41780.712893518517</v>
      </c>
      <c r="T3651" s="13">
        <f t="shared" ref="T3651:T3714" si="347">(I3651/86400)+DATE(1970,1,1)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42737.910138888888</v>
      </c>
      <c r="T3658" s="13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42499.629849537036</v>
      </c>
      <c r="T3659" s="13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42173.970127314809</v>
      </c>
      <c r="T3669" s="13">
        <f t="shared" si="347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41802.574282407411</v>
      </c>
      <c r="T3679" s="13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42627.454097222224</v>
      </c>
      <c r="T3682" s="13">
        <f t="shared" si="347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41940.598182870366</v>
      </c>
      <c r="T3692" s="13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41810.142199074078</v>
      </c>
      <c r="T3710" s="13">
        <f t="shared" si="347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42134.172071759254</v>
      </c>
      <c r="T3714" s="13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LEFT(N3715,FIND( "/",N3715,1)-1)</f>
        <v>theater</v>
      </c>
      <c r="R3715" t="str">
        <f t="shared" ref="R3715:R3778" si="351">RIGHT(N3715,LEN(N3715)-FIND("/",N3715)-0)</f>
        <v>plays</v>
      </c>
      <c r="S3715" s="13">
        <f t="shared" ref="S3715:S3778" si="352">(J3715/86400)+DATE(1970,1,1)</f>
        <v>42505.738032407404</v>
      </c>
      <c r="T3715" s="13">
        <f t="shared" ref="T3715:T3778" si="353">(I3715/86400)+DATE(1970,1,1)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42118.556331018517</v>
      </c>
      <c r="T3716" s="13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41943.753032407403</v>
      </c>
      <c r="T3725" s="13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42465.491435185184</v>
      </c>
      <c r="T3726" s="13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42462.140868055554</v>
      </c>
      <c r="T3728" s="13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41831.697939814811</v>
      </c>
      <c r="T3747" s="13">
        <f t="shared" si="353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41747.471504629633</v>
      </c>
      <c r="T3760" s="13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42656.005173611113</v>
      </c>
      <c r="T3775" s="13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LEFT(N3779,FIND( "/",N3779,1)-1)</f>
        <v>theater</v>
      </c>
      <c r="R3779" t="str">
        <f t="shared" ref="R3779:R3842" si="357">RIGHT(N3779,LEN(N3779)-FIND("/",N3779)-0)</f>
        <v>musical</v>
      </c>
      <c r="S3779" s="13">
        <f t="shared" ref="S3779:S3842" si="358">(J3779/86400)+DATE(1970,1,1)</f>
        <v>41887.111354166671</v>
      </c>
      <c r="T3779" s="13">
        <f t="shared" ref="T3779:T3842" si="359">(I3779/86400)+DATE(1970,1,1)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42546.862233796295</v>
      </c>
      <c r="T3784" s="13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41831.722777777773</v>
      </c>
      <c r="T3800" s="13">
        <f t="shared" si="35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41963.872361111113</v>
      </c>
      <c r="T3835" s="13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42155.142638888894</v>
      </c>
      <c r="T3841" s="13">
        <f t="shared" si="35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LEFT(N3843,FIND( "/",N3843,1)-1)</f>
        <v>theater</v>
      </c>
      <c r="R3843" t="str">
        <f t="shared" ref="R3843:R3906" si="363">RIGHT(N3843,LEN(N3843)-FIND("/",N3843)-0)</f>
        <v>plays</v>
      </c>
      <c r="S3843" s="13">
        <f t="shared" ref="S3843:S3906" si="364">(J3843/86400)+DATE(1970,1,1)</f>
        <v>41780.785729166666</v>
      </c>
      <c r="T3843" s="13">
        <f t="shared" ref="T3843:T3906" si="365">(I3843/86400)+DATE(1970,1,1)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42248.627013888894</v>
      </c>
      <c r="T3847" s="13">
        <f t="shared" si="365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42128.431064814809</v>
      </c>
      <c r="T3860" s="13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41833.660995370374</v>
      </c>
      <c r="T3862" s="13">
        <f t="shared" si="365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41865.659780092596</v>
      </c>
      <c r="T3870" s="13">
        <f t="shared" si="365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41793.172199074077</v>
      </c>
      <c r="T3872" s="13">
        <f t="shared" si="365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41867.652280092589</v>
      </c>
      <c r="T3894" s="13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41843.775011574078</v>
      </c>
      <c r="T3901" s="13">
        <f t="shared" si="365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42317.826377314814</v>
      </c>
      <c r="T3903" s="13">
        <f t="shared" si="365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LEFT(N3907,FIND( "/",N3907,1)-1)</f>
        <v>theater</v>
      </c>
      <c r="R3907" t="str">
        <f t="shared" ref="R3907:R3970" si="369">RIGHT(N3907,LEN(N3907)-FIND("/",N3907)-0)</f>
        <v>plays</v>
      </c>
      <c r="S3907" s="13">
        <f t="shared" ref="S3907:S3970" si="370">(J3907/86400)+DATE(1970,1,1)</f>
        <v>42124.623877314814</v>
      </c>
      <c r="T3907" s="13">
        <f t="shared" ref="T3907:T3970" si="371">(I3907/86400)+DATE(1970,1,1)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42114.818935185191</v>
      </c>
      <c r="T3916" s="13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42221.656782407408</v>
      </c>
      <c r="T3937" s="13">
        <f t="shared" si="371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42151.905717592592</v>
      </c>
      <c r="T3940" s="13">
        <f t="shared" si="371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41829.325497685189</v>
      </c>
      <c r="T3950" s="13">
        <f t="shared" si="371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42513.976319444446</v>
      </c>
      <c r="T3959" s="13">
        <f t="shared" si="371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41816.950370370367</v>
      </c>
      <c r="T3960" s="13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LEFT(N3971,FIND( "/",N3971,1)-1)</f>
        <v>theater</v>
      </c>
      <c r="R3971" t="str">
        <f t="shared" ref="R3971:R4034" si="375">RIGHT(N3971,LEN(N3971)-FIND("/",N3971)-0)</f>
        <v>plays</v>
      </c>
      <c r="S3971" s="13">
        <f t="shared" ref="S3971:S4034" si="376">(J3971/86400)+DATE(1970,1,1)</f>
        <v>42601.854699074072</v>
      </c>
      <c r="T3971" s="13">
        <f t="shared" ref="T3971:T4034" si="377">(I3971/86400)+DATE(1970,1,1)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42447.863553240742</v>
      </c>
      <c r="T3972" s="13">
        <f t="shared" si="377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41920.963472222225</v>
      </c>
      <c r="T3986" s="13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41950.266944444447</v>
      </c>
      <c r="T3998" s="13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42174.780821759261</v>
      </c>
      <c r="T4017" s="13">
        <f t="shared" si="377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41990.584108796298</v>
      </c>
      <c r="T4024" s="13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42408.999571759261</v>
      </c>
      <c r="T4025" s="13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</v>
      </c>
      <c r="T4031" s="13">
        <f t="shared" si="377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LEFT(N4035,FIND( "/",N4035,1)-1)</f>
        <v>theater</v>
      </c>
      <c r="R4035" t="str">
        <f t="shared" ref="R4035:R4098" si="381">RIGHT(N4035,LEN(N4035)-FIND("/",N4035)-0)</f>
        <v>plays</v>
      </c>
      <c r="S4035" s="13">
        <f t="shared" ref="S4035:S4098" si="382">(J4035/86400)+DATE(1970,1,1)</f>
        <v>42614.268796296295</v>
      </c>
      <c r="T4035" s="13">
        <f t="shared" ref="T4035:T4098" si="383">(I4035/86400)+DATE(1970,1,1)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41903.882951388892</v>
      </c>
      <c r="T4037" s="13">
        <f t="shared" si="383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41804.937083333338</v>
      </c>
      <c r="T4038" s="13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42497.070775462962</v>
      </c>
      <c r="T4039" s="13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41869.798726851848</v>
      </c>
      <c r="T4040" s="13">
        <f t="shared" si="383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41761.810150462959</v>
      </c>
      <c r="T4053" s="13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42534.933321759258</v>
      </c>
      <c r="T4058" s="13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42078.345208333332</v>
      </c>
      <c r="T4075" s="13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41905.795706018514</v>
      </c>
      <c r="T4078" s="13">
        <f t="shared" si="383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LEFT(N4099,FIND( "/",N4099,1)-1)</f>
        <v>theater</v>
      </c>
      <c r="R4099" t="str">
        <f t="shared" ref="R4099:R4115" si="387">RIGHT(N4099,LEN(N4099)-FIND("/",N4099)-0)</f>
        <v>plays</v>
      </c>
      <c r="S4099" s="13">
        <f t="shared" ref="S4099:S4115" si="388">(J4099/86400)+DATE(1970,1,1)</f>
        <v>42344.824502314819</v>
      </c>
      <c r="T4099" s="13">
        <f t="shared" ref="T4099:T4115" si="389">(I4099/86400)+DATE(1970,1,1)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42767.031678240739</v>
      </c>
      <c r="T4110" s="13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42512.626747685186</v>
      </c>
      <c r="T4112" s="13">
        <f t="shared" si="38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T4115" xr:uid="{00000000-0001-0000-0000-000000000000}"/>
  <conditionalFormatting sqref="F2:F4115">
    <cfRule type="cellIs" dxfId="3" priority="6" operator="equal">
      <formula>"successful"</formula>
    </cfRule>
    <cfRule type="cellIs" dxfId="2" priority="3" operator="equal">
      <formula>"canceled"</formula>
    </cfRule>
  </conditionalFormatting>
  <conditionalFormatting sqref="F1:F4115">
    <cfRule type="cellIs" dxfId="1" priority="5" operator="equal">
      <formula>"failed"</formula>
    </cfRule>
    <cfRule type="cellIs" dxfId="0" priority="4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EA541-524D-4BC3-B758-4FB51B0021F7}">
  <dimension ref="A1:H13"/>
  <sheetViews>
    <sheetView tabSelected="1" workbookViewId="0">
      <selection activeCell="C52" sqref="C52"/>
    </sheetView>
  </sheetViews>
  <sheetFormatPr defaultRowHeight="15" x14ac:dyDescent="0.25"/>
  <cols>
    <col min="1" max="8" width="28.7109375" customWidth="1"/>
    <col min="9" max="9" width="14.140625" customWidth="1"/>
  </cols>
  <sheetData>
    <row r="1" spans="1:8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5">
      <c r="A2" t="s">
        <v>8388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6">
        <f>B2/$E2</f>
        <v>0.71081677704194257</v>
      </c>
      <c r="G2" s="6">
        <f t="shared" ref="G2:H2" si="0">C2/$E2</f>
        <v>0.24944812362030905</v>
      </c>
      <c r="H2" s="6">
        <f t="shared" si="0"/>
        <v>3.9735099337748346E-2</v>
      </c>
    </row>
    <row r="3" spans="1:8" x14ac:dyDescent="0.25">
      <c r="A3" t="s">
        <v>8389</v>
      </c>
      <c r="B3">
        <f>COUNTIFS(goal,"&gt;=1000",goal,"&lt;5000",state,"successful")</f>
        <v>932</v>
      </c>
      <c r="C3">
        <f>COUNTIFS(goal,"&gt;=1000",goal,"&lt;5000",state,"failed")</f>
        <v>420</v>
      </c>
      <c r="D3">
        <f>COUNTIFS(goal,"&gt;=1000",goal,"&lt;5000",state,"canceled")</f>
        <v>60</v>
      </c>
      <c r="E3">
        <f t="shared" ref="E3:E13" si="1">SUM(B3:D3)</f>
        <v>1412</v>
      </c>
      <c r="F3" s="6">
        <f t="shared" ref="F3:F13" si="2">B3/$E3</f>
        <v>0.66005665722379603</v>
      </c>
      <c r="G3" s="6">
        <f t="shared" ref="G3:G13" si="3">C3/$E3</f>
        <v>0.29745042492917845</v>
      </c>
      <c r="H3" s="6">
        <f t="shared" ref="H3:H13" si="4">D3/$E3</f>
        <v>4.2492917847025496E-2</v>
      </c>
    </row>
    <row r="4" spans="1:8" x14ac:dyDescent="0.25">
      <c r="A4" t="s">
        <v>8390</v>
      </c>
      <c r="B4">
        <f>COUNTIFS(goal,"&gt;=5000",goal,"&lt;10000",state,"successful")</f>
        <v>381</v>
      </c>
      <c r="C4">
        <f>COUNTIFS(goal,"&gt;=5000",goal,"&lt;10000",state,"failed")</f>
        <v>283</v>
      </c>
      <c r="D4">
        <f>COUNTIFS(goal,"&gt;=5000",goal,"&lt;10000",state,"canceled")</f>
        <v>52</v>
      </c>
      <c r="E4">
        <f t="shared" si="1"/>
        <v>716</v>
      </c>
      <c r="F4" s="6">
        <f t="shared" si="2"/>
        <v>0.53212290502793291</v>
      </c>
      <c r="G4" s="6">
        <f t="shared" si="3"/>
        <v>0.39525139664804471</v>
      </c>
      <c r="H4" s="6">
        <f t="shared" si="4"/>
        <v>7.2625698324022353E-2</v>
      </c>
    </row>
    <row r="5" spans="1:8" x14ac:dyDescent="0.25">
      <c r="A5" t="s">
        <v>8391</v>
      </c>
      <c r="B5">
        <f>COUNTIFS(goal,"&gt;=10000",goal,"&lt;15000",state,"successful")</f>
        <v>168</v>
      </c>
      <c r="C5">
        <f>COUNTIFS(goal,"&gt;=10000",goal,"&lt;15000",state,"failed")</f>
        <v>144</v>
      </c>
      <c r="D5">
        <f>COUNTIFS(goal,"&gt;=10000",goal,"&lt;15000",state,"canceled")</f>
        <v>40</v>
      </c>
      <c r="E5">
        <f t="shared" si="1"/>
        <v>352</v>
      </c>
      <c r="F5" s="6">
        <f t="shared" si="2"/>
        <v>0.47727272727272729</v>
      </c>
      <c r="G5" s="6">
        <f t="shared" si="3"/>
        <v>0.40909090909090912</v>
      </c>
      <c r="H5" s="6">
        <f t="shared" si="4"/>
        <v>0.11363636363636363</v>
      </c>
    </row>
    <row r="6" spans="1:8" x14ac:dyDescent="0.25">
      <c r="A6" t="s">
        <v>8392</v>
      </c>
      <c r="B6">
        <f>COUNTIFS(goal,"&gt;=15000",goal,"&lt;20000",state,"successful")</f>
        <v>94</v>
      </c>
      <c r="C6">
        <f>COUNTIFS(goal,"&gt;=15000",goal,"&lt;20000",state,"failed")</f>
        <v>90</v>
      </c>
      <c r="D6">
        <f>COUNTIFS(goal,"&gt;=15000",goal,"&lt;20000",state,"canceled")</f>
        <v>17</v>
      </c>
      <c r="E6">
        <f t="shared" si="1"/>
        <v>201</v>
      </c>
      <c r="F6" s="6">
        <f t="shared" si="2"/>
        <v>0.46766169154228854</v>
      </c>
      <c r="G6" s="6">
        <f t="shared" si="3"/>
        <v>0.44776119402985076</v>
      </c>
      <c r="H6" s="6">
        <f t="shared" si="4"/>
        <v>8.45771144278607E-2</v>
      </c>
    </row>
    <row r="7" spans="1:8" x14ac:dyDescent="0.25">
      <c r="A7" t="s">
        <v>8393</v>
      </c>
      <c r="B7">
        <f>COUNTIFS(goal,"&gt;=20000",goal,"&lt;25000",state,"successful")</f>
        <v>62</v>
      </c>
      <c r="C7">
        <f>COUNTIFS(goal,"&gt;=20000",goal,"&lt;25000",state,"failed")</f>
        <v>72</v>
      </c>
      <c r="D7">
        <f>COUNTIFS(goal,"&gt;=20000",goal,"&lt;25000",state,"canceled")</f>
        <v>14</v>
      </c>
      <c r="E7">
        <f t="shared" si="1"/>
        <v>148</v>
      </c>
      <c r="F7" s="6">
        <f t="shared" si="2"/>
        <v>0.41891891891891891</v>
      </c>
      <c r="G7" s="6">
        <f t="shared" si="3"/>
        <v>0.48648648648648651</v>
      </c>
      <c r="H7" s="6">
        <f t="shared" si="4"/>
        <v>9.45945945945946E-2</v>
      </c>
    </row>
    <row r="8" spans="1:8" x14ac:dyDescent="0.25">
      <c r="A8" t="s">
        <v>8394</v>
      </c>
      <c r="B8">
        <f>COUNTIFS(goal,"&gt;=25000",goal,"&lt;30000",state,"successful")</f>
        <v>55</v>
      </c>
      <c r="C8">
        <f>COUNTIFS(goal,"&gt;=25000",goal,"&lt;30000",state,"failed")</f>
        <v>64</v>
      </c>
      <c r="D8">
        <f>COUNTIFS(goal,"&gt;=25000",goal,"&lt;30000",state,"canceled")</f>
        <v>18</v>
      </c>
      <c r="E8">
        <f t="shared" si="1"/>
        <v>137</v>
      </c>
      <c r="F8" s="6">
        <f t="shared" si="2"/>
        <v>0.40145985401459855</v>
      </c>
      <c r="G8" s="6">
        <f t="shared" si="3"/>
        <v>0.46715328467153283</v>
      </c>
      <c r="H8" s="6">
        <f t="shared" si="4"/>
        <v>0.13138686131386862</v>
      </c>
    </row>
    <row r="9" spans="1:8" x14ac:dyDescent="0.25">
      <c r="A9" t="s">
        <v>8395</v>
      </c>
      <c r="B9">
        <f>COUNTIFS(goal,"&gt;=30000",goal,"&lt;35000",state,"successful")</f>
        <v>32</v>
      </c>
      <c r="C9">
        <f>COUNTIFS(goal,"&gt;=30000",goal,"&lt;35000",state,"failed")</f>
        <v>37</v>
      </c>
      <c r="D9">
        <f>COUNTIFS(goal,"&gt;=30000",goal,"&lt;35000",state,"canceled")</f>
        <v>13</v>
      </c>
      <c r="E9">
        <f t="shared" si="1"/>
        <v>82</v>
      </c>
      <c r="F9" s="6">
        <f t="shared" si="2"/>
        <v>0.3902439024390244</v>
      </c>
      <c r="G9" s="6">
        <f t="shared" si="3"/>
        <v>0.45121951219512196</v>
      </c>
      <c r="H9" s="6">
        <f t="shared" si="4"/>
        <v>0.15853658536585366</v>
      </c>
    </row>
    <row r="10" spans="1:8" x14ac:dyDescent="0.25">
      <c r="A10" t="s">
        <v>8396</v>
      </c>
      <c r="B10">
        <f>COUNTIFS(goal,"&gt;=35000",goal,"&lt;40000",state,"successful")</f>
        <v>26</v>
      </c>
      <c r="C10">
        <f>COUNTIFS(goal,"&gt;=35000",goal,"&lt;40000",state,"failed")</f>
        <v>22</v>
      </c>
      <c r="D10">
        <f>COUNTIFS(goal,"&gt;=35000",goal,"&lt;40000",state,"canceled")</f>
        <v>7</v>
      </c>
      <c r="E10">
        <f t="shared" si="1"/>
        <v>55</v>
      </c>
      <c r="F10" s="6">
        <f t="shared" si="2"/>
        <v>0.47272727272727272</v>
      </c>
      <c r="G10" s="6">
        <f t="shared" si="3"/>
        <v>0.4</v>
      </c>
      <c r="H10" s="6">
        <f t="shared" si="4"/>
        <v>0.12727272727272726</v>
      </c>
    </row>
    <row r="11" spans="1:8" x14ac:dyDescent="0.25">
      <c r="A11" t="s">
        <v>8397</v>
      </c>
      <c r="B11">
        <f>COUNTIFS(goal,"&gt;=40000",goal,"&lt;45000",state,"successful")</f>
        <v>21</v>
      </c>
      <c r="C11">
        <f>COUNTIFS(goal,"&gt;=40000",goal,"&lt;45000",state,"failed")</f>
        <v>16</v>
      </c>
      <c r="D11">
        <f>COUNTIFS(goal,"&gt;=40000",goal,"&lt;45000",state,"canceled")</f>
        <v>6</v>
      </c>
      <c r="E11">
        <f t="shared" si="1"/>
        <v>43</v>
      </c>
      <c r="F11" s="6">
        <f t="shared" si="2"/>
        <v>0.48837209302325579</v>
      </c>
      <c r="G11" s="6">
        <f t="shared" si="3"/>
        <v>0.37209302325581395</v>
      </c>
      <c r="H11" s="6">
        <f t="shared" si="4"/>
        <v>0.13953488372093023</v>
      </c>
    </row>
    <row r="12" spans="1:8" x14ac:dyDescent="0.25">
      <c r="A12" t="s">
        <v>8398</v>
      </c>
      <c r="B12">
        <f>COUNTIFS(goal,"&gt;=45000",goal,"&lt;50000",state,"successful")</f>
        <v>6</v>
      </c>
      <c r="C12">
        <f>COUNTIFS(goal,"&gt;=45000",goal,"&lt;50000",state,"failed")</f>
        <v>11</v>
      </c>
      <c r="D12">
        <f>COUNTIFS(goal,"&gt;=45000",goal,"&lt;50000",state,"canceled")</f>
        <v>4</v>
      </c>
      <c r="E12">
        <f t="shared" si="1"/>
        <v>21</v>
      </c>
      <c r="F12" s="6">
        <f t="shared" si="2"/>
        <v>0.2857142857142857</v>
      </c>
      <c r="G12" s="6">
        <f t="shared" si="3"/>
        <v>0.52380952380952384</v>
      </c>
      <c r="H12" s="6">
        <f t="shared" si="4"/>
        <v>0.19047619047619047</v>
      </c>
    </row>
    <row r="13" spans="1:8" x14ac:dyDescent="0.25">
      <c r="A13" t="s">
        <v>8399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1"/>
        <v>444</v>
      </c>
      <c r="F13" s="6">
        <f t="shared" si="2"/>
        <v>0.19369369369369369</v>
      </c>
      <c r="G13" s="6">
        <f t="shared" si="3"/>
        <v>0.58108108108108103</v>
      </c>
      <c r="H13" s="6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B13CA-C603-4B11-B8AB-9636AA4471A1}">
  <dimension ref="A1:E1"/>
  <sheetViews>
    <sheetView workbookViewId="0">
      <selection activeCell="C11" sqref="C11"/>
    </sheetView>
  </sheetViews>
  <sheetFormatPr defaultRowHeight="15" x14ac:dyDescent="0.25"/>
  <cols>
    <col min="1" max="5" width="15.28515625" customWidth="1"/>
  </cols>
  <sheetData>
    <row r="1" spans="1:5" x14ac:dyDescent="0.25">
      <c r="A1" s="15" t="s">
        <v>8400</v>
      </c>
      <c r="B1" s="15" t="s">
        <v>8262</v>
      </c>
      <c r="C1" s="15"/>
      <c r="D1" s="15" t="s">
        <v>8400</v>
      </c>
      <c r="E1" s="15" t="s">
        <v>8262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 Pivot_1</vt:lpstr>
      <vt:lpstr>Pivot_2</vt:lpstr>
      <vt:lpstr>Pivot_3</vt:lpstr>
      <vt:lpstr>Detail</vt:lpstr>
      <vt:lpstr>Bonus_1</vt:lpstr>
      <vt:lpstr>Bonus_2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</cp:lastModifiedBy>
  <dcterms:created xsi:type="dcterms:W3CDTF">2017-04-20T15:17:24Z</dcterms:created>
  <dcterms:modified xsi:type="dcterms:W3CDTF">2022-03-24T20:30:31Z</dcterms:modified>
</cp:coreProperties>
</file>