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ropbox\ME102b\"/>
    </mc:Choice>
  </mc:AlternateContent>
  <bookViews>
    <workbookView xWindow="0" yWindow="0" windowWidth="19104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L57" i="1"/>
  <c r="L55" i="1"/>
  <c r="J56" i="1"/>
  <c r="J57" i="1"/>
  <c r="J55" i="1"/>
  <c r="N57" i="1"/>
  <c r="M57" i="1"/>
  <c r="N56" i="1"/>
  <c r="M56" i="1"/>
  <c r="N55" i="1"/>
  <c r="M55" i="1"/>
  <c r="K57" i="1"/>
  <c r="I57" i="1"/>
  <c r="K56" i="1"/>
  <c r="I56" i="1"/>
  <c r="K55" i="1"/>
  <c r="I55" i="1"/>
  <c r="E57" i="1" l="1"/>
  <c r="D57" i="1"/>
  <c r="D56" i="1"/>
  <c r="Q5" i="1"/>
  <c r="Q4" i="1"/>
  <c r="E56" i="1"/>
  <c r="E55" i="1"/>
  <c r="D55" i="1"/>
  <c r="C55" i="1"/>
  <c r="B55" i="1"/>
  <c r="D35" i="1"/>
  <c r="C35" i="1"/>
  <c r="D22" i="1"/>
  <c r="C22" i="1"/>
  <c r="D38" i="1" l="1"/>
  <c r="C38" i="1"/>
  <c r="D37" i="1"/>
  <c r="C37" i="1"/>
  <c r="D36" i="1"/>
  <c r="C36" i="1"/>
</calcChain>
</file>

<file path=xl/sharedStrings.xml><?xml version="1.0" encoding="utf-8"?>
<sst xmlns="http://schemas.openxmlformats.org/spreadsheetml/2006/main" count="60" uniqueCount="47">
  <si>
    <t>No Load Speed (RPM)</t>
  </si>
  <si>
    <t>Stall Torque (oz-in)</t>
  </si>
  <si>
    <t>1=1</t>
  </si>
  <si>
    <t>1=1 HP</t>
  </si>
  <si>
    <t>4.4=1 HP</t>
  </si>
  <si>
    <t>9.7=1 HP</t>
  </si>
  <si>
    <t>34=1 HP</t>
  </si>
  <si>
    <t>47=1 HP</t>
  </si>
  <si>
    <t>75=1 HP</t>
  </si>
  <si>
    <t>99=1 HP</t>
  </si>
  <si>
    <t>1=1 LP</t>
  </si>
  <si>
    <t>9.7=1 LP</t>
  </si>
  <si>
    <t>34=1 LP</t>
  </si>
  <si>
    <t>47=1 LP</t>
  </si>
  <si>
    <t>75=1 LP</t>
  </si>
  <si>
    <t>172=1 LP</t>
  </si>
  <si>
    <t>19=1</t>
  </si>
  <si>
    <t>30=1</t>
  </si>
  <si>
    <t>50=1</t>
  </si>
  <si>
    <t>70=1</t>
  </si>
  <si>
    <t>100=1</t>
  </si>
  <si>
    <t>131=1</t>
  </si>
  <si>
    <t>Bare Motors</t>
  </si>
  <si>
    <t>Pololu 37D</t>
  </si>
  <si>
    <t>Pololu 25D</t>
  </si>
  <si>
    <t>Pololu 25D HP</t>
  </si>
  <si>
    <t>Pololu 25D LP</t>
  </si>
  <si>
    <t xml:space="preserve">NeveRest (out of stock :( ) </t>
  </si>
  <si>
    <t>Drive Stall Torque (oz-in)</t>
  </si>
  <si>
    <t>Gear ratio</t>
  </si>
  <si>
    <t>2_1</t>
  </si>
  <si>
    <t>1_1</t>
  </si>
  <si>
    <t>Motor</t>
  </si>
  <si>
    <t>37D 19:1</t>
  </si>
  <si>
    <t>25D 9.7:1 HP</t>
  </si>
  <si>
    <t>25D 9.7:1 LP</t>
  </si>
  <si>
    <t>Driven Torque (oz-in)</t>
  </si>
  <si>
    <t>Driven Speed (RPM)</t>
  </si>
  <si>
    <t>Price (Dollar)</t>
  </si>
  <si>
    <t>Stall Current (A)</t>
  </si>
  <si>
    <t>% of max torque 2.5454</t>
  </si>
  <si>
    <t>% of max torque 3.1806</t>
  </si>
  <si>
    <t>Drive Speed (RPM)</t>
  </si>
  <si>
    <t xml:space="preserve">RPM @ .75in/sec torque </t>
  </si>
  <si>
    <t>RPM @ .6in/sec torque</t>
  </si>
  <si>
    <t>Operating Voltage (V)</t>
  </si>
  <si>
    <t>Linear speed (in/sec)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</si>
</sst>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AAAA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16" fontId="0" fillId="0" borderId="0" xfId="1" applyNumberFormat="1" applyFon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9" fontId="0" fillId="2" borderId="2" xfId="2" applyFont="1" applyFill="1" applyBorder="1" applyAlignment="1">
      <alignment horizontal="center" vertical="center"/>
    </xf>
    <xf numFmtId="9" fontId="0" fillId="2" borderId="3" xfId="2" applyFont="1" applyFill="1" applyBorder="1" applyAlignment="1">
      <alignment horizontal="center" vertical="center"/>
    </xf>
    <xf numFmtId="9" fontId="0" fillId="3" borderId="4" xfId="2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AAAA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9.7=1 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(Sheet1!$B$4,Sheet1!$D$4)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(Sheet1!$C$4,Sheet1!$E$4)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9.7=1 LP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(Sheet1!$B$10,Sheet1!$D$10)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(Sheet1!$C$10,Sheet1!$E$10)</c:f>
              <c:numCache>
                <c:formatCode>General</c:formatCode>
                <c:ptCount val="2"/>
                <c:pt idx="0">
                  <c:v>630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Sheet1!$B$15</c:f>
              <c:numCache>
                <c:formatCode>General</c:formatCode>
                <c:ptCount val="1"/>
                <c:pt idx="0">
                  <c:v>3.1806000000000001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13"/>
          <c:order val="13"/>
          <c:tx>
            <c:v>1 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Sheet1!$B$16</c:f>
              <c:numCache>
                <c:formatCode>General</c:formatCode>
                <c:ptCount val="1"/>
                <c:pt idx="0">
                  <c:v>1.9075</c:v>
                </c:pt>
              </c:numCache>
            </c:numRef>
          </c:xVal>
          <c:yVal>
            <c:numRef>
              <c:f>Sheet1!$C$16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yVal>
          <c:smooth val="0"/>
        </c:ser>
        <c:ser>
          <c:idx val="14"/>
          <c:order val="14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Sheet1!$B$17</c:f>
              <c:numCache>
                <c:formatCode>General</c:formatCode>
                <c:ptCount val="1"/>
                <c:pt idx="0">
                  <c:v>2.5453999999999999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62352"/>
        <c:axId val="609062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(Sheet1!$B$2,Sheet1!$D$2)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(Sheet1!$C$2,Sheet1!$E$2)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4.4=1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(Sheet1!$B$3,Sheet1!$D$3)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(Sheet1!$C$3,Sheet1!$E$3)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34=1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(Sheet1!$B$5,Sheet1!$D$5)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285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47=1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(Sheet1!$B$6,Sheet1!$D$6)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75=1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(Sheet1!$B$7,Sheet1!$D$7)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(Sheet1!$C$8,Sheet1!$E$8)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1=1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(Sheet1!$B$9,Sheet1!$D$9)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(Sheet1!$C$9,Sheet1!$E$9)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34=1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(Sheet1!$B$11,Sheet1!$D$11)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(Sheet1!$C$11,Sheet1!$E$11)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47=1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(Sheet1!$B$12,Sheet1!$D$12)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(Sheet1!$C$12,Sheet1!$E$12)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75=1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(Sheet1!$C$13,Sheet1!$E$13)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172=1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(Sheet1!$B$14,Sheet1!$D$14)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(Sheet1!$C$14,Sheet1!$E$14)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36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090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2896"/>
        <c:crosses val="autoZero"/>
        <c:crossBetween val="midCat"/>
      </c:valAx>
      <c:valAx>
        <c:axId val="6090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19=1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963993937377547E-3"/>
                  <c:y val="-0.3232951398316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(Sheet1!$B$22,Sheet1!$D$22)</c:f>
              <c:numCache>
                <c:formatCode>General</c:formatCode>
                <c:ptCount val="2"/>
                <c:pt idx="0">
                  <c:v>0</c:v>
                </c:pt>
                <c:pt idx="1">
                  <c:v>84</c:v>
                </c:pt>
              </c:numCache>
            </c:numRef>
          </c:xVal>
          <c:yVal>
            <c:numRef>
              <c:f>(Sheet1!$C$22,Sheet1!$E$22)</c:f>
              <c:numCache>
                <c:formatCode>General</c:formatCode>
                <c:ptCount val="2"/>
                <c:pt idx="0">
                  <c:v>500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Sheet1!$B$28</c:f>
              <c:numCache>
                <c:formatCode>General</c:formatCode>
                <c:ptCount val="1"/>
                <c:pt idx="0">
                  <c:v>3.1806000000000001</c:v>
                </c:pt>
              </c:numCache>
            </c:numRef>
          </c:xVal>
          <c:yVal>
            <c:numRef>
              <c:f>Sheet1!$C$28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8"/>
          <c:order val="8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Sheet1!$B$29</c:f>
              <c:numCache>
                <c:formatCode>General</c:formatCode>
                <c:ptCount val="1"/>
                <c:pt idx="0">
                  <c:v>1.9075</c:v>
                </c:pt>
              </c:numCache>
            </c:numRef>
          </c:xVal>
          <c:yVal>
            <c:numRef>
              <c:f>Sheet1!$C$29</c:f>
              <c:numCache>
                <c:formatCode>General</c:formatCode>
                <c:ptCount val="1"/>
                <c:pt idx="0">
                  <c:v>1200</c:v>
                </c:pt>
              </c:numCache>
            </c:numRef>
          </c:yVal>
          <c:smooth val="0"/>
        </c:ser>
        <c:ser>
          <c:idx val="9"/>
          <c:order val="9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Sheet1!$B$30</c:f>
              <c:numCache>
                <c:formatCode>General</c:formatCode>
                <c:ptCount val="1"/>
                <c:pt idx="0">
                  <c:v>2.5453999999999999</c:v>
                </c:pt>
              </c:numCache>
            </c:numRef>
          </c:xVal>
          <c:yVal>
            <c:numRef>
              <c:f>Sheet1!$C$30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3440"/>
        <c:axId val="440463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(Sheet1!$B$21,Sheet1!$D$21)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(Sheet1!$C$21,Sheet1!$E$21)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11000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30=1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(Sheet1!$B$23,Sheet1!$D$23)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(Sheet1!$C$23,Sheet1!$E$23)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50=1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(Sheet1!$B$24,Sheet1!$D$24)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(Sheet1!$C$24,Sheet1!$E$24)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70=1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(Sheet1!$B$25,Sheet1!$D$25)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(Sheet1!$C$25,Sheet1!$E$25)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100=1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(Sheet1!$B$26,Sheet1!$D$26)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(Sheet1!$C$26,Sheet1!$E$26)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131=1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(Sheet1!$B$27,Sheet1!$D$27)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(Sheet1!$C$27,Sheet1!$E$27)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404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3984"/>
        <c:crosses val="autoZero"/>
        <c:crossBetween val="midCat"/>
      </c:valAx>
      <c:valAx>
        <c:axId val="4404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Pololu 37D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(Sheet1!$B$35,Sheet1!$D$35)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(Sheet1!$C$35,Sheet1!$E$35)</c:f>
              <c:numCache>
                <c:formatCode>General</c:formatCode>
                <c:ptCount val="2"/>
                <c:pt idx="0" formatCode="#,##0">
                  <c:v>11000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.6in/sec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</c:f>
              <c:numCache>
                <c:formatCode>General</c:formatCode>
                <c:ptCount val="1"/>
                <c:pt idx="0">
                  <c:v>3.1806000000000001</c:v>
                </c:pt>
              </c:numCache>
            </c:numRef>
          </c:xVal>
          <c:yVal>
            <c:numRef>
              <c:f>Sheet1!$C$39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5"/>
          <c:order val="5"/>
          <c:tx>
            <c:v>1in/sec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Sheet1!$B$40</c:f>
              <c:numCache>
                <c:formatCode>General</c:formatCode>
                <c:ptCount val="1"/>
                <c:pt idx="0">
                  <c:v>1.9075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yVal>
          <c:smooth val="0"/>
        </c:ser>
        <c:ser>
          <c:idx val="6"/>
          <c:order val="6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2.5453999999999999</c:v>
                </c:pt>
              </c:numCache>
            </c:numRef>
          </c:xVal>
          <c:yVal>
            <c:numRef>
              <c:f>Sheet1!$C$41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39440"/>
        <c:axId val="664444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Sheet1!$A$36</c15:sqref>
                        </c15:formulaRef>
                      </c:ext>
                    </c:extLst>
                    <c:strCache>
                      <c:ptCount val="1"/>
                      <c:pt idx="0">
                        <c:v>Pololu 25D 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(Sheet1!$B$36,Sheet1!$D$36)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(Sheet1!$C$36,Sheet1!$E$36)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9800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Pololu 25D LP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(Sheet1!$B$37,Sheet1!$D$37)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(Sheet1!$C$37,Sheet1!$E$37)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strCache>
                      <c:ptCount val="1"/>
                      <c:pt idx="0">
                        <c:v>NeveRest (out of stock :( )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(Sheet1!$B$38,Sheet1!$D$38)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8.75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(Sheet1!$C$38,Sheet1!$E$38)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644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44336"/>
        <c:crosses val="autoZero"/>
        <c:crossBetween val="midCat"/>
      </c:valAx>
      <c:valAx>
        <c:axId val="6644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Pololu 37D 19:1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8842191282831E-3"/>
                  <c:y val="-8.2953452036570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(Sheet1!$F$53,Sheet1!$D$55)</c:f>
              <c:numCache>
                <c:formatCode>General</c:formatCode>
                <c:ptCount val="2"/>
                <c:pt idx="0">
                  <c:v>0</c:v>
                </c:pt>
                <c:pt idx="1">
                  <c:v>42</c:v>
                </c:pt>
              </c:numCache>
            </c:numRef>
          </c:xVal>
          <c:yVal>
            <c:numRef>
              <c:f>(Sheet1!$E$55,Sheet1!$F$53)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.6 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</c:f>
              <c:numCache>
                <c:formatCode>General</c:formatCode>
                <c:ptCount val="1"/>
                <c:pt idx="0">
                  <c:v>3.1806000000000001</c:v>
                </c:pt>
              </c:numCache>
            </c:numRef>
          </c:xVal>
          <c:yVal>
            <c:numRef>
              <c:f>Sheet1!$C$39</c:f>
              <c:numCache>
                <c:formatCode>General</c:formatCode>
                <c:ptCount val="1"/>
                <c:pt idx="0">
                  <c:v>720</c:v>
                </c:pt>
              </c:numCache>
            </c:numRef>
          </c:yVal>
          <c:smooth val="0"/>
        </c:ser>
        <c:ser>
          <c:idx val="2"/>
          <c:order val="2"/>
          <c:tx>
            <c:v>.75in/sec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2.5453999999999999</c:v>
                </c:pt>
              </c:numCache>
            </c:numRef>
          </c:xVal>
          <c:yVal>
            <c:numRef>
              <c:f>Sheet1!$C$41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</c:ser>
        <c:ser>
          <c:idx val="4"/>
          <c:order val="4"/>
          <c:tx>
            <c:v>Pololu 25D 9.7:1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121440081871431E-2"/>
                  <c:y val="-0.12617545596584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(Sheet1!$F$53,Sheet1!$D$56)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(Sheet1!$E$56,Sheet1!$F$53)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Pololu 25D 9.7:1 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356430955345"/>
                  <c:y val="-2.0085082684900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(Sheet1!$F$53,Sheet1!$D$57)</c:f>
              <c:numCache>
                <c:formatCode>General</c:formatCode>
                <c:ptCount val="2"/>
                <c:pt idx="0">
                  <c:v>0</c:v>
                </c:pt>
                <c:pt idx="1">
                  <c:v>5.5</c:v>
                </c:pt>
              </c:numCache>
            </c:numRef>
          </c:xVal>
          <c:yVal>
            <c:numRef>
              <c:f>(Sheet1!$E$57,Sheet1!$F$53)</c:f>
              <c:numCache>
                <c:formatCode>General</c:formatCode>
                <c:ptCount val="2"/>
                <c:pt idx="0">
                  <c:v>1260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43792"/>
        <c:axId val="6644329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1in/sec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1.9075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644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Stall</a:t>
                </a:r>
                <a:r>
                  <a:rPr lang="en-US" baseline="0"/>
                  <a:t> Torque (oz-in)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32912"/>
        <c:crosses val="autoZero"/>
        <c:crossBetween val="midCat"/>
      </c:valAx>
      <c:valAx>
        <c:axId val="6644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Spinning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0</xdr:row>
      <xdr:rowOff>398145</xdr:rowOff>
    </xdr:from>
    <xdr:to>
      <xdr:col>15</xdr:col>
      <xdr:colOff>361950</xdr:colOff>
      <xdr:row>15</xdr:row>
      <xdr:rowOff>32385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116205</xdr:rowOff>
    </xdr:from>
    <xdr:to>
      <xdr:col>16</xdr:col>
      <xdr:colOff>3810</xdr:colOff>
      <xdr:row>30</xdr:row>
      <xdr:rowOff>116205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623455</xdr:colOff>
      <xdr:row>31</xdr:row>
      <xdr:rowOff>181841</xdr:rowOff>
    </xdr:from>
    <xdr:to>
      <xdr:col>15</xdr:col>
      <xdr:colOff>69273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69850</xdr:colOff>
      <xdr:row>57</xdr:row>
      <xdr:rowOff>31750</xdr:rowOff>
    </xdr:from>
    <xdr:to>
      <xdr:col>13</xdr:col>
      <xdr:colOff>12700</xdr:colOff>
      <xdr:row>75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54" zoomScale="120" zoomScaleNormal="120" workbookViewId="0">
      <selection activeCell="O61" sqref="O61"/>
    </sheetView>
  </sheetViews>
  <sheetFormatPr defaultRowHeight="14.4" x14ac:dyDescent="0.3"/>
  <cols>
    <col min="1" max="1" width="11.88671875" customWidth="1"/>
    <col min="2" max="2" width="10.88671875" customWidth="1"/>
    <col min="3" max="3" width="7.21875" customWidth="1"/>
    <col min="4" max="4" width="7.6640625" customWidth="1"/>
    <col min="5" max="5" width="8.109375" customWidth="1"/>
    <col min="6" max="6" width="6.33203125" customWidth="1"/>
    <col min="7" max="7" width="10" customWidth="1"/>
    <col min="8" max="8" width="8.21875" customWidth="1"/>
    <col min="9" max="9" width="8.33203125" customWidth="1"/>
    <col min="10" max="10" width="7.6640625" customWidth="1"/>
    <col min="11" max="11" width="8.44140625" customWidth="1"/>
    <col min="12" max="12" width="6.88671875" customWidth="1"/>
    <col min="13" max="13" width="8.88671875" customWidth="1"/>
  </cols>
  <sheetData>
    <row r="1" spans="1:17" ht="43.2" x14ac:dyDescent="0.3">
      <c r="A1" s="2" t="s">
        <v>24</v>
      </c>
      <c r="B1" s="1" t="s">
        <v>1</v>
      </c>
      <c r="C1" s="1" t="s">
        <v>0</v>
      </c>
      <c r="D1" s="1" t="s">
        <v>1</v>
      </c>
      <c r="E1" s="1" t="s">
        <v>0</v>
      </c>
    </row>
    <row r="2" spans="1:17" x14ac:dyDescent="0.3">
      <c r="A2" s="4" t="s">
        <v>3</v>
      </c>
      <c r="B2">
        <v>0</v>
      </c>
      <c r="C2">
        <v>9800</v>
      </c>
      <c r="D2">
        <v>2</v>
      </c>
      <c r="E2">
        <v>0</v>
      </c>
    </row>
    <row r="3" spans="1:17" x14ac:dyDescent="0.3">
      <c r="A3" s="3" t="s">
        <v>4</v>
      </c>
      <c r="B3">
        <v>0</v>
      </c>
      <c r="C3">
        <v>2200</v>
      </c>
      <c r="D3">
        <v>8</v>
      </c>
      <c r="E3">
        <v>0</v>
      </c>
    </row>
    <row r="4" spans="1:17" x14ac:dyDescent="0.3">
      <c r="A4" s="3" t="s">
        <v>5</v>
      </c>
      <c r="B4">
        <v>0</v>
      </c>
      <c r="C4">
        <v>1000</v>
      </c>
      <c r="D4">
        <v>17</v>
      </c>
      <c r="E4">
        <v>0</v>
      </c>
      <c r="Q4">
        <f>17/4</f>
        <v>4.25</v>
      </c>
    </row>
    <row r="5" spans="1:17" x14ac:dyDescent="0.3">
      <c r="A5" s="3" t="s">
        <v>6</v>
      </c>
      <c r="B5">
        <v>0</v>
      </c>
      <c r="C5">
        <v>285</v>
      </c>
      <c r="D5">
        <v>60</v>
      </c>
      <c r="E5">
        <v>0</v>
      </c>
      <c r="Q5">
        <f>17/3</f>
        <v>5.666666666666667</v>
      </c>
    </row>
    <row r="6" spans="1:17" x14ac:dyDescent="0.3">
      <c r="A6" s="3" t="s">
        <v>7</v>
      </c>
      <c r="B6">
        <v>0</v>
      </c>
      <c r="C6">
        <v>210</v>
      </c>
      <c r="D6">
        <v>80</v>
      </c>
      <c r="E6">
        <v>0</v>
      </c>
    </row>
    <row r="7" spans="1:17" x14ac:dyDescent="0.3">
      <c r="A7" s="3" t="s">
        <v>8</v>
      </c>
      <c r="B7">
        <v>0</v>
      </c>
      <c r="C7">
        <v>130</v>
      </c>
      <c r="D7">
        <v>130</v>
      </c>
      <c r="E7">
        <v>0</v>
      </c>
    </row>
    <row r="8" spans="1:17" x14ac:dyDescent="0.3">
      <c r="A8" s="3" t="s">
        <v>9</v>
      </c>
      <c r="B8">
        <v>0</v>
      </c>
      <c r="C8">
        <v>100</v>
      </c>
      <c r="D8">
        <v>160</v>
      </c>
      <c r="E8">
        <v>0</v>
      </c>
    </row>
    <row r="9" spans="1:17" x14ac:dyDescent="0.3">
      <c r="A9" s="3" t="s">
        <v>10</v>
      </c>
      <c r="B9">
        <v>0</v>
      </c>
      <c r="C9">
        <v>6100</v>
      </c>
      <c r="D9">
        <v>1</v>
      </c>
      <c r="E9">
        <v>0</v>
      </c>
    </row>
    <row r="10" spans="1:17" x14ac:dyDescent="0.3">
      <c r="A10" s="3" t="s">
        <v>11</v>
      </c>
      <c r="B10">
        <v>0</v>
      </c>
      <c r="C10">
        <v>630</v>
      </c>
      <c r="D10">
        <v>11</v>
      </c>
      <c r="E10">
        <v>0</v>
      </c>
    </row>
    <row r="11" spans="1:17" x14ac:dyDescent="0.3">
      <c r="A11" s="3" t="s">
        <v>12</v>
      </c>
      <c r="B11">
        <v>0</v>
      </c>
      <c r="C11">
        <v>180</v>
      </c>
      <c r="D11">
        <v>40</v>
      </c>
      <c r="E11">
        <v>0</v>
      </c>
    </row>
    <row r="12" spans="1:17" x14ac:dyDescent="0.3">
      <c r="A12" s="3" t="s">
        <v>13</v>
      </c>
      <c r="B12">
        <v>0</v>
      </c>
      <c r="C12">
        <v>130</v>
      </c>
      <c r="D12">
        <v>50</v>
      </c>
      <c r="E12">
        <v>0</v>
      </c>
    </row>
    <row r="13" spans="1:17" x14ac:dyDescent="0.3">
      <c r="A13" s="3" t="s">
        <v>14</v>
      </c>
      <c r="B13">
        <v>0</v>
      </c>
      <c r="C13">
        <v>82</v>
      </c>
      <c r="D13">
        <v>85</v>
      </c>
      <c r="E13">
        <v>0</v>
      </c>
    </row>
    <row r="14" spans="1:17" x14ac:dyDescent="0.3">
      <c r="A14" s="3" t="s">
        <v>15</v>
      </c>
      <c r="B14">
        <v>0</v>
      </c>
      <c r="C14">
        <v>36</v>
      </c>
      <c r="D14">
        <v>170</v>
      </c>
      <c r="E14">
        <v>0</v>
      </c>
    </row>
    <row r="15" spans="1:17" x14ac:dyDescent="0.3">
      <c r="B15">
        <v>3.1806000000000001</v>
      </c>
      <c r="C15">
        <v>720</v>
      </c>
    </row>
    <row r="16" spans="1:17" x14ac:dyDescent="0.3">
      <c r="B16">
        <v>1.9075</v>
      </c>
      <c r="C16">
        <v>1200</v>
      </c>
    </row>
    <row r="17" spans="1:5" x14ac:dyDescent="0.3">
      <c r="B17">
        <v>2.5453999999999999</v>
      </c>
      <c r="C17">
        <v>900</v>
      </c>
    </row>
    <row r="19" spans="1:5" x14ac:dyDescent="0.3">
      <c r="B19" s="1"/>
      <c r="C19" s="1"/>
      <c r="D19" s="1"/>
      <c r="E19" s="1"/>
    </row>
    <row r="20" spans="1:5" ht="43.2" x14ac:dyDescent="0.3">
      <c r="A20" s="2" t="s">
        <v>23</v>
      </c>
      <c r="B20" s="1" t="s">
        <v>1</v>
      </c>
      <c r="C20" s="1" t="s">
        <v>0</v>
      </c>
      <c r="D20" s="1" t="s">
        <v>1</v>
      </c>
      <c r="E20" s="1" t="s">
        <v>0</v>
      </c>
    </row>
    <row r="21" spans="1:5" x14ac:dyDescent="0.3">
      <c r="A21" t="s">
        <v>2</v>
      </c>
      <c r="B21">
        <v>0</v>
      </c>
      <c r="C21">
        <v>11000</v>
      </c>
      <c r="D21">
        <v>5</v>
      </c>
      <c r="E21">
        <v>0</v>
      </c>
    </row>
    <row r="22" spans="1:5" x14ac:dyDescent="0.3">
      <c r="A22" t="s">
        <v>16</v>
      </c>
      <c r="B22">
        <v>0</v>
      </c>
      <c r="C22">
        <f>500</f>
        <v>500</v>
      </c>
      <c r="D22">
        <f>84</f>
        <v>84</v>
      </c>
      <c r="E22">
        <v>0</v>
      </c>
    </row>
    <row r="23" spans="1:5" x14ac:dyDescent="0.3">
      <c r="A23" t="s">
        <v>17</v>
      </c>
      <c r="B23">
        <v>0</v>
      </c>
      <c r="C23">
        <v>350</v>
      </c>
      <c r="D23">
        <v>110</v>
      </c>
      <c r="E23">
        <v>0</v>
      </c>
    </row>
    <row r="24" spans="1:5" x14ac:dyDescent="0.3">
      <c r="A24" t="s">
        <v>18</v>
      </c>
      <c r="B24">
        <v>0</v>
      </c>
      <c r="C24">
        <v>200</v>
      </c>
      <c r="D24">
        <v>170</v>
      </c>
      <c r="E24">
        <v>0</v>
      </c>
    </row>
    <row r="25" spans="1:5" x14ac:dyDescent="0.3">
      <c r="A25" t="s">
        <v>19</v>
      </c>
      <c r="B25">
        <v>0</v>
      </c>
      <c r="C25">
        <v>150</v>
      </c>
      <c r="D25">
        <v>200</v>
      </c>
      <c r="E25">
        <v>0</v>
      </c>
    </row>
    <row r="26" spans="1:5" x14ac:dyDescent="0.3">
      <c r="A26" t="s">
        <v>20</v>
      </c>
      <c r="B26">
        <v>0</v>
      </c>
      <c r="C26">
        <v>100</v>
      </c>
      <c r="D26">
        <v>220</v>
      </c>
      <c r="E26">
        <v>0</v>
      </c>
    </row>
    <row r="27" spans="1:5" x14ac:dyDescent="0.3">
      <c r="A27" t="s">
        <v>21</v>
      </c>
      <c r="B27">
        <v>0</v>
      </c>
      <c r="C27">
        <v>80</v>
      </c>
      <c r="D27">
        <v>250</v>
      </c>
      <c r="E27">
        <v>0</v>
      </c>
    </row>
    <row r="28" spans="1:5" x14ac:dyDescent="0.3">
      <c r="B28">
        <v>3.1806000000000001</v>
      </c>
      <c r="C28">
        <v>720</v>
      </c>
    </row>
    <row r="29" spans="1:5" x14ac:dyDescent="0.3">
      <c r="B29">
        <v>1.9075</v>
      </c>
      <c r="C29">
        <v>1200</v>
      </c>
    </row>
    <row r="30" spans="1:5" x14ac:dyDescent="0.3">
      <c r="B30">
        <v>2.5453999999999999</v>
      </c>
      <c r="C30">
        <v>900</v>
      </c>
    </row>
    <row r="34" spans="1:5" ht="43.2" x14ac:dyDescent="0.3">
      <c r="A34" s="2" t="s">
        <v>22</v>
      </c>
      <c r="B34" s="1" t="s">
        <v>1</v>
      </c>
      <c r="C34" s="1" t="s">
        <v>0</v>
      </c>
      <c r="D34" s="1" t="s">
        <v>1</v>
      </c>
      <c r="E34" s="1" t="s">
        <v>0</v>
      </c>
    </row>
    <row r="35" spans="1:5" x14ac:dyDescent="0.3">
      <c r="A35" t="s">
        <v>23</v>
      </c>
      <c r="B35">
        <v>0</v>
      </c>
      <c r="C35" s="5">
        <f>11000</f>
        <v>11000</v>
      </c>
      <c r="D35">
        <f>5</f>
        <v>5</v>
      </c>
      <c r="E35">
        <v>0</v>
      </c>
    </row>
    <row r="36" spans="1:5" x14ac:dyDescent="0.3">
      <c r="A36" t="s">
        <v>25</v>
      </c>
      <c r="B36">
        <v>0</v>
      </c>
      <c r="C36">
        <f>9800</f>
        <v>9800</v>
      </c>
      <c r="D36">
        <f>2</f>
        <v>2</v>
      </c>
      <c r="E36">
        <v>0</v>
      </c>
    </row>
    <row r="37" spans="1:5" x14ac:dyDescent="0.3">
      <c r="A37" t="s">
        <v>26</v>
      </c>
      <c r="B37">
        <v>0</v>
      </c>
      <c r="C37">
        <f>6100</f>
        <v>6100</v>
      </c>
      <c r="D37">
        <f>1</f>
        <v>1</v>
      </c>
      <c r="E37">
        <v>0</v>
      </c>
    </row>
    <row r="38" spans="1:5" x14ac:dyDescent="0.3">
      <c r="A38" t="s">
        <v>27</v>
      </c>
      <c r="B38">
        <v>0</v>
      </c>
      <c r="C38">
        <f>6600</f>
        <v>6600</v>
      </c>
      <c r="D38">
        <f>8.75</f>
        <v>8.75</v>
      </c>
      <c r="E38">
        <v>0</v>
      </c>
    </row>
    <row r="39" spans="1:5" x14ac:dyDescent="0.3">
      <c r="B39">
        <v>3.1806000000000001</v>
      </c>
      <c r="C39">
        <v>720</v>
      </c>
    </row>
    <row r="40" spans="1:5" x14ac:dyDescent="0.3">
      <c r="B40">
        <v>1.9075</v>
      </c>
      <c r="C40">
        <v>1200</v>
      </c>
    </row>
    <row r="41" spans="1:5" x14ac:dyDescent="0.3">
      <c r="B41">
        <v>2.5453999999999999</v>
      </c>
      <c r="C41">
        <v>900</v>
      </c>
    </row>
    <row r="53" spans="1:15" x14ac:dyDescent="0.3">
      <c r="A53" s="6"/>
      <c r="B53" s="6"/>
      <c r="C53" s="6"/>
      <c r="D53" s="1"/>
      <c r="E53" s="2"/>
      <c r="F53">
        <v>0</v>
      </c>
    </row>
    <row r="54" spans="1:15" ht="43.2" x14ac:dyDescent="0.3">
      <c r="A54" s="7" t="s">
        <v>32</v>
      </c>
      <c r="B54" s="7" t="s">
        <v>28</v>
      </c>
      <c r="C54" s="7" t="s">
        <v>42</v>
      </c>
      <c r="D54" s="7" t="s">
        <v>36</v>
      </c>
      <c r="E54" s="7" t="s">
        <v>37</v>
      </c>
      <c r="F54" s="7" t="s">
        <v>29</v>
      </c>
      <c r="G54" s="7" t="s">
        <v>45</v>
      </c>
      <c r="H54" s="7" t="s">
        <v>39</v>
      </c>
      <c r="I54" s="7" t="s">
        <v>43</v>
      </c>
      <c r="J54" s="7" t="s">
        <v>46</v>
      </c>
      <c r="K54" s="7" t="s">
        <v>44</v>
      </c>
      <c r="L54" s="7" t="s">
        <v>46</v>
      </c>
      <c r="M54" s="7" t="s">
        <v>40</v>
      </c>
      <c r="N54" s="7" t="s">
        <v>41</v>
      </c>
      <c r="O54" s="7" t="s">
        <v>38</v>
      </c>
    </row>
    <row r="55" spans="1:15" x14ac:dyDescent="0.3">
      <c r="A55" s="8" t="s">
        <v>33</v>
      </c>
      <c r="B55" s="8">
        <f>84</f>
        <v>84</v>
      </c>
      <c r="C55" s="8">
        <f>500</f>
        <v>500</v>
      </c>
      <c r="D55" s="8">
        <f>B55/2</f>
        <v>42</v>
      </c>
      <c r="E55" s="8">
        <f>C55*2</f>
        <v>1000</v>
      </c>
      <c r="F55" s="11" t="s">
        <v>30</v>
      </c>
      <c r="G55" s="8">
        <v>12</v>
      </c>
      <c r="H55" s="8">
        <v>5</v>
      </c>
      <c r="I55" s="12">
        <f>(-23.81*2.5454)+1000</f>
        <v>939.39402600000005</v>
      </c>
      <c r="J55" s="15">
        <f>(I55/60)/20</f>
        <v>0.78282835500000003</v>
      </c>
      <c r="K55" s="12">
        <f>(-23.81*3.1806)+1000</f>
        <v>924.26991399999997</v>
      </c>
      <c r="L55" s="15">
        <f>(K55/60)/20</f>
        <v>0.77022492833333334</v>
      </c>
      <c r="M55" s="18">
        <f>2.5454/42</f>
        <v>6.0604761904761904E-2</v>
      </c>
      <c r="N55" s="18">
        <f>3.1806/42</f>
        <v>7.5728571428571437E-2</v>
      </c>
      <c r="O55" s="21">
        <v>39.950000000000003</v>
      </c>
    </row>
    <row r="56" spans="1:15" x14ac:dyDescent="0.3">
      <c r="A56" s="9" t="s">
        <v>34</v>
      </c>
      <c r="B56" s="9">
        <v>17</v>
      </c>
      <c r="C56" s="9">
        <v>1000</v>
      </c>
      <c r="D56" s="9">
        <f>B56/1</f>
        <v>17</v>
      </c>
      <c r="E56" s="9">
        <f>C56*1</f>
        <v>1000</v>
      </c>
      <c r="F56" s="9" t="s">
        <v>31</v>
      </c>
      <c r="G56" s="9">
        <v>6</v>
      </c>
      <c r="H56" s="9">
        <v>6.5</v>
      </c>
      <c r="I56" s="13">
        <f>(-58.824*2.5454)+1000</f>
        <v>850.26939040000002</v>
      </c>
      <c r="J56" s="16">
        <f t="shared" ref="J56:J57" si="0">(I56/60)/20</f>
        <v>0.70855782533333334</v>
      </c>
      <c r="K56" s="13">
        <f>(-58.824*3.1806)+1000</f>
        <v>812.90438560000007</v>
      </c>
      <c r="L56" s="16">
        <f t="shared" ref="L56:L57" si="1">(K56/60)/20</f>
        <v>0.67742032133333341</v>
      </c>
      <c r="M56" s="19">
        <f>2.5454/17</f>
        <v>0.14972941176470589</v>
      </c>
      <c r="N56" s="19">
        <f>3.1806/17</f>
        <v>0.18709411764705883</v>
      </c>
      <c r="O56" s="22">
        <v>36.950000000000003</v>
      </c>
    </row>
    <row r="57" spans="1:15" x14ac:dyDescent="0.3">
      <c r="A57" s="10" t="s">
        <v>35</v>
      </c>
      <c r="B57" s="10">
        <v>11</v>
      </c>
      <c r="C57" s="10">
        <v>630</v>
      </c>
      <c r="D57" s="10">
        <f>B57/2</f>
        <v>5.5</v>
      </c>
      <c r="E57" s="10">
        <f>C57*2</f>
        <v>1260</v>
      </c>
      <c r="F57" s="10" t="s">
        <v>30</v>
      </c>
      <c r="G57" s="10">
        <v>6</v>
      </c>
      <c r="H57" s="10">
        <v>2.4</v>
      </c>
      <c r="I57" s="14">
        <f>(-229.09*2.5454)+1260</f>
        <v>676.87431400000003</v>
      </c>
      <c r="J57" s="17">
        <f t="shared" si="0"/>
        <v>0.56406192833333335</v>
      </c>
      <c r="K57" s="14">
        <f>(-229.09*3.1806)+1260</f>
        <v>531.35634599999992</v>
      </c>
      <c r="L57" s="17">
        <f t="shared" si="1"/>
        <v>0.44279695499999994</v>
      </c>
      <c r="M57" s="20">
        <f>2.5454/5.5</f>
        <v>0.46279999999999999</v>
      </c>
      <c r="N57" s="20">
        <f>3.1806/5.5</f>
        <v>0.57829090909090908</v>
      </c>
      <c r="O57" s="23">
        <v>34.950000000000003</v>
      </c>
    </row>
    <row r="58" spans="1:15" x14ac:dyDescent="0.3">
      <c r="A58" s="2"/>
      <c r="B58" s="2"/>
      <c r="C58" s="2"/>
      <c r="D58" s="2"/>
      <c r="E58" s="2"/>
      <c r="F58" s="2"/>
    </row>
    <row r="59" spans="1:15" x14ac:dyDescent="0.3">
      <c r="A59" s="2"/>
      <c r="B59" s="2"/>
      <c r="C59" s="2"/>
      <c r="D59" s="2"/>
      <c r="E59" s="2"/>
      <c r="F59" s="2"/>
    </row>
  </sheetData>
  <pageMargins left="0.7" right="0.7" top="0.75" bottom="0.75" header="0.3" footer="0.3"/>
  <pageSetup orientation="portrait" r:id="rId1"/>
  <ignoredErrors>
    <ignoredError sqref="K55:K57 D56:E5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</cp:lastModifiedBy>
  <dcterms:created xsi:type="dcterms:W3CDTF">2015-09-27T02:01:35Z</dcterms:created>
  <dcterms:modified xsi:type="dcterms:W3CDTF">2015-09-28T02:42:16Z</dcterms:modified>
</cp:coreProperties>
</file>