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AN CE\BRI_paper\"/>
    </mc:Choice>
  </mc:AlternateContent>
  <xr:revisionPtr revIDLastSave="0" documentId="13_ncr:1_{12A197C8-873B-4597-B8DF-698A727AC33F}" xr6:coauthVersionLast="46" xr6:coauthVersionMax="46" xr10:uidLastSave="{00000000-0000-0000-0000-000000000000}"/>
  <bookViews>
    <workbookView xWindow="-108" yWindow="-108" windowWidth="23256" windowHeight="12576" activeTab="1" xr2:uid="{0E4C8D22-C8C8-4734-922C-37D7FB1FDA18}"/>
  </bookViews>
  <sheets>
    <sheet name="OLS_brientry" sheetId="1" r:id="rId1"/>
    <sheet name="ppmlhdfe_brien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2" l="1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6" i="2"/>
  <c r="E36" i="2"/>
  <c r="D36" i="2"/>
  <c r="C36" i="2"/>
  <c r="B36" i="2"/>
  <c r="A36" i="2"/>
  <c r="F35" i="2"/>
  <c r="E35" i="2"/>
  <c r="D35" i="2"/>
  <c r="C35" i="2"/>
  <c r="B35" i="2"/>
  <c r="A35" i="2"/>
  <c r="F33" i="2"/>
  <c r="E33" i="2"/>
  <c r="D33" i="2"/>
  <c r="C33" i="2"/>
  <c r="B33" i="2"/>
  <c r="A33" i="2"/>
  <c r="F32" i="2"/>
  <c r="E32" i="2"/>
  <c r="D32" i="2"/>
  <c r="C32" i="2"/>
  <c r="B32" i="2"/>
  <c r="A32" i="2"/>
  <c r="F30" i="2"/>
  <c r="E30" i="2"/>
  <c r="D30" i="2"/>
  <c r="C30" i="2"/>
  <c r="B30" i="2"/>
  <c r="A30" i="2"/>
  <c r="F29" i="2"/>
  <c r="E29" i="2"/>
  <c r="D29" i="2"/>
  <c r="C29" i="2"/>
  <c r="B29" i="2"/>
  <c r="A29" i="2"/>
  <c r="F27" i="2"/>
  <c r="E27" i="2"/>
  <c r="D27" i="2"/>
  <c r="C27" i="2"/>
  <c r="B27" i="2"/>
  <c r="A27" i="2"/>
  <c r="F26" i="2"/>
  <c r="E26" i="2"/>
  <c r="D26" i="2"/>
  <c r="C26" i="2"/>
  <c r="B26" i="2"/>
  <c r="A26" i="2"/>
  <c r="F24" i="2"/>
  <c r="E24" i="2"/>
  <c r="D24" i="2"/>
  <c r="C24" i="2"/>
  <c r="B24" i="2"/>
  <c r="A24" i="2"/>
  <c r="F23" i="2"/>
  <c r="E23" i="2"/>
  <c r="D23" i="2"/>
  <c r="C23" i="2"/>
  <c r="B23" i="2"/>
  <c r="A23" i="2"/>
  <c r="F21" i="2"/>
  <c r="E21" i="2"/>
  <c r="D21" i="2"/>
  <c r="C21" i="2"/>
  <c r="B21" i="2"/>
  <c r="A21" i="2"/>
  <c r="F20" i="2"/>
  <c r="E20" i="2"/>
  <c r="D20" i="2"/>
  <c r="C20" i="2"/>
  <c r="B20" i="2"/>
  <c r="A20" i="2"/>
  <c r="F18" i="2"/>
  <c r="E18" i="2"/>
  <c r="D18" i="2"/>
  <c r="C18" i="2"/>
  <c r="B18" i="2"/>
  <c r="A18" i="2"/>
  <c r="F17" i="2"/>
  <c r="E17" i="2"/>
  <c r="D17" i="2"/>
  <c r="C17" i="2"/>
  <c r="B17" i="2"/>
  <c r="A17" i="2"/>
  <c r="F15" i="2"/>
  <c r="E15" i="2"/>
  <c r="D15" i="2"/>
  <c r="C15" i="2"/>
  <c r="B15" i="2"/>
  <c r="A15" i="2"/>
  <c r="F14" i="2"/>
  <c r="E14" i="2"/>
  <c r="D14" i="2"/>
  <c r="C14" i="2"/>
  <c r="B14" i="2"/>
  <c r="A14" i="2"/>
  <c r="F12" i="2"/>
  <c r="E12" i="2"/>
  <c r="D12" i="2"/>
  <c r="C12" i="2"/>
  <c r="B12" i="2"/>
  <c r="A12" i="2"/>
  <c r="F11" i="2"/>
  <c r="E11" i="2"/>
  <c r="D11" i="2"/>
  <c r="C11" i="2"/>
  <c r="B11" i="2"/>
  <c r="A11" i="2"/>
  <c r="F9" i="2"/>
  <c r="E9" i="2"/>
  <c r="D9" i="2"/>
  <c r="C9" i="2"/>
  <c r="B9" i="2"/>
  <c r="A9" i="2"/>
  <c r="F8" i="2"/>
  <c r="E8" i="2"/>
  <c r="D8" i="2"/>
  <c r="C8" i="2"/>
  <c r="B8" i="2"/>
  <c r="A8" i="2"/>
  <c r="F6" i="2"/>
  <c r="E6" i="2"/>
  <c r="D6" i="2"/>
  <c r="C6" i="2"/>
  <c r="B6" i="2"/>
  <c r="A6" i="2"/>
  <c r="F5" i="2"/>
  <c r="E5" i="2"/>
  <c r="D5" i="2"/>
  <c r="C5" i="2"/>
  <c r="B5" i="2"/>
  <c r="A5" i="2"/>
  <c r="F3" i="2"/>
  <c r="E3" i="2"/>
  <c r="D3" i="2"/>
  <c r="C3" i="2"/>
  <c r="B3" i="2"/>
  <c r="A3" i="2"/>
  <c r="F2" i="2"/>
  <c r="E2" i="2"/>
  <c r="D2" i="2"/>
  <c r="C2" i="2"/>
  <c r="B2" i="2"/>
  <c r="A2" i="2"/>
  <c r="A42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6" i="1"/>
  <c r="E36" i="1"/>
  <c r="D36" i="1"/>
  <c r="C36" i="1"/>
  <c r="B36" i="1"/>
  <c r="A36" i="1"/>
  <c r="F35" i="1"/>
  <c r="E35" i="1"/>
  <c r="D35" i="1"/>
  <c r="C35" i="1"/>
  <c r="B35" i="1"/>
  <c r="A35" i="1"/>
  <c r="F33" i="1"/>
  <c r="E33" i="1"/>
  <c r="D33" i="1"/>
  <c r="C33" i="1"/>
  <c r="B33" i="1"/>
  <c r="A33" i="1"/>
  <c r="F32" i="1"/>
  <c r="E32" i="1"/>
  <c r="D32" i="1"/>
  <c r="C32" i="1"/>
  <c r="B32" i="1"/>
  <c r="A32" i="1"/>
  <c r="F30" i="1"/>
  <c r="E30" i="1"/>
  <c r="D30" i="1"/>
  <c r="C30" i="1"/>
  <c r="B30" i="1"/>
  <c r="A30" i="1"/>
  <c r="F29" i="1"/>
  <c r="E29" i="1"/>
  <c r="D29" i="1"/>
  <c r="C29" i="1"/>
  <c r="B29" i="1"/>
  <c r="A29" i="1"/>
  <c r="F27" i="1"/>
  <c r="E27" i="1"/>
  <c r="D27" i="1"/>
  <c r="C27" i="1"/>
  <c r="B27" i="1"/>
  <c r="A27" i="1"/>
  <c r="F26" i="1"/>
  <c r="E26" i="1"/>
  <c r="D26" i="1"/>
  <c r="C26" i="1"/>
  <c r="B26" i="1"/>
  <c r="A26" i="1"/>
  <c r="F24" i="1"/>
  <c r="E24" i="1"/>
  <c r="D24" i="1"/>
  <c r="C24" i="1"/>
  <c r="B24" i="1"/>
  <c r="A24" i="1"/>
  <c r="F23" i="1"/>
  <c r="E23" i="1"/>
  <c r="D23" i="1"/>
  <c r="C23" i="1"/>
  <c r="B23" i="1"/>
  <c r="A23" i="1"/>
  <c r="F21" i="1"/>
  <c r="E21" i="1"/>
  <c r="D21" i="1"/>
  <c r="C21" i="1"/>
  <c r="B21" i="1"/>
  <c r="A21" i="1"/>
  <c r="F20" i="1"/>
  <c r="E20" i="1"/>
  <c r="D20" i="1"/>
  <c r="C20" i="1"/>
  <c r="B20" i="1"/>
  <c r="A20" i="1"/>
  <c r="F18" i="1"/>
  <c r="E18" i="1"/>
  <c r="D18" i="1"/>
  <c r="C18" i="1"/>
  <c r="B18" i="1"/>
  <c r="A18" i="1"/>
  <c r="F17" i="1"/>
  <c r="E17" i="1"/>
  <c r="D17" i="1"/>
  <c r="C17" i="1"/>
  <c r="B17" i="1"/>
  <c r="A17" i="1"/>
  <c r="F15" i="1"/>
  <c r="E15" i="1"/>
  <c r="D15" i="1"/>
  <c r="C15" i="1"/>
  <c r="B15" i="1"/>
  <c r="A15" i="1"/>
  <c r="F14" i="1"/>
  <c r="E14" i="1"/>
  <c r="D14" i="1"/>
  <c r="C14" i="1"/>
  <c r="B14" i="1"/>
  <c r="A14" i="1"/>
  <c r="F12" i="1"/>
  <c r="E12" i="1"/>
  <c r="D12" i="1"/>
  <c r="C12" i="1"/>
  <c r="B12" i="1"/>
  <c r="A12" i="1"/>
  <c r="F11" i="1"/>
  <c r="E11" i="1"/>
  <c r="D11" i="1"/>
  <c r="C11" i="1"/>
  <c r="B11" i="1"/>
  <c r="A11" i="1"/>
  <c r="F9" i="1"/>
  <c r="E9" i="1"/>
  <c r="D9" i="1"/>
  <c r="C9" i="1"/>
  <c r="B9" i="1"/>
  <c r="A9" i="1"/>
  <c r="F8" i="1"/>
  <c r="E8" i="1"/>
  <c r="D8" i="1"/>
  <c r="C8" i="1"/>
  <c r="B8" i="1"/>
  <c r="A8" i="1"/>
  <c r="F6" i="1"/>
  <c r="E6" i="1"/>
  <c r="D6" i="1"/>
  <c r="C6" i="1"/>
  <c r="B6" i="1"/>
  <c r="A6" i="1"/>
  <c r="F5" i="1"/>
  <c r="E5" i="1"/>
  <c r="D5" i="1"/>
  <c r="C5" i="1"/>
  <c r="B5" i="1"/>
  <c r="A5" i="1"/>
  <c r="F3" i="1"/>
  <c r="E3" i="1"/>
  <c r="D3" i="1"/>
  <c r="C3" i="1"/>
  <c r="B3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<sst xmlns="http://schemas.openxmlformats.org/spreadsheetml/2006/main" count="16" uniqueCount="9">
  <si>
    <t>="* p&lt;0.10</t>
  </si>
  <si>
    <t xml:space="preserve"> ** p&lt;0.05</t>
  </si>
  <si>
    <t xml:space="preserve"> *** p&lt;0.01"</t>
  </si>
  <si>
    <t>* trade flow: country i's import (from country j to country i)</t>
  </si>
  <si>
    <t>* BRI_ijt=1 if both country i and country j are BRI members in year t, and 0 otherwise</t>
  </si>
  <si>
    <t>* BRI_it=1 if country i is a BRI member in year t, and 0 otherwise</t>
  </si>
  <si>
    <t>* BRI_jt=1 if country j is a BRI member in year t, and 0 otherwise</t>
  </si>
  <si>
    <t>* model: OLS, fixed effects: i-j-t (country i, country j, time)</t>
  </si>
  <si>
    <t>* model: ppmlhdfe, fixed effects: i-j-t (country i, country j,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</si>
</sst>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0F87-79C3-424C-BCAB-CA6825CF1418}">
  <dimension ref="A2:I43"/>
  <sheetViews>
    <sheetView zoomScale="131" workbookViewId="0">
      <selection activeCell="B1" sqref="B1:D1048576"/>
    </sheetView>
  </sheetViews>
  <sheetFormatPr defaultRowHeight="14.4"/>
  <cols>
    <col min="1" max="1" width="31" bestFit="1" customWidth="1"/>
    <col min="2" max="2" width="11" style="1" bestFit="1" customWidth="1"/>
    <col min="3" max="3" width="11.88671875" style="1" bestFit="1" customWidth="1"/>
    <col min="4" max="4" width="11" style="1" bestFit="1" customWidth="1"/>
    <col min="5" max="6" width="11" bestFit="1" customWidth="1"/>
  </cols>
  <sheetData>
    <row r="2" spans="1:9">
      <c r="A2" t="str">
        <f>""</f>
        <v/>
      </c>
      <c r="B2" s="1" t="str">
        <f>"(1)"</f>
        <v>(1)</v>
      </c>
      <c r="C2" s="1" t="str">
        <f>"(2)"</f>
        <v>(2)</v>
      </c>
      <c r="D2" s="1" t="str">
        <f>"(3)"</f>
        <v>(3)</v>
      </c>
      <c r="E2" t="str">
        <f>"(4)"</f>
        <v>(4)</v>
      </c>
      <c r="F2" t="str">
        <f>"(5)"</f>
        <v>(5)</v>
      </c>
    </row>
    <row r="3" spans="1:9">
      <c r="A3" t="str">
        <f>""</f>
        <v/>
      </c>
      <c r="B3" s="1" t="str">
        <f>"ln (import)"</f>
        <v>ln (import)</v>
      </c>
      <c r="C3" s="1" t="str">
        <f>"ln (import)"</f>
        <v>ln (import)</v>
      </c>
      <c r="D3" s="1" t="str">
        <f>"ln (import)"</f>
        <v>ln (import)</v>
      </c>
      <c r="E3" t="str">
        <f>"ln (import)"</f>
        <v>ln (import)</v>
      </c>
      <c r="F3" t="str">
        <f>"ln (import)"</f>
        <v>ln (import)</v>
      </c>
    </row>
    <row r="5" spans="1:9">
      <c r="A5" t="str">
        <f>"ln (captial distance)"</f>
        <v>ln (captial distance)</v>
      </c>
      <c r="B5" s="1" t="str">
        <f>"-1.473***"</f>
        <v>-1.473***</v>
      </c>
      <c r="C5" s="1" t="str">
        <f>"-1.473***"</f>
        <v>-1.473***</v>
      </c>
      <c r="D5" s="1" t="str">
        <f>"-1.471***"</f>
        <v>-1.471***</v>
      </c>
      <c r="E5" t="str">
        <f>"-1.471***"</f>
        <v>-1.471***</v>
      </c>
      <c r="F5" t="str">
        <f>"-1.472***"</f>
        <v>-1.472***</v>
      </c>
    </row>
    <row r="6" spans="1:9">
      <c r="A6" t="str">
        <f>""</f>
        <v/>
      </c>
      <c r="B6" s="1" t="str">
        <f>"(0.0101)"</f>
        <v>(0.0101)</v>
      </c>
      <c r="C6" s="1" t="str">
        <f>"(0.0101)"</f>
        <v>(0.0101)</v>
      </c>
      <c r="D6" s="1" t="str">
        <f>"(0.0101)"</f>
        <v>(0.0101)</v>
      </c>
      <c r="E6" t="str">
        <f>"(0.0101)"</f>
        <v>(0.0101)</v>
      </c>
      <c r="F6" t="str">
        <f>"(0.0101)"</f>
        <v>(0.0101)</v>
      </c>
      <c r="I6" s="1" t="s">
        <v>3</v>
      </c>
    </row>
    <row r="7" spans="1:9">
      <c r="I7" s="1" t="s">
        <v>5</v>
      </c>
    </row>
    <row r="8" spans="1:9">
      <c r="A8" t="str">
        <f>"ln (country's GDP)"</f>
        <v>ln (country's GDP)</v>
      </c>
      <c r="B8" s="1" t="str">
        <f>"0.641***"</f>
        <v>0.641***</v>
      </c>
      <c r="C8" s="1" t="str">
        <f>"0.640***"</f>
        <v>0.640***</v>
      </c>
      <c r="D8" s="1" t="str">
        <f>"0.639***"</f>
        <v>0.639***</v>
      </c>
      <c r="E8" t="str">
        <f>"0.630***"</f>
        <v>0.630***</v>
      </c>
      <c r="F8" t="str">
        <f>"0.640***"</f>
        <v>0.640***</v>
      </c>
      <c r="I8" s="1" t="s">
        <v>6</v>
      </c>
    </row>
    <row r="9" spans="1:9">
      <c r="A9" t="str">
        <f>""</f>
        <v/>
      </c>
      <c r="B9" s="1" t="str">
        <f>"(0.0509)"</f>
        <v>(0.0509)</v>
      </c>
      <c r="C9" s="1" t="str">
        <f>"(0.0507)"</f>
        <v>(0.0507)</v>
      </c>
      <c r="D9" s="1" t="str">
        <f>"(0.0507)"</f>
        <v>(0.0507)</v>
      </c>
      <c r="E9" t="str">
        <f>"(0.0509)"</f>
        <v>(0.0509)</v>
      </c>
      <c r="F9" t="str">
        <f>"(0.0507)"</f>
        <v>(0.0507)</v>
      </c>
      <c r="I9" s="1" t="s">
        <v>4</v>
      </c>
    </row>
    <row r="10" spans="1:9">
      <c r="I10" s="1" t="s">
        <v>7</v>
      </c>
    </row>
    <row r="11" spans="1:9">
      <c r="A11" t="str">
        <f>"ln (partner's GDP)"</f>
        <v>ln (partner's GDP)</v>
      </c>
      <c r="B11" s="1" t="str">
        <f>"0.332***"</f>
        <v>0.332***</v>
      </c>
      <c r="C11" s="1" t="str">
        <f>"0.351***"</f>
        <v>0.351***</v>
      </c>
      <c r="D11" s="1" t="str">
        <f>"0.332***"</f>
        <v>0.332***</v>
      </c>
      <c r="E11" t="str">
        <f>"0.331***"</f>
        <v>0.331***</v>
      </c>
      <c r="F11" t="str">
        <f>"0.345***"</f>
        <v>0.345***</v>
      </c>
    </row>
    <row r="12" spans="1:9">
      <c r="A12" t="str">
        <f>""</f>
        <v/>
      </c>
      <c r="B12" s="1" t="str">
        <f>"(0.0549)"</f>
        <v>(0.0549)</v>
      </c>
      <c r="C12" s="1" t="str">
        <f>"(0.0548)"</f>
        <v>(0.0548)</v>
      </c>
      <c r="D12" s="1" t="str">
        <f>"(0.0549)"</f>
        <v>(0.0549)</v>
      </c>
      <c r="E12" t="str">
        <f>"(0.0549)"</f>
        <v>(0.0549)</v>
      </c>
      <c r="F12" t="str">
        <f>"(0.0548)"</f>
        <v>(0.0548)</v>
      </c>
    </row>
    <row r="14" spans="1:9">
      <c r="A14" t="str">
        <f>"RTA"</f>
        <v>RTA</v>
      </c>
      <c r="B14" s="1" t="str">
        <f>"0.469***"</f>
        <v>0.469***</v>
      </c>
      <c r="C14" s="1" t="str">
        <f>"0.470***"</f>
        <v>0.470***</v>
      </c>
      <c r="D14" s="1" t="str">
        <f>"0.469***"</f>
        <v>0.469***</v>
      </c>
      <c r="E14" t="str">
        <f>"0.469***"</f>
        <v>0.469***</v>
      </c>
      <c r="F14" t="str">
        <f>"0.470***"</f>
        <v>0.470***</v>
      </c>
    </row>
    <row r="15" spans="1:9">
      <c r="A15" t="str">
        <f>""</f>
        <v/>
      </c>
      <c r="B15" s="1" t="str">
        <f>"(0.0148)"</f>
        <v>(0.0148)</v>
      </c>
      <c r="C15" s="1" t="str">
        <f>"(0.0148)"</f>
        <v>(0.0148)</v>
      </c>
      <c r="D15" s="1" t="str">
        <f>"(0.0148)"</f>
        <v>(0.0148)</v>
      </c>
      <c r="E15" t="str">
        <f>"(0.0148)"</f>
        <v>(0.0148)</v>
      </c>
      <c r="F15" t="str">
        <f>"(0.0148)"</f>
        <v>(0.0148)</v>
      </c>
    </row>
    <row r="17" spans="1:6">
      <c r="A17" t="str">
        <f>"col45"</f>
        <v>col45</v>
      </c>
      <c r="B17" s="1" t="str">
        <f>"1.613***"</f>
        <v>1.613***</v>
      </c>
      <c r="C17" s="1" t="str">
        <f>"1.613***"</f>
        <v>1.613***</v>
      </c>
      <c r="D17" s="1" t="str">
        <f>"1.610***"</f>
        <v>1.610***</v>
      </c>
      <c r="E17" t="str">
        <f>"1.609***"</f>
        <v>1.609***</v>
      </c>
      <c r="F17" t="str">
        <f>"1.611***"</f>
        <v>1.611***</v>
      </c>
    </row>
    <row r="18" spans="1:6">
      <c r="A18" t="str">
        <f>""</f>
        <v/>
      </c>
      <c r="B18" s="1" t="str">
        <f>"(0.0531)"</f>
        <v>(0.0531)</v>
      </c>
      <c r="C18" s="1" t="str">
        <f>"(0.0531)"</f>
        <v>(0.0531)</v>
      </c>
      <c r="D18" s="1" t="str">
        <f>"(0.0531)"</f>
        <v>(0.0531)</v>
      </c>
      <c r="E18" t="str">
        <f>"(0.0531)"</f>
        <v>(0.0531)</v>
      </c>
      <c r="F18" t="str">
        <f>"(0.0531)"</f>
        <v>(0.0531)</v>
      </c>
    </row>
    <row r="20" spans="1:6">
      <c r="A20" t="str">
        <f>"Contiguity"</f>
        <v>Contiguity</v>
      </c>
      <c r="B20" s="1" t="str">
        <f>"0.474***"</f>
        <v>0.474***</v>
      </c>
      <c r="C20" s="1" t="str">
        <f>"0.474***"</f>
        <v>0.474***</v>
      </c>
      <c r="D20" s="1" t="str">
        <f>"0.468***"</f>
        <v>0.468***</v>
      </c>
      <c r="E20" t="str">
        <f>"0.467***"</f>
        <v>0.467***</v>
      </c>
      <c r="F20" t="str">
        <f>"0.470***"</f>
        <v>0.470***</v>
      </c>
    </row>
    <row r="21" spans="1:6">
      <c r="A21" t="str">
        <f>""</f>
        <v/>
      </c>
      <c r="B21" s="1" t="str">
        <f>"(0.0420)"</f>
        <v>(0.0420)</v>
      </c>
      <c r="C21" s="1" t="str">
        <f>"(0.0420)"</f>
        <v>(0.0420)</v>
      </c>
      <c r="D21" s="1" t="str">
        <f>"(0.0420)"</f>
        <v>(0.0420)</v>
      </c>
      <c r="E21" t="str">
        <f>"(0.0420)"</f>
        <v>(0.0420)</v>
      </c>
      <c r="F21" t="str">
        <f>"(0.0420)"</f>
        <v>(0.0420)</v>
      </c>
    </row>
    <row r="23" spans="1:6">
      <c r="A23" t="str">
        <f>"comleg_posttrans"</f>
        <v>comleg_posttrans</v>
      </c>
      <c r="B23" s="1" t="str">
        <f>"0.339***"</f>
        <v>0.339***</v>
      </c>
      <c r="C23" s="1" t="str">
        <f>"0.339***"</f>
        <v>0.339***</v>
      </c>
      <c r="D23" s="1" t="str">
        <f>"0.339***"</f>
        <v>0.339***</v>
      </c>
      <c r="E23" t="str">
        <f>"0.338***"</f>
        <v>0.338***</v>
      </c>
      <c r="F23" t="str">
        <f>"0.339***"</f>
        <v>0.339***</v>
      </c>
    </row>
    <row r="24" spans="1:6">
      <c r="A24" t="str">
        <f>""</f>
        <v/>
      </c>
      <c r="B24" s="1" t="str">
        <f>"(0.0129)"</f>
        <v>(0.0129)</v>
      </c>
      <c r="C24" s="1" t="str">
        <f>"(0.0129)"</f>
        <v>(0.0129)</v>
      </c>
      <c r="D24" s="1" t="str">
        <f>"(0.0129)"</f>
        <v>(0.0129)</v>
      </c>
      <c r="E24" t="str">
        <f>"(0.0129)"</f>
        <v>(0.0129)</v>
      </c>
      <c r="F24" t="str">
        <f>"(0.0129)"</f>
        <v>(0.0129)</v>
      </c>
    </row>
    <row r="26" spans="1:6">
      <c r="A26" t="str">
        <f>"BRI_it"</f>
        <v>BRI_it</v>
      </c>
      <c r="B26" s="1" t="str">
        <f>"0.0189"</f>
        <v>0.0189</v>
      </c>
      <c r="C26" s="1" t="str">
        <f>""</f>
        <v/>
      </c>
      <c r="D26" s="1" t="str">
        <f>""</f>
        <v/>
      </c>
      <c r="E26" t="str">
        <f>"-0.0642***"</f>
        <v>-0.0642***</v>
      </c>
      <c r="F26" t="str">
        <f>""</f>
        <v/>
      </c>
    </row>
    <row r="27" spans="1:6">
      <c r="A27" t="str">
        <f>""</f>
        <v/>
      </c>
      <c r="B27" s="1" t="str">
        <f>"(0.0217)"</f>
        <v>(0.0217)</v>
      </c>
      <c r="C27" s="1" t="str">
        <f>""</f>
        <v/>
      </c>
      <c r="D27" s="1" t="str">
        <f>""</f>
        <v/>
      </c>
      <c r="E27" t="str">
        <f>"(0.0242)"</f>
        <v>(0.0242)</v>
      </c>
      <c r="F27" t="str">
        <f>""</f>
        <v/>
      </c>
    </row>
    <row r="29" spans="1:6">
      <c r="A29" t="str">
        <f>"BRI_jt"</f>
        <v>BRI_jt</v>
      </c>
      <c r="B29" s="1" t="str">
        <f>""</f>
        <v/>
      </c>
      <c r="C29" s="1" t="str">
        <f>"0.141***"</f>
        <v>0.141***</v>
      </c>
      <c r="D29" s="1" t="str">
        <f>""</f>
        <v/>
      </c>
      <c r="E29" t="str">
        <f>""</f>
        <v/>
      </c>
      <c r="F29" t="str">
        <f>"0.0921***"</f>
        <v>0.0921***</v>
      </c>
    </row>
    <row r="30" spans="1:6">
      <c r="A30" t="str">
        <f>""</f>
        <v/>
      </c>
      <c r="B30" s="1" t="str">
        <f>""</f>
        <v/>
      </c>
      <c r="C30" s="1" t="str">
        <f>"(0.0214)"</f>
        <v>(0.0214)</v>
      </c>
      <c r="D30" s="1" t="str">
        <f>""</f>
        <v/>
      </c>
      <c r="E30" t="str">
        <f>""</f>
        <v/>
      </c>
      <c r="F30" t="str">
        <f>"(0.0243)"</f>
        <v>(0.0243)</v>
      </c>
    </row>
    <row r="32" spans="1:6">
      <c r="A32" t="str">
        <f>"BRI_ijt"</f>
        <v>BRI_ijt</v>
      </c>
      <c r="B32" s="1" t="str">
        <f>""</f>
        <v/>
      </c>
      <c r="C32" s="1" t="str">
        <f>""</f>
        <v/>
      </c>
      <c r="D32" s="1" t="str">
        <f>"0.185***"</f>
        <v>0.185***</v>
      </c>
      <c r="E32" t="str">
        <f>"0.222***"</f>
        <v>0.222***</v>
      </c>
      <c r="F32" t="str">
        <f>"0.132***"</f>
        <v>0.132***</v>
      </c>
    </row>
    <row r="33" spans="1:6">
      <c r="A33" t="str">
        <f>""</f>
        <v/>
      </c>
      <c r="B33" s="1" t="str">
        <f>""</f>
        <v/>
      </c>
      <c r="C33" s="1" t="str">
        <f>""</f>
        <v/>
      </c>
      <c r="D33" s="1" t="str">
        <f>"(0.0267)"</f>
        <v>(0.0267)</v>
      </c>
      <c r="E33" t="str">
        <f>"(0.0297)"</f>
        <v>(0.0297)</v>
      </c>
      <c r="F33" t="str">
        <f>"(0.0303)"</f>
        <v>(0.0303)</v>
      </c>
    </row>
    <row r="35" spans="1:6">
      <c r="A35" t="str">
        <f>"Constant"</f>
        <v>Constant</v>
      </c>
      <c r="B35" s="1" t="str">
        <f>"1.019"</f>
        <v>1.019</v>
      </c>
      <c r="C35" s="1" t="str">
        <f>"0.538"</f>
        <v>0.538</v>
      </c>
      <c r="D35" s="1" t="str">
        <f>"1.025"</f>
        <v>1.025</v>
      </c>
      <c r="E35" t="str">
        <f>"1.271"</f>
        <v>1.271</v>
      </c>
      <c r="F35" t="str">
        <f>"0.681"</f>
        <v>0.681</v>
      </c>
    </row>
    <row r="36" spans="1:6">
      <c r="A36" t="str">
        <f>""</f>
        <v/>
      </c>
      <c r="B36" s="1" t="str">
        <f>"(1.946)"</f>
        <v>(1.946)</v>
      </c>
      <c r="C36" s="1" t="str">
        <f>"(1.940)"</f>
        <v>(1.940)</v>
      </c>
      <c r="D36" s="1" t="str">
        <f>"(1.941)"</f>
        <v>(1.941)</v>
      </c>
      <c r="E36" t="str">
        <f>"(1.946)"</f>
        <v>(1.946)</v>
      </c>
      <c r="F36" t="str">
        <f>"(1.940)"</f>
        <v>(1.940)</v>
      </c>
    </row>
    <row r="38" spans="1:6">
      <c r="A38" t="str">
        <f>"Observations"</f>
        <v>Observations</v>
      </c>
      <c r="B38" s="1" t="str">
        <f>"112431"</f>
        <v>112431</v>
      </c>
      <c r="C38" s="1" t="str">
        <f>"112431"</f>
        <v>112431</v>
      </c>
      <c r="D38" s="1" t="str">
        <f>"112431"</f>
        <v>112431</v>
      </c>
      <c r="E38" t="str">
        <f>"112431"</f>
        <v>112431</v>
      </c>
      <c r="F38" t="str">
        <f>"112431"</f>
        <v>112431</v>
      </c>
    </row>
    <row r="39" spans="1:6">
      <c r="A39" t="str">
        <f>"R-squared"</f>
        <v>R-squared</v>
      </c>
      <c r="B39" s="1" t="str">
        <f>"0.767"</f>
        <v>0.767</v>
      </c>
      <c r="C39" s="1" t="str">
        <f>"0.768"</f>
        <v>0.768</v>
      </c>
      <c r="D39" s="1" t="str">
        <f>"0.768"</f>
        <v>0.768</v>
      </c>
      <c r="E39" t="str">
        <f>"0.768"</f>
        <v>0.768</v>
      </c>
      <c r="F39" t="str">
        <f>"0.768"</f>
        <v>0.768</v>
      </c>
    </row>
    <row r="40" spans="1:6">
      <c r="A40" t="str">
        <f>"AIC"</f>
        <v>AIC</v>
      </c>
      <c r="B40" s="1" t="str">
        <f>"452077.1"</f>
        <v>452077.1</v>
      </c>
      <c r="C40" s="1" t="str">
        <f>"452037.9"</f>
        <v>452037.9</v>
      </c>
      <c r="D40" s="1" t="str">
        <f>"452033.7"</f>
        <v>452033.7</v>
      </c>
      <c r="E40" t="str">
        <f>"452029.3"</f>
        <v>452029.3</v>
      </c>
      <c r="F40" t="str">
        <f>"452022.3"</f>
        <v>452022.3</v>
      </c>
    </row>
    <row r="42" spans="1:6">
      <c r="A42" t="str">
        <f>"Standard errors in parentheses"</f>
        <v>Standard errors in parentheses</v>
      </c>
    </row>
    <row r="43" spans="1:6">
      <c r="A43" t="s">
        <v>0</v>
      </c>
      <c r="B43" s="1" t="s">
        <v>1</v>
      </c>
      <c r="C4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B759-5C94-4645-BC8D-27881DE6CA3F}">
  <dimension ref="A2:I43"/>
  <sheetViews>
    <sheetView tabSelected="1" workbookViewId="0">
      <selection activeCell="F40" sqref="F40"/>
    </sheetView>
  </sheetViews>
  <sheetFormatPr defaultRowHeight="14.4"/>
  <cols>
    <col min="1" max="1" width="26.21875" bestFit="1" customWidth="1"/>
    <col min="2" max="4" width="11.5546875" style="1" bestFit="1" customWidth="1"/>
    <col min="5" max="6" width="11.5546875" bestFit="1" customWidth="1"/>
  </cols>
  <sheetData>
    <row r="2" spans="1:9">
      <c r="A2" t="str">
        <f>""</f>
        <v/>
      </c>
      <c r="B2" s="1" t="str">
        <f>"(1)"</f>
        <v>(1)</v>
      </c>
      <c r="C2" s="1" t="str">
        <f>"(2)"</f>
        <v>(2)</v>
      </c>
      <c r="D2" s="1" t="str">
        <f>"(3)"</f>
        <v>(3)</v>
      </c>
      <c r="E2" t="str">
        <f>"(4)"</f>
        <v>(4)</v>
      </c>
      <c r="F2" t="str">
        <f>"(5)"</f>
        <v>(5)</v>
      </c>
    </row>
    <row r="3" spans="1:9">
      <c r="A3" t="str">
        <f>""</f>
        <v/>
      </c>
      <c r="B3" s="1" t="str">
        <f>"Import"</f>
        <v>Import</v>
      </c>
      <c r="C3" s="1" t="str">
        <f>"Import"</f>
        <v>Import</v>
      </c>
      <c r="D3" s="1" t="str">
        <f>"Import"</f>
        <v>Import</v>
      </c>
      <c r="E3" t="str">
        <f>"Import"</f>
        <v>Import</v>
      </c>
      <c r="F3" t="str">
        <f>"Import"</f>
        <v>Import</v>
      </c>
    </row>
    <row r="5" spans="1:9">
      <c r="A5" t="str">
        <f>"ln (captial distance)"</f>
        <v>ln (captial distance)</v>
      </c>
      <c r="B5" s="1" t="str">
        <f>"-0.699***"</f>
        <v>-0.699***</v>
      </c>
      <c r="C5" s="1" t="str">
        <f>"-0.699***"</f>
        <v>-0.699***</v>
      </c>
      <c r="D5" s="1" t="str">
        <f>"-0.698***"</f>
        <v>-0.698***</v>
      </c>
      <c r="E5" t="str">
        <f>"-0.698***"</f>
        <v>-0.698***</v>
      </c>
      <c r="F5" t="str">
        <f>"-0.698***"</f>
        <v>-0.698***</v>
      </c>
    </row>
    <row r="6" spans="1:9">
      <c r="A6" t="str">
        <f>""</f>
        <v/>
      </c>
      <c r="B6" s="1" t="str">
        <f>"(0.0118)"</f>
        <v>(0.0118)</v>
      </c>
      <c r="C6" s="1" t="str">
        <f>"(0.0118)"</f>
        <v>(0.0118)</v>
      </c>
      <c r="D6" s="1" t="str">
        <f>"(0.0118)"</f>
        <v>(0.0118)</v>
      </c>
      <c r="E6" t="str">
        <f>"(0.0118)"</f>
        <v>(0.0118)</v>
      </c>
      <c r="F6" t="str">
        <f>"(0.0118)"</f>
        <v>(0.0118)</v>
      </c>
      <c r="I6" s="1" t="s">
        <v>3</v>
      </c>
    </row>
    <row r="7" spans="1:9">
      <c r="I7" s="1" t="s">
        <v>5</v>
      </c>
    </row>
    <row r="8" spans="1:9">
      <c r="A8" t="str">
        <f>"ln (country's GDP)"</f>
        <v>ln (country's GDP)</v>
      </c>
      <c r="B8" s="1" t="str">
        <f>"0.548***"</f>
        <v>0.548***</v>
      </c>
      <c r="C8" s="1" t="str">
        <f>"0.548***"</f>
        <v>0.548***</v>
      </c>
      <c r="D8" s="1" t="str">
        <f>"0.543***"</f>
        <v>0.543***</v>
      </c>
      <c r="E8" t="str">
        <f>"0.543***"</f>
        <v>0.543***</v>
      </c>
      <c r="F8" t="str">
        <f>"0.544***"</f>
        <v>0.544***</v>
      </c>
      <c r="I8" s="1" t="s">
        <v>6</v>
      </c>
    </row>
    <row r="9" spans="1:9">
      <c r="A9" t="str">
        <f>""</f>
        <v/>
      </c>
      <c r="B9" s="1" t="str">
        <f>"(0.0802)"</f>
        <v>(0.0802)</v>
      </c>
      <c r="C9" s="1" t="str">
        <f>"(0.0803)"</f>
        <v>(0.0803)</v>
      </c>
      <c r="D9" s="1" t="str">
        <f>"(0.0800)"</f>
        <v>(0.0800)</v>
      </c>
      <c r="E9" t="str">
        <f>"(0.0800)"</f>
        <v>(0.0800)</v>
      </c>
      <c r="F9" t="str">
        <f>"(0.0801)"</f>
        <v>(0.0801)</v>
      </c>
      <c r="I9" s="1" t="s">
        <v>4</v>
      </c>
    </row>
    <row r="10" spans="1:9">
      <c r="I10" s="1" t="s">
        <v>8</v>
      </c>
    </row>
    <row r="11" spans="1:9">
      <c r="A11" t="str">
        <f>"ln (partner's GDP)"</f>
        <v>ln (partner's GDP)</v>
      </c>
      <c r="B11" s="1" t="str">
        <f>"0.558***"</f>
        <v>0.558***</v>
      </c>
      <c r="C11" s="1" t="str">
        <f>"0.558***"</f>
        <v>0.558***</v>
      </c>
      <c r="D11" s="1" t="str">
        <f>"0.556***"</f>
        <v>0.556***</v>
      </c>
      <c r="E11" t="str">
        <f>"0.555***"</f>
        <v>0.555***</v>
      </c>
      <c r="F11" t="str">
        <f>"0.554***"</f>
        <v>0.554***</v>
      </c>
    </row>
    <row r="12" spans="1:9">
      <c r="A12" t="str">
        <f>""</f>
        <v/>
      </c>
      <c r="B12" s="1" t="str">
        <f>"(0.0751)"</f>
        <v>(0.0751)</v>
      </c>
      <c r="C12" s="1" t="str">
        <f>"(0.0752)"</f>
        <v>(0.0752)</v>
      </c>
      <c r="D12" s="1" t="str">
        <f>"(0.0749)"</f>
        <v>(0.0749)</v>
      </c>
      <c r="E12" t="str">
        <f>"(0.0748)"</f>
        <v>(0.0748)</v>
      </c>
      <c r="F12" t="str">
        <f>"(0.0749)"</f>
        <v>(0.0749)</v>
      </c>
    </row>
    <row r="14" spans="1:9">
      <c r="A14" t="str">
        <f>"RTA"</f>
        <v>RTA</v>
      </c>
      <c r="B14" s="1" t="str">
        <f>"0.386***"</f>
        <v>0.386***</v>
      </c>
      <c r="C14" s="1" t="str">
        <f>"0.386***"</f>
        <v>0.386***</v>
      </c>
      <c r="D14" s="1" t="str">
        <f>"0.386***"</f>
        <v>0.386***</v>
      </c>
      <c r="E14" t="str">
        <f>"0.386***"</f>
        <v>0.386***</v>
      </c>
      <c r="F14" t="str">
        <f>"0.386***"</f>
        <v>0.386***</v>
      </c>
    </row>
    <row r="15" spans="1:9">
      <c r="A15" t="str">
        <f>""</f>
        <v/>
      </c>
      <c r="B15" s="1" t="str">
        <f>"(0.0238)"</f>
        <v>(0.0238)</v>
      </c>
      <c r="C15" s="1" t="str">
        <f>"(0.0238)"</f>
        <v>(0.0238)</v>
      </c>
      <c r="D15" s="1" t="str">
        <f>"(0.0238)"</f>
        <v>(0.0238)</v>
      </c>
      <c r="E15" t="str">
        <f>"(0.0237)"</f>
        <v>(0.0237)</v>
      </c>
      <c r="F15" t="str">
        <f>"(0.0238)"</f>
        <v>(0.0238)</v>
      </c>
    </row>
    <row r="17" spans="1:6">
      <c r="A17" t="str">
        <f>"col45"</f>
        <v>col45</v>
      </c>
      <c r="B17" s="1" t="str">
        <f>"0.179***"</f>
        <v>0.179***</v>
      </c>
      <c r="C17" s="1" t="str">
        <f>"0.179***"</f>
        <v>0.179***</v>
      </c>
      <c r="D17" s="1" t="str">
        <f>"0.181***"</f>
        <v>0.181***</v>
      </c>
      <c r="E17" t="str">
        <f>"0.180***"</f>
        <v>0.180***</v>
      </c>
      <c r="F17" t="str">
        <f>"0.181***"</f>
        <v>0.181***</v>
      </c>
    </row>
    <row r="18" spans="1:6">
      <c r="A18" t="str">
        <f>""</f>
        <v/>
      </c>
      <c r="B18" s="1" t="str">
        <f>"(0.0636)"</f>
        <v>(0.0636)</v>
      </c>
      <c r="C18" s="1" t="str">
        <f>"(0.0636)"</f>
        <v>(0.0636)</v>
      </c>
      <c r="D18" s="1" t="str">
        <f>"(0.0631)"</f>
        <v>(0.0631)</v>
      </c>
      <c r="E18" t="str">
        <f>"(0.0629)"</f>
        <v>(0.0629)</v>
      </c>
      <c r="F18" t="str">
        <f>"(0.0630)"</f>
        <v>(0.0630)</v>
      </c>
    </row>
    <row r="20" spans="1:6">
      <c r="A20" t="str">
        <f>"Contiguity"</f>
        <v>Contiguity</v>
      </c>
      <c r="B20" s="1" t="str">
        <f>"0.468***"</f>
        <v>0.468***</v>
      </c>
      <c r="C20" s="1" t="str">
        <f>"0.468***"</f>
        <v>0.468***</v>
      </c>
      <c r="D20" s="1" t="str">
        <f>"0.464***"</f>
        <v>0.464***</v>
      </c>
      <c r="E20" t="str">
        <f>"0.462***"</f>
        <v>0.462***</v>
      </c>
      <c r="F20" t="str">
        <f>"0.462***"</f>
        <v>0.462***</v>
      </c>
    </row>
    <row r="21" spans="1:6">
      <c r="A21" t="str">
        <f>""</f>
        <v/>
      </c>
      <c r="B21" s="1" t="str">
        <f>"(0.0230)"</f>
        <v>(0.0230)</v>
      </c>
      <c r="C21" s="1" t="str">
        <f>"(0.0230)"</f>
        <v>(0.0230)</v>
      </c>
      <c r="D21" s="1" t="str">
        <f>"(0.0231)"</f>
        <v>(0.0231)</v>
      </c>
      <c r="E21" t="str">
        <f>"(0.0230)"</f>
        <v>(0.0230)</v>
      </c>
      <c r="F21" t="str">
        <f>"(0.0230)"</f>
        <v>(0.0230)</v>
      </c>
    </row>
    <row r="23" spans="1:6">
      <c r="A23" t="str">
        <f>"comleg_posttrans"</f>
        <v>comleg_posttrans</v>
      </c>
      <c r="B23" s="1" t="str">
        <f>"0.148***"</f>
        <v>0.148***</v>
      </c>
      <c r="C23" s="1" t="str">
        <f>"0.148***"</f>
        <v>0.148***</v>
      </c>
      <c r="D23" s="1" t="str">
        <f>"0.150***"</f>
        <v>0.150***</v>
      </c>
      <c r="E23" t="str">
        <f>"0.150***"</f>
        <v>0.150***</v>
      </c>
      <c r="F23" t="str">
        <f>"0.150***"</f>
        <v>0.150***</v>
      </c>
    </row>
    <row r="24" spans="1:6">
      <c r="A24" t="str">
        <f>""</f>
        <v/>
      </c>
      <c r="B24" s="1" t="str">
        <f>"(0.0133)"</f>
        <v>(0.0133)</v>
      </c>
      <c r="C24" s="1" t="str">
        <f>"(0.0133)"</f>
        <v>(0.0133)</v>
      </c>
      <c r="D24" s="1" t="str">
        <f>"(0.0133)"</f>
        <v>(0.0133)</v>
      </c>
      <c r="E24" t="str">
        <f>"(0.0133)"</f>
        <v>(0.0133)</v>
      </c>
      <c r="F24" t="str">
        <f>"(0.0133)"</f>
        <v>(0.0133)</v>
      </c>
    </row>
    <row r="26" spans="1:6">
      <c r="A26" t="str">
        <f>"BRI_it"</f>
        <v>BRI_it</v>
      </c>
      <c r="B26" s="1" t="str">
        <f>"-0.0165"</f>
        <v>-0.0165</v>
      </c>
      <c r="C26" s="1" t="str">
        <f>""</f>
        <v/>
      </c>
      <c r="D26" s="1" t="str">
        <f>""</f>
        <v/>
      </c>
      <c r="E26" t="str">
        <f>"-0.0840***"</f>
        <v>-0.0840***</v>
      </c>
      <c r="F26" t="str">
        <f>""</f>
        <v/>
      </c>
    </row>
    <row r="27" spans="1:6">
      <c r="A27" t="str">
        <f>""</f>
        <v/>
      </c>
      <c r="B27" s="1" t="str">
        <f>"(0.0282)"</f>
        <v>(0.0282)</v>
      </c>
      <c r="C27" s="1" t="str">
        <f>""</f>
        <v/>
      </c>
      <c r="D27" s="1" t="str">
        <f>""</f>
        <v/>
      </c>
      <c r="E27" t="str">
        <f>"(0.0296)"</f>
        <v>(0.0296)</v>
      </c>
      <c r="F27" t="str">
        <f>""</f>
        <v/>
      </c>
    </row>
    <row r="29" spans="1:6">
      <c r="A29" t="str">
        <f>"BRI_jt"</f>
        <v>BRI_jt</v>
      </c>
      <c r="B29" s="1" t="str">
        <f>""</f>
        <v/>
      </c>
      <c r="C29" s="1" t="str">
        <f>"-0.0153"</f>
        <v>-0.0153</v>
      </c>
      <c r="D29" s="1" t="str">
        <f>""</f>
        <v/>
      </c>
      <c r="E29" t="str">
        <f>""</f>
        <v/>
      </c>
      <c r="F29" t="str">
        <f>"-0.0703**"</f>
        <v>-0.0703**</v>
      </c>
    </row>
    <row r="30" spans="1:6">
      <c r="A30" t="str">
        <f>""</f>
        <v/>
      </c>
      <c r="B30" s="1" t="str">
        <f>""</f>
        <v/>
      </c>
      <c r="C30" s="1" t="str">
        <f>"(0.0310)"</f>
        <v>(0.0310)</v>
      </c>
      <c r="D30" s="1" t="str">
        <f>""</f>
        <v/>
      </c>
      <c r="E30" t="str">
        <f>""</f>
        <v/>
      </c>
      <c r="F30" t="str">
        <f>"(0.0354)"</f>
        <v>(0.0354)</v>
      </c>
    </row>
    <row r="32" spans="1:6">
      <c r="A32" t="str">
        <f>"BRI_ijt"</f>
        <v>BRI_ijt</v>
      </c>
      <c r="B32" s="1" t="str">
        <f>""</f>
        <v/>
      </c>
      <c r="C32" s="1" t="str">
        <f>""</f>
        <v/>
      </c>
      <c r="D32" s="1" t="str">
        <f>"0.145***"</f>
        <v>0.145***</v>
      </c>
      <c r="E32" t="str">
        <f>"0.202***"</f>
        <v>0.202***</v>
      </c>
      <c r="F32" t="str">
        <f>"0.190***"</f>
        <v>0.190***</v>
      </c>
    </row>
    <row r="33" spans="1:6">
      <c r="A33" t="str">
        <f>""</f>
        <v/>
      </c>
      <c r="B33" s="1" t="str">
        <f>""</f>
        <v/>
      </c>
      <c r="C33" s="1" t="str">
        <f>""</f>
        <v/>
      </c>
      <c r="D33" s="1" t="str">
        <f>"(0.0431)"</f>
        <v>(0.0431)</v>
      </c>
      <c r="E33" t="str">
        <f>"(0.0450)"</f>
        <v>(0.0450)</v>
      </c>
      <c r="F33" t="str">
        <f>"(0.0488)"</f>
        <v>(0.0488)</v>
      </c>
    </row>
    <row r="35" spans="1:6">
      <c r="A35" t="str">
        <f>"Constant"</f>
        <v>Constant</v>
      </c>
      <c r="B35" s="1" t="str">
        <f>"-2.653"</f>
        <v>-2.653</v>
      </c>
      <c r="C35" s="1" t="str">
        <f>"-2.654"</f>
        <v>-2.654</v>
      </c>
      <c r="D35" s="1" t="str">
        <f>"-2.456"</f>
        <v>-2.456</v>
      </c>
      <c r="E35" t="str">
        <f>"-2.416"</f>
        <v>-2.416</v>
      </c>
      <c r="F35" t="str">
        <f>"-2.431"</f>
        <v>-2.431</v>
      </c>
    </row>
    <row r="36" spans="1:6">
      <c r="A36" t="str">
        <f>""</f>
        <v/>
      </c>
      <c r="B36" s="1" t="str">
        <f>"(2.863)"</f>
        <v>(2.863)</v>
      </c>
      <c r="C36" s="1" t="str">
        <f>"(2.864)"</f>
        <v>(2.864)</v>
      </c>
      <c r="D36" s="1" t="str">
        <f>"(2.857)"</f>
        <v>(2.857)</v>
      </c>
      <c r="E36" t="str">
        <f>"(2.855)"</f>
        <v>(2.855)</v>
      </c>
      <c r="F36" t="str">
        <f>"(2.859)"</f>
        <v>(2.859)</v>
      </c>
    </row>
    <row r="38" spans="1:6">
      <c r="A38" t="str">
        <f>"Observations"</f>
        <v>Observations</v>
      </c>
      <c r="B38" s="1" t="str">
        <f>"162810"</f>
        <v>162810</v>
      </c>
      <c r="C38" s="1" t="str">
        <f>"162810"</f>
        <v>162810</v>
      </c>
      <c r="D38" s="1" t="str">
        <f>"162810"</f>
        <v>162810</v>
      </c>
      <c r="E38" t="str">
        <f>"162810"</f>
        <v>162810</v>
      </c>
      <c r="F38" t="str">
        <f>"162810"</f>
        <v>162810</v>
      </c>
    </row>
    <row r="39" spans="1:6">
      <c r="A39" t="str">
        <f>"Pseudo R-squared"</f>
        <v>Pseudo R-squared</v>
      </c>
      <c r="B39" s="1" t="str">
        <f>"0.933"</f>
        <v>0.933</v>
      </c>
      <c r="C39" s="1" t="str">
        <f>"0.933"</f>
        <v>0.933</v>
      </c>
      <c r="D39" s="1" t="str">
        <f>"0.933"</f>
        <v>0.933</v>
      </c>
      <c r="E39" t="str">
        <f>"0.933"</f>
        <v>0.933</v>
      </c>
      <c r="F39" t="str">
        <f>"0.933"</f>
        <v>0.933</v>
      </c>
    </row>
    <row r="40" spans="1:6">
      <c r="A40" t="str">
        <f>"AIC"</f>
        <v>AIC</v>
      </c>
      <c r="B40" s="1" t="str">
        <f>"4.33068e+13"</f>
        <v>4.33068e+13</v>
      </c>
      <c r="C40" s="1" t="str">
        <f>"4.33069e+13"</f>
        <v>4.33069e+13</v>
      </c>
      <c r="D40" s="1" t="str">
        <f>"4.32580e+13"</f>
        <v>4.32580e+13</v>
      </c>
      <c r="E40" t="str">
        <f>"4.32324e+13"</f>
        <v>4.32324e+13</v>
      </c>
      <c r="F40" t="str">
        <f>"4.32373e+13"</f>
        <v>4.32373e+13</v>
      </c>
    </row>
    <row r="42" spans="1:6">
      <c r="A42" t="str">
        <f>"Standard errors in parentheses"</f>
        <v>Standard errors in parentheses</v>
      </c>
    </row>
    <row r="43" spans="1:6">
      <c r="A43" t="s">
        <v>0</v>
      </c>
      <c r="B43" s="1" t="s">
        <v>1</v>
      </c>
      <c r="C43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OLS_brientry</vt:lpstr>
      <vt:lpstr>ppmlhdfe_brientry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边策</dc:creator>
  <cp:lastModifiedBy>边策</cp:lastModifiedBy>
  <dcterms:created xsi:type="dcterms:W3CDTF">2021-03-14T00:29:22Z</dcterms:created>
  <dcterms:modified xsi:type="dcterms:W3CDTF">2021-03-14T03:12:55Z</dcterms:modified>
</cp:coreProperties>
</file>