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Ejercicio" sheetId="2" r:id="rId1"/>
  </sheets>
  <calcPr calcId="144525"/>
</workbook>
</file>

<file path=xl/calcChain.xml><?xml version="1.0" encoding="utf-8"?>
<calcChain xmlns="http://schemas.openxmlformats.org/spreadsheetml/2006/main">
  <c r="P5" i="2" l="1"/>
  <c r="Q5" i="2"/>
  <c r="C21" i="2"/>
  <c r="K14" i="2" s="1"/>
  <c r="C18" i="2"/>
  <c r="P25" i="2" s="1"/>
  <c r="O25" i="2" l="1"/>
  <c r="N25" i="2"/>
  <c r="P24" i="2"/>
  <c r="K13" i="2"/>
  <c r="K11" i="2"/>
  <c r="K12" i="2"/>
  <c r="C20" i="2"/>
  <c r="C17" i="2"/>
  <c r="K10" i="2" s="1"/>
  <c r="O24" i="2" l="1"/>
  <c r="P23" i="2"/>
  <c r="N24" i="2"/>
  <c r="F12" i="2"/>
  <c r="K9" i="2"/>
  <c r="G14" i="2" s="1"/>
  <c r="K8" i="2"/>
  <c r="G11" i="2" s="1"/>
  <c r="O23" i="2" l="1"/>
  <c r="P22" i="2"/>
  <c r="N23" i="2"/>
  <c r="F11" i="2"/>
  <c r="F13" i="2" s="1"/>
  <c r="O22" i="2" l="1"/>
  <c r="P21" i="2"/>
  <c r="N22" i="2"/>
  <c r="F15" i="2"/>
  <c r="G12" i="2"/>
  <c r="G13" i="2" s="1"/>
  <c r="G15" i="2" s="1"/>
  <c r="O21" i="2" l="1"/>
  <c r="P20" i="2"/>
  <c r="N21" i="2"/>
  <c r="O20" i="2" l="1"/>
  <c r="P19" i="2"/>
  <c r="N20" i="2"/>
  <c r="O19" i="2" l="1"/>
  <c r="P18" i="2"/>
  <c r="N19" i="2"/>
  <c r="O18" i="2" l="1"/>
  <c r="P17" i="2"/>
  <c r="N18" i="2"/>
  <c r="O17" i="2" l="1"/>
  <c r="P16" i="2"/>
  <c r="N17" i="2"/>
  <c r="O16" i="2" l="1"/>
  <c r="P15" i="2"/>
  <c r="N16" i="2"/>
  <c r="O15" i="2" l="1"/>
  <c r="M15" i="2"/>
  <c r="P14" i="2"/>
  <c r="N15" i="2"/>
  <c r="M14" i="2" l="1"/>
  <c r="O14" i="2"/>
  <c r="P13" i="2"/>
  <c r="N14" i="2"/>
  <c r="M13" i="2" l="1"/>
  <c r="O13" i="2"/>
  <c r="P12" i="2"/>
  <c r="N13" i="2"/>
  <c r="M12" i="2" l="1"/>
  <c r="O12" i="2"/>
  <c r="P11" i="2"/>
  <c r="N12" i="2"/>
  <c r="M11" i="2" l="1"/>
  <c r="O11" i="2"/>
  <c r="P10" i="2"/>
  <c r="N11" i="2"/>
  <c r="M10" i="2" l="1"/>
  <c r="O10" i="2"/>
  <c r="P9" i="2"/>
  <c r="N10" i="2"/>
  <c r="M9" i="2" l="1"/>
  <c r="O9" i="2"/>
  <c r="P8" i="2"/>
  <c r="N9" i="2"/>
  <c r="M8" i="2" l="1"/>
  <c r="O8" i="2"/>
  <c r="P7" i="2"/>
  <c r="N8" i="2"/>
  <c r="M7" i="2" l="1"/>
  <c r="O7" i="2"/>
  <c r="P6" i="2"/>
  <c r="N7" i="2"/>
  <c r="M6" i="2" l="1"/>
  <c r="O6" i="2"/>
  <c r="N6" i="2"/>
  <c r="M5" i="2" l="1"/>
  <c r="O5" i="2"/>
  <c r="N5" i="2"/>
</calcChain>
</file>

<file path=xl/sharedStrings.xml><?xml version="1.0" encoding="utf-8"?>
<sst xmlns="http://schemas.openxmlformats.org/spreadsheetml/2006/main" count="43" uniqueCount="39">
  <si>
    <t>a</t>
  </si>
  <si>
    <t>b</t>
  </si>
  <si>
    <t>c</t>
  </si>
  <si>
    <t>d</t>
  </si>
  <si>
    <t>P*</t>
  </si>
  <si>
    <t>Q*</t>
  </si>
  <si>
    <t>P=a-bQ</t>
  </si>
  <si>
    <t>EC</t>
  </si>
  <si>
    <t>EP</t>
  </si>
  <si>
    <t>BS</t>
  </si>
  <si>
    <t>PIE</t>
  </si>
  <si>
    <t>Total</t>
  </si>
  <si>
    <t>Competencia</t>
  </si>
  <si>
    <t>Monopolio</t>
  </si>
  <si>
    <t>e</t>
  </si>
  <si>
    <t>f</t>
  </si>
  <si>
    <t>g</t>
  </si>
  <si>
    <t>h</t>
  </si>
  <si>
    <t>Parámetros de Demanda y Oferta</t>
  </si>
  <si>
    <t>Formas funcionales evaluadas</t>
  </si>
  <si>
    <t>Plantilla para el cálculo de los Precios y Cantidades en Competencia Perfecta,</t>
  </si>
  <si>
    <t xml:space="preserve"> y Monopolio y Estimación del Bienestar Social</t>
  </si>
  <si>
    <t>Universidad Tecnológica de Bolívar</t>
  </si>
  <si>
    <t>P=c+dQ</t>
  </si>
  <si>
    <t>Demanda</t>
  </si>
  <si>
    <t>Oferta</t>
  </si>
  <si>
    <t xml:space="preserve">Cambiár los valores de parámetros </t>
  </si>
  <si>
    <t>Cartagena - Colombia</t>
  </si>
  <si>
    <t>i</t>
  </si>
  <si>
    <t>j</t>
  </si>
  <si>
    <t>k</t>
  </si>
  <si>
    <t>Cantidades</t>
  </si>
  <si>
    <t>OO</t>
  </si>
  <si>
    <t>DD</t>
  </si>
  <si>
    <t>Elaborada por Daniel Toro González para el curso de Microeconomía II - 1P-2013</t>
  </si>
  <si>
    <r>
      <t>P</t>
    </r>
    <r>
      <rPr>
        <vertAlign val="superscript"/>
        <sz val="11"/>
        <color theme="1"/>
        <rFont val="Century Gothic"/>
        <family val="2"/>
      </rPr>
      <t>M</t>
    </r>
  </si>
  <si>
    <r>
      <t>Q</t>
    </r>
    <r>
      <rPr>
        <vertAlign val="superscript"/>
        <sz val="11"/>
        <color theme="1"/>
        <rFont val="Century Gothic"/>
        <family val="2"/>
      </rPr>
      <t>M</t>
    </r>
  </si>
  <si>
    <t>SIMULADOR DE EQUILIBRIOS</t>
  </si>
  <si>
    <t>de las celdas en gris a discreción.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</si>
</sst>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vertAlign val="superscript"/>
      <sz val="11"/>
      <color theme="1"/>
      <name val="Century Gothic"/>
      <family val="2"/>
    </font>
    <font>
      <b/>
      <sz val="24"/>
      <color theme="0"/>
      <name val="Century Gothic"/>
      <family val="2"/>
    </font>
    <font>
      <sz val="10"/>
      <color theme="1"/>
      <name val="Century Gothic"/>
      <family val="2"/>
    </font>
    <font>
      <sz val="11"/>
      <color theme="0"/>
      <name val="Century Gothic"/>
      <family val="2"/>
    </font>
    <font>
      <sz val="1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164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/>
    <xf numFmtId="0" fontId="2" fillId="0" borderId="0" xfId="0" applyFont="1" applyBorder="1" applyAlignment="1">
      <alignment horizontal="center"/>
    </xf>
    <xf numFmtId="0" fontId="1" fillId="6" borderId="0" xfId="0" applyFont="1" applyFill="1" applyBorder="1"/>
    <xf numFmtId="0" fontId="1" fillId="5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6" fillId="5" borderId="0" xfId="0" applyFont="1" applyFill="1" applyBorder="1"/>
    <xf numFmtId="0" fontId="4" fillId="3" borderId="1" xfId="0" applyFont="1" applyFill="1" applyBorder="1"/>
    <xf numFmtId="0" fontId="4" fillId="6" borderId="4" xfId="0" applyFont="1" applyFill="1" applyBorder="1"/>
    <xf numFmtId="0" fontId="1" fillId="6" borderId="5" xfId="0" applyFont="1" applyFill="1" applyBorder="1"/>
    <xf numFmtId="0" fontId="1" fillId="0" borderId="4" xfId="0" applyFont="1" applyBorder="1" applyAlignment="1">
      <alignment horizontal="center"/>
    </xf>
    <xf numFmtId="0" fontId="1" fillId="2" borderId="5" xfId="0" applyFont="1" applyFill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6" xfId="0" applyFont="1" applyBorder="1"/>
    <xf numFmtId="165" fontId="1" fillId="0" borderId="0" xfId="0" applyNumberFormat="1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7" fillId="5" borderId="0" xfId="0" applyFont="1" applyFill="1" applyBorder="1"/>
    <xf numFmtId="2" fontId="7" fillId="5" borderId="0" xfId="0" applyNumberFormat="1" applyFont="1" applyFill="1" applyBorder="1"/>
    <xf numFmtId="164" fontId="7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5240594925654"/>
          <c:y val="3.550857829623022E-2"/>
          <c:w val="0.84819203849519065"/>
          <c:h val="0.78323612632827611"/>
        </c:manualLayout>
      </c:layout>
      <c:lineChart>
        <c:grouping val="standard"/>
        <c:varyColors val="0"/>
        <c:ser>
          <c:idx val="0"/>
          <c:order val="0"/>
          <c:tx>
            <c:strRef>
              <c:f>Ejercicio!$N$4</c:f>
              <c:strCache>
                <c:ptCount val="1"/>
                <c:pt idx="0">
                  <c:v>DD</c:v>
                </c:pt>
              </c:strCache>
            </c:strRef>
          </c:tx>
          <c:marker>
            <c:symbol val="none"/>
          </c:marker>
          <c:cat>
            <c:numRef>
              <c:f>Ejercicio!$P$5:$P$25</c:f>
              <c:numCache>
                <c:formatCode>0.00</c:formatCode>
                <c:ptCount val="21"/>
                <c:pt idx="0">
                  <c:v>4.7961634663806763E-14</c:v>
                </c:pt>
                <c:pt idx="1">
                  <c:v>6.6000000000000476</c:v>
                </c:pt>
                <c:pt idx="2">
                  <c:v>13.200000000000047</c:v>
                </c:pt>
                <c:pt idx="3">
                  <c:v>19.800000000000047</c:v>
                </c:pt>
                <c:pt idx="4">
                  <c:v>26.400000000000048</c:v>
                </c:pt>
                <c:pt idx="5">
                  <c:v>33.00000000000005</c:v>
                </c:pt>
                <c:pt idx="6">
                  <c:v>39.600000000000051</c:v>
                </c:pt>
                <c:pt idx="7">
                  <c:v>46.200000000000053</c:v>
                </c:pt>
                <c:pt idx="8">
                  <c:v>52.800000000000054</c:v>
                </c:pt>
                <c:pt idx="9">
                  <c:v>59.400000000000055</c:v>
                </c:pt>
                <c:pt idx="10">
                  <c:v>66.000000000000057</c:v>
                </c:pt>
                <c:pt idx="11">
                  <c:v>72.600000000000051</c:v>
                </c:pt>
                <c:pt idx="12">
                  <c:v>79.200000000000045</c:v>
                </c:pt>
                <c:pt idx="13">
                  <c:v>85.80000000000004</c:v>
                </c:pt>
                <c:pt idx="14">
                  <c:v>92.400000000000034</c:v>
                </c:pt>
                <c:pt idx="15">
                  <c:v>99.000000000000028</c:v>
                </c:pt>
                <c:pt idx="16">
                  <c:v>105.60000000000002</c:v>
                </c:pt>
                <c:pt idx="17">
                  <c:v>112.20000000000002</c:v>
                </c:pt>
                <c:pt idx="18">
                  <c:v>118.80000000000001</c:v>
                </c:pt>
                <c:pt idx="19">
                  <c:v>125.4</c:v>
                </c:pt>
                <c:pt idx="20">
                  <c:v>132</c:v>
                </c:pt>
              </c:numCache>
            </c:numRef>
          </c:cat>
          <c:val>
            <c:numRef>
              <c:f>Ejercicio!$N$5:$N$25</c:f>
              <c:numCache>
                <c:formatCode>0.00</c:formatCode>
                <c:ptCount val="21"/>
                <c:pt idx="0">
                  <c:v>109.99999999999996</c:v>
                </c:pt>
                <c:pt idx="1">
                  <c:v>103.39999999999995</c:v>
                </c:pt>
                <c:pt idx="2">
                  <c:v>96.799999999999955</c:v>
                </c:pt>
                <c:pt idx="3">
                  <c:v>90.19999999999996</c:v>
                </c:pt>
                <c:pt idx="4">
                  <c:v>83.599999999999952</c:v>
                </c:pt>
                <c:pt idx="5">
                  <c:v>76.999999999999943</c:v>
                </c:pt>
                <c:pt idx="6">
                  <c:v>70.399999999999949</c:v>
                </c:pt>
                <c:pt idx="7">
                  <c:v>63.799999999999947</c:v>
                </c:pt>
                <c:pt idx="8">
                  <c:v>57.199999999999946</c:v>
                </c:pt>
                <c:pt idx="9">
                  <c:v>50.599999999999945</c:v>
                </c:pt>
                <c:pt idx="10">
                  <c:v>43.999999999999943</c:v>
                </c:pt>
                <c:pt idx="11">
                  <c:v>37.399999999999949</c:v>
                </c:pt>
                <c:pt idx="12">
                  <c:v>30.799999999999955</c:v>
                </c:pt>
                <c:pt idx="13">
                  <c:v>24.19999999999996</c:v>
                </c:pt>
                <c:pt idx="14">
                  <c:v>17.599999999999966</c:v>
                </c:pt>
                <c:pt idx="15">
                  <c:v>10.999999999999972</c:v>
                </c:pt>
                <c:pt idx="16">
                  <c:v>4.3999999999999773</c:v>
                </c:pt>
                <c:pt idx="17">
                  <c:v>-2.2000000000000171</c:v>
                </c:pt>
                <c:pt idx="18">
                  <c:v>-8.8000000000000114</c:v>
                </c:pt>
                <c:pt idx="19">
                  <c:v>-15.400000000000006</c:v>
                </c:pt>
                <c:pt idx="20">
                  <c:v>-22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Ejercicio!$O$4</c:f>
              <c:strCache>
                <c:ptCount val="1"/>
                <c:pt idx="0">
                  <c:v>OO</c:v>
                </c:pt>
              </c:strCache>
            </c:strRef>
          </c:tx>
          <c:marker>
            <c:symbol val="none"/>
          </c:marker>
          <c:cat>
            <c:numRef>
              <c:f>Ejercicio!$P$5:$P$25</c:f>
              <c:numCache>
                <c:formatCode>0.00</c:formatCode>
                <c:ptCount val="21"/>
                <c:pt idx="0">
                  <c:v>4.7961634663806763E-14</c:v>
                </c:pt>
                <c:pt idx="1">
                  <c:v>6.6000000000000476</c:v>
                </c:pt>
                <c:pt idx="2">
                  <c:v>13.200000000000047</c:v>
                </c:pt>
                <c:pt idx="3">
                  <c:v>19.800000000000047</c:v>
                </c:pt>
                <c:pt idx="4">
                  <c:v>26.400000000000048</c:v>
                </c:pt>
                <c:pt idx="5">
                  <c:v>33.00000000000005</c:v>
                </c:pt>
                <c:pt idx="6">
                  <c:v>39.600000000000051</c:v>
                </c:pt>
                <c:pt idx="7">
                  <c:v>46.200000000000053</c:v>
                </c:pt>
                <c:pt idx="8">
                  <c:v>52.800000000000054</c:v>
                </c:pt>
                <c:pt idx="9">
                  <c:v>59.400000000000055</c:v>
                </c:pt>
                <c:pt idx="10">
                  <c:v>66.000000000000057</c:v>
                </c:pt>
                <c:pt idx="11">
                  <c:v>72.600000000000051</c:v>
                </c:pt>
                <c:pt idx="12">
                  <c:v>79.200000000000045</c:v>
                </c:pt>
                <c:pt idx="13">
                  <c:v>85.80000000000004</c:v>
                </c:pt>
                <c:pt idx="14">
                  <c:v>92.400000000000034</c:v>
                </c:pt>
                <c:pt idx="15">
                  <c:v>99.000000000000028</c:v>
                </c:pt>
                <c:pt idx="16">
                  <c:v>105.60000000000002</c:v>
                </c:pt>
                <c:pt idx="17">
                  <c:v>112.20000000000002</c:v>
                </c:pt>
                <c:pt idx="18">
                  <c:v>118.80000000000001</c:v>
                </c:pt>
                <c:pt idx="19">
                  <c:v>125.4</c:v>
                </c:pt>
                <c:pt idx="20">
                  <c:v>132</c:v>
                </c:pt>
              </c:numCache>
            </c:numRef>
          </c:cat>
          <c:val>
            <c:numRef>
              <c:f>Ejercicio!$O$5:$O$25</c:f>
              <c:numCache>
                <c:formatCode>0.00</c:formatCode>
                <c:ptCount val="21"/>
                <c:pt idx="0">
                  <c:v>11.000000000000025</c:v>
                </c:pt>
                <c:pt idx="1">
                  <c:v>14.300000000000024</c:v>
                </c:pt>
                <c:pt idx="2">
                  <c:v>17.600000000000023</c:v>
                </c:pt>
                <c:pt idx="3">
                  <c:v>20.900000000000023</c:v>
                </c:pt>
                <c:pt idx="4">
                  <c:v>24.200000000000024</c:v>
                </c:pt>
                <c:pt idx="5">
                  <c:v>27.500000000000025</c:v>
                </c:pt>
                <c:pt idx="6">
                  <c:v>30.800000000000026</c:v>
                </c:pt>
                <c:pt idx="7">
                  <c:v>34.100000000000023</c:v>
                </c:pt>
                <c:pt idx="8">
                  <c:v>37.400000000000027</c:v>
                </c:pt>
                <c:pt idx="9">
                  <c:v>40.700000000000031</c:v>
                </c:pt>
                <c:pt idx="10">
                  <c:v>44.000000000000028</c:v>
                </c:pt>
                <c:pt idx="11">
                  <c:v>47.300000000000026</c:v>
                </c:pt>
                <c:pt idx="12">
                  <c:v>50.600000000000023</c:v>
                </c:pt>
                <c:pt idx="13">
                  <c:v>53.90000000000002</c:v>
                </c:pt>
                <c:pt idx="14">
                  <c:v>57.200000000000017</c:v>
                </c:pt>
                <c:pt idx="15">
                  <c:v>60.500000000000014</c:v>
                </c:pt>
                <c:pt idx="16">
                  <c:v>63.800000000000011</c:v>
                </c:pt>
                <c:pt idx="17">
                  <c:v>67.100000000000009</c:v>
                </c:pt>
                <c:pt idx="18">
                  <c:v>70.400000000000006</c:v>
                </c:pt>
                <c:pt idx="19">
                  <c:v>73.7</c:v>
                </c:pt>
                <c:pt idx="20">
                  <c:v>77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prstDash val="dash"/>
            </a:ln>
          </c:spPr>
          <c:marker>
            <c:symbol val="none"/>
          </c:marker>
          <c:val>
            <c:numRef>
              <c:f>Ejercicio!$M$5:$M$25</c:f>
              <c:numCache>
                <c:formatCode>0.0</c:formatCode>
                <c:ptCount val="21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14624"/>
        <c:axId val="132316160"/>
      </c:lineChart>
      <c:catAx>
        <c:axId val="132314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2316160"/>
        <c:crosses val="autoZero"/>
        <c:auto val="1"/>
        <c:lblAlgn val="ctr"/>
        <c:lblOffset val="100"/>
        <c:noMultiLvlLbl val="0"/>
      </c:catAx>
      <c:valAx>
        <c:axId val="1323161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2314624"/>
        <c:crosses val="autoZero"/>
        <c:crossBetween val="between"/>
      </c:valAx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36070413670495438"/>
          <c:y val="5.1711027648094932E-2"/>
          <c:w val="0.27859147801393619"/>
          <c:h val="7.79238361710494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649940</xdr:colOff>
      <xdr:row>28</xdr:row>
      <xdr:rowOff>147357</xdr:rowOff>
    </xdr:from>
    <xdr:to>
      <xdr:col>5</xdr:col>
      <xdr:colOff>515470</xdr:colOff>
      <xdr:row>42</xdr:row>
      <xdr:rowOff>145677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showGridLines="0" tabSelected="1" zoomScale="85" zoomScaleNormal="85" workbookViewId="0">
      <pane xSplit="17" ySplit="25" topLeftCell="S53" activePane="bottomRight" state="frozen"/>
      <selection pane="topRight" activeCell="R1" sqref="R1"/>
      <selection pane="bottomLeft" activeCell="A26" sqref="A26"/>
      <selection pane="bottomRight" activeCell="P5" sqref="P5"/>
    </sheetView>
  </sheetViews>
  <sheetFormatPr baseColWidth="10" defaultColWidth="9.140625" defaultRowHeight="14.25" x14ac:dyDescent="0.2"/>
  <cols>
    <col min="1" max="1" width="9.140625" style="14"/>
    <col min="2" max="3" width="20.7109375" style="14" customWidth="1"/>
    <col min="4" max="4" width="12" style="14" bestFit="1" customWidth="1"/>
    <col min="5" max="5" width="9.140625" style="14"/>
    <col min="6" max="6" width="16" style="14" bestFit="1" customWidth="1"/>
    <col min="7" max="7" width="12.7109375" style="14" bestFit="1" customWidth="1"/>
    <col min="8" max="8" width="9.140625" style="14"/>
    <col min="9" max="9" width="3.7109375" style="17" customWidth="1"/>
    <col min="10" max="10" width="2.140625" style="17" bestFit="1" customWidth="1"/>
    <col min="11" max="11" width="7.5703125" style="17" bestFit="1" customWidth="1"/>
    <col min="12" max="12" width="9.140625" style="17"/>
    <col min="13" max="17" width="9.28515625" style="17" bestFit="1" customWidth="1"/>
    <col min="18" max="19" width="9.140625" style="17"/>
    <col min="20" max="16384" width="9.140625" style="14"/>
  </cols>
  <sheetData>
    <row r="1" spans="2:19" ht="13.5" customHeight="1" thickBot="1" x14ac:dyDescent="0.25"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2:19" ht="34.5" customHeight="1" x14ac:dyDescent="0.4">
      <c r="B2" s="18" t="s">
        <v>37</v>
      </c>
      <c r="C2" s="7"/>
      <c r="D2" s="7"/>
      <c r="E2" s="7"/>
      <c r="F2" s="7"/>
      <c r="G2" s="7"/>
      <c r="H2" s="8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2:19" ht="10.5" customHeight="1" x14ac:dyDescent="0.4">
      <c r="B3" s="19"/>
      <c r="C3" s="13"/>
      <c r="D3" s="13"/>
      <c r="E3" s="13"/>
      <c r="F3" s="13"/>
      <c r="G3" s="13"/>
      <c r="H3" s="20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2:19" x14ac:dyDescent="0.2">
      <c r="B4" s="3" t="s">
        <v>20</v>
      </c>
      <c r="C4" s="1"/>
      <c r="D4" s="1"/>
      <c r="E4" s="1"/>
      <c r="F4" s="1"/>
      <c r="G4" s="1"/>
      <c r="H4" s="2"/>
      <c r="I4" s="29"/>
      <c r="J4" s="29"/>
      <c r="K4" s="29"/>
      <c r="L4" s="29" t="s">
        <v>5</v>
      </c>
      <c r="M4" s="29" t="s">
        <v>4</v>
      </c>
      <c r="N4" s="30" t="s">
        <v>33</v>
      </c>
      <c r="O4" s="30" t="s">
        <v>32</v>
      </c>
      <c r="P4" s="30" t="s">
        <v>31</v>
      </c>
      <c r="Q4" s="29"/>
      <c r="R4" s="29"/>
      <c r="S4" s="29"/>
    </row>
    <row r="5" spans="2:19" x14ac:dyDescent="0.2">
      <c r="B5" s="3" t="s">
        <v>21</v>
      </c>
      <c r="C5" s="1"/>
      <c r="D5" s="1"/>
      <c r="E5" s="1"/>
      <c r="F5" s="1"/>
      <c r="G5" s="1"/>
      <c r="H5" s="2"/>
      <c r="I5" s="29"/>
      <c r="J5" s="29"/>
      <c r="K5" s="29"/>
      <c r="L5" s="29"/>
      <c r="M5" s="31">
        <f>IF(P5&gt;$C$18,"",$C$17)</f>
        <v>44</v>
      </c>
      <c r="N5" s="30">
        <f>$C$11-$C$12*P5</f>
        <v>109.99999999999996</v>
      </c>
      <c r="O5" s="30">
        <f>$C$13+$C$14*P5</f>
        <v>11.000000000000025</v>
      </c>
      <c r="P5" s="30">
        <f>P6-$P$25/$Q$25</f>
        <v>4.7961634663806763E-14</v>
      </c>
      <c r="Q5" s="29">
        <f>1</f>
        <v>1</v>
      </c>
      <c r="R5" s="29"/>
      <c r="S5" s="29"/>
    </row>
    <row r="6" spans="2:19" x14ac:dyDescent="0.2">
      <c r="B6" s="27" t="s">
        <v>19</v>
      </c>
      <c r="C6" s="28"/>
      <c r="D6" s="1"/>
      <c r="E6" s="1"/>
      <c r="F6" s="1"/>
      <c r="G6" s="1"/>
      <c r="H6" s="2"/>
      <c r="I6" s="29"/>
      <c r="J6" s="29"/>
      <c r="K6" s="29"/>
      <c r="L6" s="29"/>
      <c r="M6" s="31">
        <f t="shared" ref="M6:M15" si="0">IF(P6&gt;$C$18,"",$C$17)</f>
        <v>44</v>
      </c>
      <c r="N6" s="30">
        <f t="shared" ref="N6:N25" si="1">$C$11-$C$12*P6</f>
        <v>103.39999999999995</v>
      </c>
      <c r="O6" s="30">
        <f t="shared" ref="O6:O25" si="2">$C$13+$C$14*P6</f>
        <v>14.300000000000024</v>
      </c>
      <c r="P6" s="30">
        <f t="shared" ref="P5:P23" si="3">P7-$P$25/$Q$25</f>
        <v>6.6000000000000476</v>
      </c>
      <c r="Q6" s="29">
        <v>2</v>
      </c>
      <c r="R6" s="29"/>
      <c r="S6" s="29"/>
    </row>
    <row r="7" spans="2:19" x14ac:dyDescent="0.2">
      <c r="B7" s="3" t="s">
        <v>24</v>
      </c>
      <c r="C7" s="4" t="s">
        <v>6</v>
      </c>
      <c r="D7" s="1"/>
      <c r="E7" s="1"/>
      <c r="F7" s="1"/>
      <c r="G7" s="1"/>
      <c r="H7" s="2"/>
      <c r="I7" s="29"/>
      <c r="J7" s="29"/>
      <c r="K7" s="29"/>
      <c r="L7" s="29"/>
      <c r="M7" s="31">
        <f t="shared" si="0"/>
        <v>44</v>
      </c>
      <c r="N7" s="30">
        <f t="shared" si="1"/>
        <v>96.799999999999955</v>
      </c>
      <c r="O7" s="30">
        <f t="shared" si="2"/>
        <v>17.600000000000023</v>
      </c>
      <c r="P7" s="30">
        <f t="shared" si="3"/>
        <v>13.200000000000047</v>
      </c>
      <c r="Q7" s="29">
        <v>3</v>
      </c>
      <c r="R7" s="29"/>
      <c r="S7" s="29"/>
    </row>
    <row r="8" spans="2:19" x14ac:dyDescent="0.2">
      <c r="B8" s="3" t="s">
        <v>25</v>
      </c>
      <c r="C8" s="4" t="s">
        <v>23</v>
      </c>
      <c r="D8" s="1"/>
      <c r="E8" s="1"/>
      <c r="F8" s="1"/>
      <c r="G8" s="1"/>
      <c r="H8" s="2"/>
      <c r="I8" s="29"/>
      <c r="J8" s="29" t="s">
        <v>14</v>
      </c>
      <c r="K8" s="31">
        <f>C11-C20</f>
        <v>39.599999999999994</v>
      </c>
      <c r="L8" s="29"/>
      <c r="M8" s="31">
        <f t="shared" si="0"/>
        <v>44</v>
      </c>
      <c r="N8" s="30">
        <f t="shared" si="1"/>
        <v>90.19999999999996</v>
      </c>
      <c r="O8" s="30">
        <f t="shared" si="2"/>
        <v>20.900000000000023</v>
      </c>
      <c r="P8" s="30">
        <f t="shared" si="3"/>
        <v>19.800000000000047</v>
      </c>
      <c r="Q8" s="29">
        <v>4</v>
      </c>
      <c r="R8" s="29"/>
      <c r="S8" s="29"/>
    </row>
    <row r="9" spans="2:19" x14ac:dyDescent="0.2">
      <c r="B9" s="3"/>
      <c r="C9" s="1"/>
      <c r="D9" s="1"/>
      <c r="E9" s="1"/>
      <c r="F9" s="1"/>
      <c r="G9" s="1"/>
      <c r="H9" s="2"/>
      <c r="I9" s="29"/>
      <c r="J9" s="29" t="s">
        <v>15</v>
      </c>
      <c r="K9" s="31">
        <f>C20-C17</f>
        <v>26.400000000000006</v>
      </c>
      <c r="L9" s="29"/>
      <c r="M9" s="31">
        <f t="shared" si="0"/>
        <v>44</v>
      </c>
      <c r="N9" s="30">
        <f t="shared" si="1"/>
        <v>83.599999999999952</v>
      </c>
      <c r="O9" s="30">
        <f t="shared" si="2"/>
        <v>24.200000000000024</v>
      </c>
      <c r="P9" s="30">
        <f t="shared" si="3"/>
        <v>26.400000000000048</v>
      </c>
      <c r="Q9" s="29">
        <v>5</v>
      </c>
      <c r="R9" s="29"/>
      <c r="S9" s="29"/>
    </row>
    <row r="10" spans="2:19" x14ac:dyDescent="0.2">
      <c r="B10" s="27" t="s">
        <v>18</v>
      </c>
      <c r="C10" s="28"/>
      <c r="D10" s="1"/>
      <c r="E10" s="15"/>
      <c r="F10" s="15" t="s">
        <v>12</v>
      </c>
      <c r="G10" s="15" t="s">
        <v>13</v>
      </c>
      <c r="H10" s="2"/>
      <c r="I10" s="29"/>
      <c r="J10" s="29" t="s">
        <v>16</v>
      </c>
      <c r="K10" s="31">
        <f>C17-K14</f>
        <v>13.2</v>
      </c>
      <c r="L10" s="29"/>
      <c r="M10" s="31">
        <f t="shared" si="0"/>
        <v>44</v>
      </c>
      <c r="N10" s="30">
        <f t="shared" si="1"/>
        <v>76.999999999999943</v>
      </c>
      <c r="O10" s="30">
        <f t="shared" si="2"/>
        <v>27.500000000000025</v>
      </c>
      <c r="P10" s="30">
        <f t="shared" si="3"/>
        <v>33.00000000000005</v>
      </c>
      <c r="Q10" s="29">
        <v>6</v>
      </c>
      <c r="R10" s="29"/>
      <c r="S10" s="29"/>
    </row>
    <row r="11" spans="2:19" x14ac:dyDescent="0.2">
      <c r="B11" s="21" t="s">
        <v>0</v>
      </c>
      <c r="C11" s="10">
        <v>110</v>
      </c>
      <c r="D11" s="1"/>
      <c r="E11" s="16" t="s">
        <v>7</v>
      </c>
      <c r="F11" s="9">
        <f>(K8+K9)*(K12+K13)/2</f>
        <v>2178</v>
      </c>
      <c r="G11" s="9">
        <f>K8*K12/2</f>
        <v>784.07999999999993</v>
      </c>
      <c r="H11" s="2"/>
      <c r="I11" s="29"/>
      <c r="J11" s="29" t="s">
        <v>17</v>
      </c>
      <c r="K11" s="31">
        <f>K14-C13</f>
        <v>19.8</v>
      </c>
      <c r="L11" s="29"/>
      <c r="M11" s="31">
        <f t="shared" si="0"/>
        <v>44</v>
      </c>
      <c r="N11" s="30">
        <f t="shared" si="1"/>
        <v>70.399999999999949</v>
      </c>
      <c r="O11" s="30">
        <f t="shared" si="2"/>
        <v>30.800000000000026</v>
      </c>
      <c r="P11" s="30">
        <f t="shared" si="3"/>
        <v>39.600000000000051</v>
      </c>
      <c r="Q11" s="29">
        <v>7</v>
      </c>
      <c r="R11" s="29"/>
      <c r="S11" s="29"/>
    </row>
    <row r="12" spans="2:19" x14ac:dyDescent="0.2">
      <c r="B12" s="21" t="s">
        <v>1</v>
      </c>
      <c r="C12" s="10">
        <v>1</v>
      </c>
      <c r="D12" s="1"/>
      <c r="E12" s="16" t="s">
        <v>8</v>
      </c>
      <c r="F12" s="9">
        <f>(K10+K11)*(K12+K13)/2</f>
        <v>1089</v>
      </c>
      <c r="G12" s="9">
        <f>F13-G11-G14</f>
        <v>1960.2</v>
      </c>
      <c r="H12" s="2"/>
      <c r="I12" s="29"/>
      <c r="J12" s="29" t="s">
        <v>28</v>
      </c>
      <c r="K12" s="31">
        <f>C21</f>
        <v>39.6</v>
      </c>
      <c r="L12" s="29"/>
      <c r="M12" s="31">
        <f t="shared" si="0"/>
        <v>44</v>
      </c>
      <c r="N12" s="30">
        <f t="shared" si="1"/>
        <v>63.799999999999947</v>
      </c>
      <c r="O12" s="30">
        <f t="shared" si="2"/>
        <v>34.100000000000023</v>
      </c>
      <c r="P12" s="30">
        <f t="shared" si="3"/>
        <v>46.200000000000053</v>
      </c>
      <c r="Q12" s="29">
        <v>8</v>
      </c>
      <c r="R12" s="29"/>
      <c r="S12" s="29"/>
    </row>
    <row r="13" spans="2:19" x14ac:dyDescent="0.2">
      <c r="B13" s="21" t="s">
        <v>2</v>
      </c>
      <c r="C13" s="10">
        <v>11</v>
      </c>
      <c r="D13" s="1"/>
      <c r="E13" s="16" t="s">
        <v>9</v>
      </c>
      <c r="F13" s="9">
        <f>SUM(F11:F12)</f>
        <v>3267</v>
      </c>
      <c r="G13" s="9">
        <f>SUM(G11:G12)</f>
        <v>2744.2799999999997</v>
      </c>
      <c r="H13" s="2"/>
      <c r="I13" s="31"/>
      <c r="J13" s="29" t="s">
        <v>29</v>
      </c>
      <c r="K13" s="31">
        <f>C18-C21</f>
        <v>26.4</v>
      </c>
      <c r="L13" s="29"/>
      <c r="M13" s="31">
        <f t="shared" si="0"/>
        <v>44</v>
      </c>
      <c r="N13" s="30">
        <f t="shared" si="1"/>
        <v>57.199999999999946</v>
      </c>
      <c r="O13" s="30">
        <f t="shared" si="2"/>
        <v>37.400000000000027</v>
      </c>
      <c r="P13" s="30">
        <f t="shared" si="3"/>
        <v>52.800000000000054</v>
      </c>
      <c r="Q13" s="29">
        <v>9</v>
      </c>
      <c r="R13" s="29"/>
      <c r="S13" s="29"/>
    </row>
    <row r="14" spans="2:19" x14ac:dyDescent="0.2">
      <c r="B14" s="21" t="s">
        <v>3</v>
      </c>
      <c r="C14" s="10">
        <v>0.5</v>
      </c>
      <c r="D14" s="1"/>
      <c r="E14" s="16" t="s">
        <v>10</v>
      </c>
      <c r="F14" s="9">
        <v>0</v>
      </c>
      <c r="G14" s="9">
        <f>(K9*K13/2)+(K10*K13/2)</f>
        <v>522.72</v>
      </c>
      <c r="H14" s="2"/>
      <c r="I14" s="29"/>
      <c r="J14" s="29" t="s">
        <v>30</v>
      </c>
      <c r="K14" s="31">
        <f>C13+C21*C14</f>
        <v>30.8</v>
      </c>
      <c r="L14" s="29"/>
      <c r="M14" s="31">
        <f t="shared" si="0"/>
        <v>44</v>
      </c>
      <c r="N14" s="30">
        <f t="shared" si="1"/>
        <v>50.599999999999945</v>
      </c>
      <c r="O14" s="30">
        <f t="shared" si="2"/>
        <v>40.700000000000031</v>
      </c>
      <c r="P14" s="30">
        <f t="shared" si="3"/>
        <v>59.400000000000055</v>
      </c>
      <c r="Q14" s="29">
        <v>10</v>
      </c>
      <c r="R14" s="29"/>
      <c r="S14" s="29"/>
    </row>
    <row r="15" spans="2:19" x14ac:dyDescent="0.2">
      <c r="B15" s="3"/>
      <c r="C15" s="1"/>
      <c r="D15" s="1"/>
      <c r="E15" s="12" t="s">
        <v>11</v>
      </c>
      <c r="F15" s="9">
        <f>SUM(F13:F14)</f>
        <v>3267</v>
      </c>
      <c r="G15" s="9">
        <f>SUM(G13:G14)</f>
        <v>3267</v>
      </c>
      <c r="H15" s="2"/>
      <c r="I15" s="29"/>
      <c r="J15" s="29"/>
      <c r="K15" s="31"/>
      <c r="L15" s="29"/>
      <c r="M15" s="31" t="str">
        <f t="shared" si="0"/>
        <v/>
      </c>
      <c r="N15" s="30">
        <f t="shared" si="1"/>
        <v>43.999999999999943</v>
      </c>
      <c r="O15" s="30">
        <f t="shared" si="2"/>
        <v>44.000000000000028</v>
      </c>
      <c r="P15" s="30">
        <f t="shared" si="3"/>
        <v>66.000000000000057</v>
      </c>
      <c r="Q15" s="29">
        <v>11</v>
      </c>
      <c r="R15" s="29"/>
      <c r="S15" s="29"/>
    </row>
    <row r="16" spans="2:19" x14ac:dyDescent="0.2">
      <c r="B16" s="27" t="s">
        <v>12</v>
      </c>
      <c r="C16" s="28"/>
      <c r="D16" s="1"/>
      <c r="E16" s="1"/>
      <c r="F16" s="1"/>
      <c r="G16" s="1"/>
      <c r="H16" s="2"/>
      <c r="I16" s="29"/>
      <c r="J16" s="29"/>
      <c r="K16" s="31"/>
      <c r="L16" s="31"/>
      <c r="M16" s="31"/>
      <c r="N16" s="30">
        <f t="shared" si="1"/>
        <v>37.399999999999949</v>
      </c>
      <c r="O16" s="30">
        <f t="shared" si="2"/>
        <v>47.300000000000026</v>
      </c>
      <c r="P16" s="30">
        <f t="shared" si="3"/>
        <v>72.600000000000051</v>
      </c>
      <c r="Q16" s="29">
        <v>12</v>
      </c>
      <c r="R16" s="29"/>
      <c r="S16" s="29"/>
    </row>
    <row r="17" spans="2:19" x14ac:dyDescent="0.2">
      <c r="B17" s="21" t="s">
        <v>4</v>
      </c>
      <c r="C17" s="26">
        <f>C11-C12*(C18)</f>
        <v>44</v>
      </c>
      <c r="D17" s="1"/>
      <c r="E17" s="1"/>
      <c r="F17" s="1"/>
      <c r="G17" s="1"/>
      <c r="H17" s="2"/>
      <c r="I17" s="29"/>
      <c r="J17" s="29"/>
      <c r="K17" s="31"/>
      <c r="L17" s="31"/>
      <c r="M17" s="31"/>
      <c r="N17" s="30">
        <f t="shared" si="1"/>
        <v>30.799999999999955</v>
      </c>
      <c r="O17" s="30">
        <f t="shared" si="2"/>
        <v>50.600000000000023</v>
      </c>
      <c r="P17" s="30">
        <f t="shared" si="3"/>
        <v>79.200000000000045</v>
      </c>
      <c r="Q17" s="29">
        <v>13</v>
      </c>
      <c r="R17" s="29"/>
      <c r="S17" s="29"/>
    </row>
    <row r="18" spans="2:19" x14ac:dyDescent="0.2">
      <c r="B18" s="21" t="s">
        <v>5</v>
      </c>
      <c r="C18" s="26">
        <f>(C11-C13)/(C14+C12)</f>
        <v>66</v>
      </c>
      <c r="D18" s="1"/>
      <c r="E18" s="1"/>
      <c r="F18" s="1"/>
      <c r="G18" s="1"/>
      <c r="H18" s="2"/>
      <c r="I18" s="29"/>
      <c r="J18" s="29"/>
      <c r="K18" s="29"/>
      <c r="L18" s="31"/>
      <c r="M18" s="31"/>
      <c r="N18" s="30">
        <f t="shared" si="1"/>
        <v>24.19999999999996</v>
      </c>
      <c r="O18" s="30">
        <f t="shared" si="2"/>
        <v>53.90000000000002</v>
      </c>
      <c r="P18" s="30">
        <f t="shared" si="3"/>
        <v>85.80000000000004</v>
      </c>
      <c r="Q18" s="29">
        <v>14</v>
      </c>
      <c r="R18" s="29"/>
      <c r="S18" s="29"/>
    </row>
    <row r="19" spans="2:19" x14ac:dyDescent="0.2">
      <c r="B19" s="27" t="s">
        <v>13</v>
      </c>
      <c r="C19" s="28"/>
      <c r="D19" s="1"/>
      <c r="E19" s="11" t="s">
        <v>26</v>
      </c>
      <c r="F19" s="11"/>
      <c r="G19" s="11"/>
      <c r="H19" s="22"/>
      <c r="I19" s="29"/>
      <c r="J19" s="29"/>
      <c r="K19" s="29"/>
      <c r="L19" s="31"/>
      <c r="M19" s="31"/>
      <c r="N19" s="30">
        <f t="shared" si="1"/>
        <v>17.599999999999966</v>
      </c>
      <c r="O19" s="30">
        <f t="shared" si="2"/>
        <v>57.200000000000017</v>
      </c>
      <c r="P19" s="30">
        <f t="shared" si="3"/>
        <v>92.400000000000034</v>
      </c>
      <c r="Q19" s="29">
        <v>15</v>
      </c>
      <c r="R19" s="29"/>
      <c r="S19" s="29"/>
    </row>
    <row r="20" spans="2:19" ht="15.75" x14ac:dyDescent="0.2">
      <c r="B20" s="21" t="s">
        <v>35</v>
      </c>
      <c r="C20" s="26">
        <f>C11-C12*(C21)</f>
        <v>70.400000000000006</v>
      </c>
      <c r="D20" s="1"/>
      <c r="E20" s="11" t="s">
        <v>38</v>
      </c>
      <c r="F20" s="11"/>
      <c r="G20" s="11"/>
      <c r="H20" s="22"/>
      <c r="I20" s="29"/>
      <c r="J20" s="29"/>
      <c r="K20" s="29"/>
      <c r="L20" s="31"/>
      <c r="M20" s="31"/>
      <c r="N20" s="30">
        <f t="shared" si="1"/>
        <v>10.999999999999972</v>
      </c>
      <c r="O20" s="30">
        <f t="shared" si="2"/>
        <v>60.500000000000014</v>
      </c>
      <c r="P20" s="30">
        <f t="shared" si="3"/>
        <v>99.000000000000028</v>
      </c>
      <c r="Q20" s="29">
        <v>16</v>
      </c>
      <c r="R20" s="29"/>
      <c r="S20" s="29"/>
    </row>
    <row r="21" spans="2:19" ht="15.75" x14ac:dyDescent="0.2">
      <c r="B21" s="21" t="s">
        <v>36</v>
      </c>
      <c r="C21" s="26">
        <f>(C11-C13)/(2*C12+C14)</f>
        <v>39.6</v>
      </c>
      <c r="D21" s="1"/>
      <c r="E21" s="1"/>
      <c r="F21" s="1"/>
      <c r="G21" s="1"/>
      <c r="H21" s="2"/>
      <c r="I21" s="29"/>
      <c r="J21" s="29"/>
      <c r="K21" s="29"/>
      <c r="L21" s="31"/>
      <c r="M21" s="31"/>
      <c r="N21" s="30">
        <f t="shared" si="1"/>
        <v>4.3999999999999773</v>
      </c>
      <c r="O21" s="30">
        <f t="shared" si="2"/>
        <v>63.800000000000011</v>
      </c>
      <c r="P21" s="30">
        <f t="shared" si="3"/>
        <v>105.60000000000002</v>
      </c>
      <c r="Q21" s="29">
        <v>17</v>
      </c>
      <c r="R21" s="29"/>
      <c r="S21" s="29"/>
    </row>
    <row r="22" spans="2:19" x14ac:dyDescent="0.2">
      <c r="B22" s="3"/>
      <c r="C22" s="1"/>
      <c r="D22" s="1"/>
      <c r="E22" s="1"/>
      <c r="F22" s="1"/>
      <c r="G22" s="1"/>
      <c r="H22" s="2"/>
      <c r="I22" s="29"/>
      <c r="J22" s="29"/>
      <c r="K22" s="29"/>
      <c r="L22" s="31"/>
      <c r="M22" s="31"/>
      <c r="N22" s="30">
        <f t="shared" si="1"/>
        <v>-2.2000000000000171</v>
      </c>
      <c r="O22" s="30">
        <f t="shared" si="2"/>
        <v>67.100000000000009</v>
      </c>
      <c r="P22" s="30">
        <f t="shared" si="3"/>
        <v>112.20000000000002</v>
      </c>
      <c r="Q22" s="29">
        <v>18</v>
      </c>
      <c r="R22" s="29"/>
      <c r="S22" s="29"/>
    </row>
    <row r="23" spans="2:19" x14ac:dyDescent="0.2">
      <c r="B23" s="23" t="s">
        <v>34</v>
      </c>
      <c r="C23" s="1"/>
      <c r="D23" s="1"/>
      <c r="E23" s="1"/>
      <c r="F23" s="1"/>
      <c r="G23" s="1"/>
      <c r="H23" s="2"/>
      <c r="I23" s="29"/>
      <c r="J23" s="29"/>
      <c r="K23" s="29"/>
      <c r="L23" s="31"/>
      <c r="M23" s="31"/>
      <c r="N23" s="30">
        <f t="shared" si="1"/>
        <v>-8.8000000000000114</v>
      </c>
      <c r="O23" s="30">
        <f t="shared" si="2"/>
        <v>70.400000000000006</v>
      </c>
      <c r="P23" s="30">
        <f t="shared" si="3"/>
        <v>118.80000000000001</v>
      </c>
      <c r="Q23" s="29">
        <v>19</v>
      </c>
      <c r="R23" s="29"/>
      <c r="S23" s="29"/>
    </row>
    <row r="24" spans="2:19" x14ac:dyDescent="0.2">
      <c r="B24" s="24" t="s">
        <v>22</v>
      </c>
      <c r="C24" s="1"/>
      <c r="D24" s="1"/>
      <c r="E24" s="1"/>
      <c r="F24" s="1"/>
      <c r="G24" s="1"/>
      <c r="H24" s="2"/>
      <c r="I24" s="29"/>
      <c r="J24" s="29"/>
      <c r="K24" s="29"/>
      <c r="L24" s="31"/>
      <c r="M24" s="31"/>
      <c r="N24" s="30">
        <f t="shared" si="1"/>
        <v>-15.400000000000006</v>
      </c>
      <c r="O24" s="30">
        <f t="shared" si="2"/>
        <v>73.7</v>
      </c>
      <c r="P24" s="30">
        <f>P25-$P$25/$Q$25</f>
        <v>125.4</v>
      </c>
      <c r="Q24" s="29">
        <v>20</v>
      </c>
      <c r="R24" s="29"/>
      <c r="S24" s="29"/>
    </row>
    <row r="25" spans="2:19" ht="15" thickBot="1" x14ac:dyDescent="0.25">
      <c r="B25" s="25" t="s">
        <v>27</v>
      </c>
      <c r="C25" s="5"/>
      <c r="D25" s="5"/>
      <c r="E25" s="5"/>
      <c r="F25" s="5"/>
      <c r="G25" s="5"/>
      <c r="H25" s="6"/>
      <c r="I25" s="29"/>
      <c r="J25" s="29"/>
      <c r="K25" s="29"/>
      <c r="L25" s="31"/>
      <c r="M25" s="31"/>
      <c r="N25" s="30">
        <f t="shared" si="1"/>
        <v>-22</v>
      </c>
      <c r="O25" s="30">
        <f t="shared" si="2"/>
        <v>77</v>
      </c>
      <c r="P25" s="30">
        <f>C18*2</f>
        <v>132</v>
      </c>
      <c r="Q25" s="29">
        <v>20</v>
      </c>
      <c r="R25" s="29"/>
      <c r="S25" s="29"/>
    </row>
    <row r="26" spans="2:19" x14ac:dyDescent="0.2"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2:19" x14ac:dyDescent="0.2"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2:19" x14ac:dyDescent="0.2"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2:19" x14ac:dyDescent="0.2"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pans="2:19" x14ac:dyDescent="0.2"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spans="2:19" x14ac:dyDescent="0.2"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spans="2:19" x14ac:dyDescent="0.2"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9:19" x14ac:dyDescent="0.2"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spans="9:19" x14ac:dyDescent="0.2"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</sheetData>
  <mergeCells count="4">
    <mergeCell ref="B10:C10"/>
    <mergeCell ref="B19:C19"/>
    <mergeCell ref="B16:C16"/>
    <mergeCell ref="B6:C6"/>
  </mergeCells>
  <pageMargins left="0.7" right="0.7" top="0.75" bottom="0.75" header="0.3" footer="0.3"/>
  <pageSetup orientation="portrait" horizontalDpi="300" verticalDpi="300" r:id="rId1"/>
  <customProperties>
    <customPr name="SSCSheetTrackingNo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erick</cp:lastModifiedBy>
  <dcterms:created xsi:type="dcterms:W3CDTF">2013-02-12T21:14:44Z</dcterms:created>
  <dcterms:modified xsi:type="dcterms:W3CDTF">2015-04-07T14:40:36Z</dcterms:modified>
</cp:coreProperties>
</file>