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cilia\Desktop\UTSC\Crowdfunding-Kickstarter-Analysis\"/>
    </mc:Choice>
  </mc:AlternateContent>
  <xr:revisionPtr revIDLastSave="0" documentId="13_ncr:1_{68EB5F9B-E1EC-4A7F-A358-3817CAFBD45A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Campaign Details" sheetId="1" r:id="rId1"/>
    <sheet name="State vs Parent-Category" sheetId="3" r:id="rId2"/>
    <sheet name="State vs Sub-Category" sheetId="4" r:id="rId3"/>
    <sheet name="State vs Months" sheetId="5" r:id="rId4"/>
    <sheet name="State vs Funding Goals" sheetId="6" r:id="rId5"/>
    <sheet name="Stats SuccessFail" sheetId="7" r:id="rId6"/>
  </sheets>
  <definedNames>
    <definedName name="_xlnm._FilterDatabase" localSheetId="0" hidden="1">'Campaign Details'!$A$1:$T$4115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7" l="1"/>
  <c r="I8" i="7"/>
  <c r="H9" i="7"/>
  <c r="H8" i="7"/>
  <c r="I7" i="7"/>
  <c r="I6" i="7"/>
  <c r="I5" i="7"/>
  <c r="I4" i="7"/>
  <c r="I3" i="7"/>
  <c r="I2" i="7"/>
  <c r="H7" i="7"/>
  <c r="H6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H9" i="6" s="1"/>
  <c r="B8" i="6"/>
  <c r="B7" i="6"/>
  <c r="B6" i="6"/>
  <c r="B5" i="6"/>
  <c r="B4" i="6"/>
  <c r="B3" i="6"/>
  <c r="B2" i="6"/>
  <c r="E2" i="6" l="1"/>
  <c r="H2" i="6" s="1"/>
  <c r="E8" i="6"/>
  <c r="F8" i="6" s="1"/>
  <c r="E10" i="6"/>
  <c r="F10" i="6" s="1"/>
  <c r="E7" i="6"/>
  <c r="F7" i="6" s="1"/>
  <c r="G9" i="6"/>
  <c r="E13" i="6"/>
  <c r="G13" i="6" s="1"/>
  <c r="E5" i="6"/>
  <c r="G5" i="6" s="1"/>
  <c r="F9" i="6"/>
  <c r="E12" i="6"/>
  <c r="G12" i="6" s="1"/>
  <c r="E4" i="6"/>
  <c r="F4" i="6" s="1"/>
  <c r="E11" i="6"/>
  <c r="H11" i="6" s="1"/>
  <c r="E3" i="6"/>
  <c r="F3" i="6" s="1"/>
  <c r="E6" i="6"/>
  <c r="G6" i="6" s="1"/>
  <c r="G3" i="6" l="1"/>
  <c r="F2" i="6"/>
  <c r="H8" i="6"/>
  <c r="G8" i="6"/>
  <c r="G4" i="6"/>
  <c r="G2" i="6"/>
  <c r="F13" i="6"/>
  <c r="F5" i="6"/>
  <c r="H7" i="6"/>
  <c r="H3" i="6"/>
  <c r="H12" i="6"/>
  <c r="G7" i="6"/>
  <c r="H10" i="6"/>
  <c r="F6" i="6"/>
  <c r="H5" i="6"/>
  <c r="G10" i="6"/>
  <c r="H6" i="6"/>
  <c r="H4" i="6"/>
  <c r="G11" i="6"/>
  <c r="F11" i="6"/>
  <c r="F12" i="6"/>
  <c r="H1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<sst xmlns="http://schemas.openxmlformats.org/spreadsheetml/2006/main" count="28549" uniqueCount="8411">
  <si>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</si>
  <si>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</si>
  <si>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</si>
  <si>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</si>
  <si>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</si>
  <si>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</si>
  <si>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</si>
  <si>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</si>
  <si>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</si>
  <si>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</si>
  <si>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</si>
  <si>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</si>
  <si>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</si>
  <si>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</si>
  <si>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</si>
  <si>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</si>
  <si>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</si>
  <si>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</si>
  <si>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</si>
  <si>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</si>
  <si>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</si>
  <si>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</si>
  <si>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</si>
  <si>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</si>
  <si>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</si>
  <si>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</si>
  <si>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</si>
  <si>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</si>
  <si>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</si>
  <si>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</si>
  <si>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</si>
  <si>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</si>
  <si>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</si>
  <si>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</si>
  <si>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</si>
  <si>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</si>
  <si>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</si>
  <si>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</si>
  <si>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</si>
  <si>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</si>
  <si>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</si>
  <si>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</si>
  <si>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</si>
  <si>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</si>
  <si>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</si>
  <si>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</si>
  <si>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</si>
  <si>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</si>
  <si>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</si>
  <si>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</si>
  <si>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</si>
  <si>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</si>
  <si>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</si>
  <si>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</si>
  <si>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</si>
  <si>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</si>
  <si>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</si>
  <si>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</si>
  <si>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</si>
  <si>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</si>
  <si>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</si>
  <si>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</si>
  <si>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</si>
  <si>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</si>
  <si>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</si>
  <si>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</si>
  <si>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</si>
  <si>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</si>
  <si>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</si>
  <si>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</si>
  <si>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</si>
  <si>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</si>
  <si>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</si>
  <si>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</si>
  <si>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</si>
  <si>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</si>
  <si>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</si>
  <si>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</si>
  <si>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</si>
  <si>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</si>
  <si>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</si>
  <si>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</si>
  <si>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</si>
  <si>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</si>
  <si>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</si>
  <si>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</si>
  <si>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</si>
  <si>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</si>
  <si>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</si>
  <si>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</si>
  <si>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</si>
  <si>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</si>
  <si>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</si>
  <si>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</si>
  <si>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</si>
  <si>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</si>
  <si>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</si>
  <si>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</si>
  <si>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</si>
  <si>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</si>
  <si>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</si>
  <si>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</si>
  <si>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</si>
  <si>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</si>
  <si>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</si>
  <si>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</si>
  <si>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</si>
  <si>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</si>
  <si>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</si>
  <si>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</si>
  <si>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</si>
  <si>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</si>
  <si>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</si>
  <si>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</si>
  <si>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</si>
  <si>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</si>
  <si>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</si>
  <si>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</si>
  <si>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</si>
  <si>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</si>
  <si>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</si>
  <si>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</si>
  <si>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</si>
  <si>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</si>
  <si>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</si>
  <si>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</si>
  <si>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</si>
  <si>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</si>
  <si>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</si>
  <si>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</si>
  <si>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</si>
  <si>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</si>
  <si>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</si>
  <si>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</si>
  <si>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</si>
  <si>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</si>
  <si>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</si>
  <si>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</si>
  <si>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</si>
  <si>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</si>
  <si>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</si>
  <si>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</si>
  <si>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</si>
  <si>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</si>
  <si>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</si>
  <si>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</si>
  <si>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</si>
  <si>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</si>
  <si>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</si>
  <si>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</si>
  <si>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</si>
  <si>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</si>
  <si>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</si>
  <si>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</si>
  <si>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</si>
  <si>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</si>
  <si>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</si>
  <si>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</si>
  <si>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</si>
  <si>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</si>
  <si>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</si>
  <si>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</si>
  <si>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</si>
  <si>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</si>
  <si>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</si>
  <si>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</si>
  <si>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</si>
  <si>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</si>
  <si>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</si>
  <si>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</si>
  <si>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</si>
  <si>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</si>
  <si>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</si>
  <si>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</si>
  <si>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</si>
  <si>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</si>
  <si>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</si>
  <si>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</si>
  <si>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</si>
  <si>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</si>
  <si>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</si>
  <si>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</si>
  <si>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</si>
  <si>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</si>
  <si>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</si>
  <si>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</si>
  <si>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</si>
  <si>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</si>
  <si>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</si>
  <si>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</si>
  <si>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</si>
  <si>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</si>
  <si>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</si>
  <si>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</si>
  <si>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</si>
  <si>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</si>
  <si>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</si>
  <si>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</si>
  <si>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</si>
  <si>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</si>
  <si>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</si>
  <si>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</si>
  <si>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</si>
  <si>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</si>
  <si>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</si>
  <si>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</si>
  <si>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</si>
  <si>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</si>
  <si>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</si>
  <si>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</si>
  <si>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</si>
  <si>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</si>
  <si>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</si>
  <si>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</si>
  <si>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</si>
  <si>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</si>
  <si>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</si>
  <si>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</si>
  <si>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</si>
  <si>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</si>
  <si>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</si>
  <si>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</si>
  <si>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</si>
  <si>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</si>
  <si>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</si>
  <si>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</si>
  <si>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</si>
  <si>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</si>
  <si>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</si>
  <si>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</si>
  <si>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</si>
  <si>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</si>
  <si>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</si>
  <si>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</si>
  <si>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</si>
  <si>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</si>
  <si>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</si>
  <si>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</si>
  <si>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</si>
  <si>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</si>
  <si>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</si>
  <si>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</si>
  <si>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</si>
  <si>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</si>
  <si>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</si>
  <si>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</si>
  <si>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</si>
  <si>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</si>
  <si>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</si>
  <si>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</si>
  <si>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</si>
  <si>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</si>
  <si>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</si>
  <si>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</si>
  <si>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</si>
  <si>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</si>
  <si>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</si>
  <si>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</si>
  <si>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</si>
  <si>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</si>
  <si>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</si>
  <si>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</si>
  <si>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</si>
  <si>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</si>
  <si>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</si>
  <si>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</si>
  <si>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</si>
  <si>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</si>
  <si>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</si>
  <si>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</si>
  <si>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</si>
  <si>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</si>
  <si>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</si>
  <si>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</si>
  <si>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</si>
  <si>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</si>
  <si>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</si>
  <si>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</si>
  <si>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</si>
  <si>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</si>
  <si>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</si>
  <si>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</si>
  <si>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</si>
  <si>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</si>
  <si>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</si>
  <si>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</si>
  <si>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</si>
  <si>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</si>
  <si>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</si>
  <si>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</si>
  <si>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</si>
  <si>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</si>
  <si>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</si>
  <si>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</si>
  <si>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</si>
  <si>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</si>
  <si>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</si>
  <si>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</si>
  <si>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</si>
  <si>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</si>
  <si>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</si>
  <si>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</si>
  <si>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</si>
  <si>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</si>
  <si>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</si>
  <si>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</si>
  <si>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</si>
  <si>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</si>
  <si>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</si>
  <si>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</si>
  <si>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</si>
  <si>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</si>
  <si>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</si>
  <si>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</si>
  <si>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</si>
  <si>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</si>
  <si>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</si>
  <si>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</si>
  <si>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</si>
  <si>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</si>
  <si>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</si>
  <si>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</si>
  <si>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</si>
  <si>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</si>
  <si>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</si>
  <si>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</si>
  <si>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</si>
  <si>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</si>
  <si>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</si>
  <si>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</si>
  <si>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</si>
  <si>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</si>
  <si>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</si>
  <si>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</si>
  <si>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</si>
  <si>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</si>
  <si>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</si>
  <si>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</si>
  <si>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</si>
  <si>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</si>
  <si>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</si>
  <si>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</si>
  <si>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</si>
  <si>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</si>
  <si>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</si>
  <si>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</si>
  <si>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</si>
  <si>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</si>
  <si>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</si>
  <si>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</si>
  <si>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</si>
  <si>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</si>
  <si>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</si>
  <si>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</si>
  <si>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</si>
  <si>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</si>
  <si>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</si>
  <si>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</si>
  <si>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</si>
  <si>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</si>
  <si>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</si>
  <si>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</si>
  <si>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</si>
  <si>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</si>
  <si>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</si>
  <si>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</si>
  <si>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</si>
  <si>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</si>
  <si>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</si>
  <si>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</si>
  <si>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</si>
  <si>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</si>
  <si>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</si>
  <si>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</si>
  <si>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</si>
  <si>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</si>
  <si>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</si>
  <si>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</si>
  <si>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</si>
  <si>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</si>
  <si>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</si>
  <si>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</si>
  <si>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</si>
  <si>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</si>
  <si>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</si>
  <si>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</si>
  <si>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</si>
  <si>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</si>
  <si>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</si>
  <si>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</si>
  <si>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</si>
  <si>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</si>
  <si>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</si>
  <si>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</si>
  <si>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</si>
  <si>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</si>
  <si>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</si>
  <si>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</si>
  <si>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</si>
  <si>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</si>
  <si>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</si>
  <si>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</si>
  <si>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</si>
  <si>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</si>
  <si>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</si>
  <si>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</si>
  <si>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</si>
  <si>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</si>
  <si>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</si>
  <si>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</si>
  <si>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</si>
  <si>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</si>
  <si>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</si>
  <si>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</si>
  <si>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</si>
  <si>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</si>
  <si>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</si>
  <si>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</si>
  <si>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</si>
  <si>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</si>
  <si>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</si>
  <si>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</si>
  <si>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</si>
  <si>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</si>
  <si>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</si>
  <si>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</si>
  <si>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</si>
  <si>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</si>
  <si>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</si>
  <si>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</si>
  <si>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</si>
  <si>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</si>
  <si>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</si>
  <si>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</si>
  <si>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</si>
  <si>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</si>
  <si>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</si>
  <si>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</si>
  <si>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</si>
  <si>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</si>
  <si>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</si>
  <si>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</si>
  <si>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</si>
  <si>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</si>
  <si>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</si>
  <si>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</si>
  <si>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</si>
  <si>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</si>
  <si>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</si>
  <si>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</si>
  <si>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</si>
  <si>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</si>
  <si>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</si>
  <si>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</si>
  <si>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</si>
  <si>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</si>
  <si>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</si>
  <si>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</si>
  <si>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</si>
  <si>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</si>
  <si>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</si>
  <si>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</si>
  <si>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</si>
  <si>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</si>
  <si>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</si>
  <si>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</si>
  <si>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</si>
  <si>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</si>
  <si>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</si>
  <si>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</si>
  <si>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</si>
  <si>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</si>
  <si>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</si>
  <si>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</si>
  <si>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</si>
  <si>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</si>
  <si>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</si>
  <si>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</si>
  <si>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</si>
  <si>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</si>
  <si>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</si>
  <si>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</si>
  <si>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</si>
  <si>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</si>
  <si>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</si>
  <si>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</si>
  <si>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</si>
  <si>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</si>
  <si>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</si>
  <si>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</si>
  <si>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</si>
  <si>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</si>
  <si>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</si>
  <si>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</si>
  <si>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</si>
  <si>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</si>
  <si>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</si>
  <si>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</si>
  <si>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</si>
  <si>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</si>
  <si>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</si>
  <si>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</si>
  <si>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</si>
  <si>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</si>
  <si>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</si>
  <si>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</si>
  <si>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</si>
  <si>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</si>
  <si>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</si>
  <si>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</si>
  <si>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</si>
  <si>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</si>
  <si>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</si>
  <si>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</si>
  <si>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</si>
  <si>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</si>
  <si>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</si>
  <si>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</si>
  <si>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</si>
  <si>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</si>
  <si>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</si>
  <si>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</si>
  <si>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</si>
  <si>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</si>
  <si>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</si>
  <si>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</si>
  <si>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</si>
  <si>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</si>
  <si>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</si>
  <si>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</si>
  <si>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</si>
  <si>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</si>
  <si>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</si>
  <si>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</si>
  <si>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</si>
  <si>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</si>
  <si>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</si>
  <si>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</si>
  <si>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</si>
  <si>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</si>
  <si>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</si>
  <si>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</si>
  <si>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</si>
  <si>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</si>
  <si>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</si>
  <si>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</si>
  <si>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</si>
  <si>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</si>
  <si>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</si>
  <si>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</si>
  <si>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</si>
  <si>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</si>
  <si>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</si>
  <si>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</si>
  <si>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</si>
  <si>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</si>
  <si>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</si>
  <si>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</si>
  <si>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</si>
  <si>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</si>
  <si>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</si>
  <si>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</si>
  <si>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</si>
  <si>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</si>
  <si>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</si>
  <si>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</si>
  <si>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</si>
  <si>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</si>
  <si>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</si>
  <si>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</si>
  <si>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</si>
  <si>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</si>
  <si>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</si>
  <si>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</si>
  <si>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</si>
  <si>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</si>
  <si>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</si>
  <si>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</si>
  <si>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</si>
  <si>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</si>
  <si>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</si>
  <si>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</si>
  <si>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</si>
  <si>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</si>
  <si>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</si>
  <si>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</si>
  <si>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</si>
  <si>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</si>
  <si>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</si>
  <si>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</si>
  <si>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</si>
  <si>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</si>
  <si>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</si>
  <si>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</si>
  <si>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</si>
  <si>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</si>
  <si>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</si>
  <si>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</si>
  <si>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</si>
  <si>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</si>
  <si>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</si>
  <si>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</si>
  <si>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</si>
  <si>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</si>
  <si>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</si>
  <si>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</si>
  <si>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</si>
  <si>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</si>
  <si>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</si>
  <si>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</si>
  <si>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</si>
  <si>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</si>
  <si>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</si>
  <si>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</si>
  <si>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</si>
  <si>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</si>
  <si>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</si>
  <si>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</si>
  <si>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</si>
  <si>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</si>
  <si>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</si>
  <si>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</si>
  <si>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</si>
  <si>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</si>
  <si>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</si>
  <si>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</si>
  <si>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</si>
  <si>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</si>
  <si>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</si>
  <si>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</si>
  <si>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</si>
  <si>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</si>
  <si>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</si>
  <si>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</si>
  <si>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</si>
  <si>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</si>
  <si>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</si>
  <si>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</si>
  <si>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</si>
  <si>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</si>
  <si>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</si>
  <si>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</si>
  <si>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</si>
  <si>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</si>
  <si>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</si>
  <si>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</si>
  <si>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</si>
  <si>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</si>
  <si>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</si>
  <si>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</si>
  <si>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</si>
  <si>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</si>
  <si>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</si>
  <si>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</si>
  <si>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</si>
  <si>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</si>
  <si>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</si>
  <si>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</si>
  <si>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</si>
  <si>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</si>
  <si>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</si>
  <si>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</si>
  <si>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</si>
  <si>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</si>
  <si>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</si>
  <si>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</si>
  <si>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</si>
  <si>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</si>
  <si>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</si>
  <si>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</si>
  <si>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</si>
  <si>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</si>
  <si>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</si>
  <si>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</si>
  <si>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</si>
  <si>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</si>
  <si>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</si>
  <si>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</si>
  <si>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</si>
  <si>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</si>
  <si>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</si>
  <si>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</si>
  <si>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</si>
  <si>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</si>
  <si>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</si>
  <si>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</si>
  <si>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</si>
  <si>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</si>
  <si>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</si>
  <si>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</si>
  <si>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</si>
  <si>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</si>
  <si>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</si>
  <si>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</si>
  <si>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</si>
  <si>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</si>
  <si>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</si>
  <si>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</si>
  <si>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</si>
  <si>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</si>
  <si>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</si>
  <si>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</si>
  <si>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</si>
  <si>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</si>
  <si>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</si>
  <si>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</si>
  <si>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</si>
  <si>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</si>
  <si>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</si>
  <si>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</si>
  <si>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</si>
  <si>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</si>
  <si>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</si>
  <si>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</si>
  <si>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</si>
  <si>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</si>
  <si>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</si>
  <si>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</si>
  <si>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</si>
  <si>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</si>
  <si>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</si>
  <si>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</si>
  <si>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</si>
  <si>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</si>
  <si>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</si>
  <si>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</si>
  <si>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</si>
  <si>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</si>
  <si>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</si>
  <si>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</si>
  <si>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</si>
  <si>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</si>
  <si>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</si>
  <si>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</si>
  <si>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</si>
  <si>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</si>
  <si>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</si>
  <si>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</si>
  <si>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</si>
  <si>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</si>
  <si>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</si>
  <si>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</si>
  <si>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</si>
  <si>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</si>
  <si>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</si>
  <si>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</si>
  <si>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</si>
  <si>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</si>
  <si>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</si>
  <si>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</si>
  <si>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</si>
  <si>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</si>
  <si>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</si>
  <si>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</si>
  <si>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</si>
  <si>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</si>
  <si>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</si>
  <si>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</si>
  <si>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</si>
  <si>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</si>
  <si>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</si>
  <si>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</si>
  <si>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</si>
  <si>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</si>
  <si>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</si>
  <si>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</si>
  <si>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</si>
  <si>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</si>
  <si>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</si>
  <si>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</si>
  <si>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</si>
  <si>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</si>
  <si>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</si>
  <si>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</si>
  <si>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</si>
  <si>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</si>
  <si>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</si>
  <si>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</si>
  <si>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</si>
  <si>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</si>
  <si>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</si>
  <si>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</si>
  <si>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</si>
  <si>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</si>
  <si>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</si>
  <si>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</si>
  <si>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</si>
  <si>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</si>
  <si>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</si>
  <si>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</si>
  <si>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</si>
  <si>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</si>
  <si>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</si>
  <si>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</si>
  <si>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</si>
  <si>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</si>
  <si>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</si>
  <si>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</si>
  <si>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</si>
  <si>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</si>
  <si>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</si>
  <si>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</si>
  <si>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</si>
  <si>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</si>
  <si>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</si>
  <si>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</si>
  <si>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</si>
  <si>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</si>
  <si>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</si>
  <si>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</si>
  <si>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</si>
  <si>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</si>
  <si>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</si>
  <si>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</si>
  <si>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</si>
  <si>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</si>
  <si>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</si>
  <si>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</si>
  <si>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</si>
  <si>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</si>
  <si>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</si>
  <si>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</si>
  <si>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</si>
  <si>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</si>
  <si>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</si>
  <si>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</si>
  <si>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</si>
  <si>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</si>
  <si>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</si>
  <si>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</si>
  <si>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</si>
  <si>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</si>
  <si>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</si>
  <si>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</si>
  <si>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</si>
  <si>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</si>
  <si>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</si>
  <si>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</si>
  <si>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</si>
  <si>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</si>
  <si>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</si>
  <si>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</si>
  <si>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</si>
  <si>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</si>
  <si>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</si>
  <si>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</si>
  <si>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</si>
  <si>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</si>
  <si>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</si>
  <si>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</si>
  <si>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</si>
  <si>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</si>
  <si>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</si>
  <si>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</si>
  <si>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</si>
  <si>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</si>
  <si>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</si>
  <si>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</si>
  <si>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</si>
  <si>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</si>
  <si>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</si>
  <si>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</si>
  <si>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</si>
  <si>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</si>
  <si>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</si>
  <si>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</si>
  <si>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</si>
  <si>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</si>
  <si>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</si>
  <si>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</si>
  <si>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</si>
  <si>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</si>
  <si>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</si>
  <si>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</si>
  <si>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</si>
  <si>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</si>
  <si>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</si>
  <si>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</si>
  <si>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</si>
  <si>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</si>
  <si>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</si>
  <si>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</si>
  <si>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</si>
  <si>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</si>
  <si>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</si>
  <si>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</si>
  <si>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</si>
  <si>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</si>
  <si>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</si>
  <si>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</si>
  <si>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</si>
  <si>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</si>
  <si>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</si>
  <si>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</si>
  <si>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</si>
  <si>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</si>
  <si>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</si>
  <si>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</si>
  <si>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</si>
  <si>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</si>
  <si>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</si>
  <si>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</si>
  <si>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</si>
  <si>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</si>
  <si>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</si>
  <si>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</si>
  <si>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</si>
  <si>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</si>
  <si>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</si>
  <si>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</si>
  <si>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</si>
  <si>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</si>
  <si>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</si>
  <si>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</si>
  <si>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</si>
  <si>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</si>
  <si>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</si>
  <si>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</si>
  <si>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</si>
  <si>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</si>
  <si>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</si>
  <si>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</si>
  <si>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</si>
  <si>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</si>
  <si>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</si>
  <si>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</si>
  <si>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</si>
  <si>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</si>
  <si>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</si>
  <si>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</si>
  <si>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</si>
  <si>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</si>
  <si>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</si>
  <si>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</si>
  <si>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</si>
  <si>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</si>
  <si>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</si>
  <si>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</si>
  <si>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</si>
  <si>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</si>
  <si>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</si>
  <si>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</si>
  <si>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</si>
  <si>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</si>
  <si>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</si>
  <si>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</si>
  <si>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</si>
  <si>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</si>
  <si>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</si>
  <si>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</si>
  <si>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</si>
  <si>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</si>
  <si>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</si>
  <si>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</si>
  <si>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</si>
  <si>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</si>
  <si>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</si>
  <si>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</si>
  <si>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</si>
  <si>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</si>
  <si>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</si>
  <si>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</si>
  <si>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</si>
  <si>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</si>
  <si>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</si>
  <si>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</si>
  <si>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</si>
  <si>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</si>
  <si>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</si>
  <si>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</si>
  <si>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</si>
  <si>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</si>
  <si>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</si>
  <si>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</si>
  <si>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</si>
  <si>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</si>
  <si>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</si>
  <si>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</si>
  <si>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</si>
  <si>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</si>
  <si>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</si>
  <si>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</si>
  <si>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</si>
  <si>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</si>
  <si>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</si>
  <si>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</si>
  <si>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</si>
  <si>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</si>
  <si>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</si>
  <si>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</si>
  <si>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</si>
  <si>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</si>
  <si>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</si>
  <si>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</si>
  <si>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</si>
  <si>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</si>
  <si>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</si>
  <si>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</si>
  <si>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</si>
  <si>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</si>
  <si>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</si>
  <si>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</si>
  <si>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</si>
  <si>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</si>
  <si>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</si>
  <si>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</si>
  <si>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</si>
  <si>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</si>
  <si>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</si>
  <si>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</si>
  <si>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</si>
  <si>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</si>
  <si>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</si>
  <si>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</si>
  <si>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</si>
  <si>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</si>
  <si>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</si>
  <si>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</si>
  <si>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</si>
  <si>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</si>
  <si>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</si>
  <si>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</si>
  <si>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</si>
  <si>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</si>
  <si>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</si>
  <si>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</si>
  <si>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</si>
  <si>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</si>
  <si>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</si>
  <si>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</si>
  <si>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</si>
  <si>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</si>
  <si>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</si>
  <si>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</si>
  <si>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</si>
  <si>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</si>
  <si>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</si>
  <si>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</si>
  <si>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</si>
  <si>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</si>
  <si>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</si>
  <si>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</si>
  <si>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</si>
  <si>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</si>
  <si>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</si>
  <si>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</si>
  <si>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</si>
  <si>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</si>
  <si>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</si>
  <si>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</si>
  <si>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</si>
  <si>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</si>
  <si>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</si>
  <si>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</si>
  <si>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</si>
  <si>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</si>
  <si>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</si>
  <si>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</si>
  <si>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</si>
  <si>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</si>
  <si>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</si>
  <si>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</si>
  <si>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</si>
  <si>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</si>
  <si>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</si>
  <si>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</si>
  <si>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</si>
  <si>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</si>
  <si>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</si>
  <si>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</si>
  <si>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</si>
  <si>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</si>
  <si>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</si>
  <si>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</si>
  <si>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</si>
  <si>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</si>
  <si>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</si>
  <si>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</si>
  <si>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</si>
  <si>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</si>
  <si>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</si>
  <si>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</si>
  <si>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</si>
  <si>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</si>
  <si>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</si>
  <si>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</si>
  <si>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</si>
  <si>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</si>
  <si>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</si>
  <si>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</si>
  <si>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</si>
  <si>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</si>
  <si>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</si>
  <si>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</si>
  <si>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</si>
  <si>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</si>
  <si>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</si>
  <si>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</si>
  <si>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</si>
  <si>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</si>
  <si>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</si>
  <si>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</si>
  <si>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</si>
  <si>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</si>
  <si>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</si>
  <si>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</si>
  <si>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</si>
  <si>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</si>
  <si>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</si>
  <si>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</si>
  <si>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</si>
  <si>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</si>
  <si>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</si>
  <si>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</si>
  <si>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</si>
  <si>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</si>
  <si>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</si>
  <si>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</si>
  <si>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</si>
  <si>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</si>
  <si>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</si>
  <si>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</si>
  <si>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</si>
  <si>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</si>
  <si>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</si>
  <si>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</si>
  <si>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</si>
  <si>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</si>
  <si>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</si>
  <si>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</si>
  <si>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</si>
  <si>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</si>
  <si>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</si>
  <si>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</si>
  <si>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</si>
  <si>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</si>
  <si>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</si>
  <si>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</si>
  <si>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</si>
  <si>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</si>
  <si>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</si>
  <si>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</si>
  <si>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</si>
  <si>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</si>
  <si>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</si>
  <si>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</si>
  <si>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</si>
  <si>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</si>
  <si>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</si>
  <si>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</si>
  <si>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</si>
  <si>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</si>
  <si>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</si>
  <si>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</si>
  <si>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</si>
  <si>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</si>
  <si>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</si>
  <si>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</si>
  <si>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</si>
  <si>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</si>
  <si>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</si>
  <si>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</si>
  <si>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</si>
  <si>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</si>
  <si>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</si>
  <si>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</si>
  <si>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</si>
  <si>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</si>
  <si>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</si>
  <si>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</si>
  <si>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</si>
  <si>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</si>
  <si>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</si>
  <si>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</si>
  <si>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</si>
  <si>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</si>
  <si>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</si>
  <si>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</si>
  <si>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</si>
  <si>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</si>
  <si>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</si>
  <si>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</si>
  <si>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</si>
  <si>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</si>
  <si>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</si>
  <si>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</si>
  <si>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</si>
  <si>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</si>
  <si>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</si>
  <si>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</si>
  <si>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</si>
  <si>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</si>
  <si>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</si>
  <si>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</si>
  <si>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</si>
  <si>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</si>
  <si>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</si>
  <si>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</si>
  <si>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</si>
  <si>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</si>
  <si>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</si>
  <si>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</si>
  <si>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</si>
  <si>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</si>
  <si>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</si>
  <si>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</si>
  <si>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</si>
  <si>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</si>
  <si>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</si>
  <si>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</si>
  <si>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</si>
  <si>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</si>
  <si>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</si>
  <si>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</si>
  <si>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</si>
  <si>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</si>
  <si>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</si>
  <si>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</si>
  <si>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</si>
  <si>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</si>
  <si>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</si>
  <si>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</si>
  <si>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</si>
  <si>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</si>
  <si>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</si>
  <si>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</si>
  <si>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</si>
  <si>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</si>
  <si>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</si>
  <si>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</si>
  <si>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</si>
  <si>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</si>
  <si>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</si>
  <si>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</si>
  <si>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</si>
  <si>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</si>
  <si>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</si>
  <si>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</si>
  <si>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</si>
  <si>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</si>
  <si>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</si>
  <si>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</si>
  <si>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</si>
  <si>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</si>
  <si>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</si>
  <si>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</si>
  <si>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</si>
  <si>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</si>
  <si>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</si>
  <si>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</si>
  <si>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</si>
  <si>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</si>
  <si>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</si>
  <si>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</si>
  <si>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</si>
  <si>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</si>
  <si>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</si>
  <si>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</si>
  <si>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</si>
  <si>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</si>
  <si>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</si>
  <si>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</si>
  <si>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</si>
  <si>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</si>
  <si>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</si>
  <si>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</si>
  <si>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</si>
  <si>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</si>
  <si>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</si>
  <si>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</si>
  <si>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</si>
  <si>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</si>
  <si>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</si>
  <si>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</si>
  <si>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</si>
  <si>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</si>
  <si>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</si>
  <si>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</si>
  <si>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</si>
  <si>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</si>
  <si>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</si>
  <si>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</si>
  <si>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</si>
  <si>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</si>
  <si>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</si>
  <si>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</si>
  <si>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</si>
  <si>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</si>
  <si>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</si>
  <si>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</si>
  <si>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</si>
  <si>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</si>
  <si>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</si>
  <si>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</si>
  <si>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</si>
  <si>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</si>
  <si>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</si>
  <si>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</si>
  <si>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</si>
  <si>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</si>
  <si>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</si>
  <si>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</si>
  <si>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</si>
  <si>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</si>
  <si>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</si>
  <si>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</si>
  <si>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</si>
  <si>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</si>
  <si>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</si>
  <si>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</si>
  <si>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</si>
  <si>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</si>
  <si>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</si>
  <si>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</si>
  <si>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</si>
  <si>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</si>
  <si>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</si>
  <si>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</si>
  <si>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</si>
  <si>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</si>
  <si>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</si>
  <si>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</si>
  <si>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</si>
  <si>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</si>
  <si>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</si>
  <si>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</si>
  <si>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</si>
  <si>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</si>
  <si>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</si>
  <si>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</si>
  <si>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</si>
  <si>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</si>
  <si>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</si>
  <si>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</si>
  <si>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</si>
  <si>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</si>
  <si>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</si>
  <si>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</si>
  <si>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</si>
  <si>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</si>
  <si>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</si>
  <si>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</si>
  <si>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</si>
  <si>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</si>
  <si>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</si>
  <si>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</si>
  <si>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</si>
  <si>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</si>
  <si>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</si>
  <si>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</si>
  <si>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</si>
  <si>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</si>
  <si>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</si>
  <si>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</si>
  <si>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</si>
  <si>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</si>
  <si>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</si>
  <si>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</si>
  <si>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</si>
  <si>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</si>
  <si>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</si>
  <si>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</si>
  <si>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</si>
  <si>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</si>
  <si>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</si>
  <si>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</si>
  <si>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</si>
  <si>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</si>
  <si>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</si>
  <si>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</si>
  <si>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</si>
  <si>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</si>
  <si>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</si>
  <si>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</si>
  <si>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</si>
  <si>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</si>
  <si>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</si>
  <si>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</si>
  <si>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</si>
  <si>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</si>
  <si>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</si>
  <si>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</si>
  <si>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</si>
  <si>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</si>
  <si>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</si>
  <si>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</si>
  <si>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</si>
  <si>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</si>
  <si>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</si>
  <si>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</si>
  <si>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</si>
  <si>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</si>
  <si>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</si>
  <si>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</si>
  <si>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</si>
  <si>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</si>
  <si>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</si>
  <si>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</si>
  <si>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</si>
  <si>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</si>
  <si>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</si>
  <si>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</si>
  <si>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</si>
  <si>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</si>
  <si>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</si>
  <si>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</si>
  <si>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</si>
  <si>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</si>
  <si>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</si>
  <si>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</si>
  <si>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</si>
  <si>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</si>
  <si>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</si>
  <si>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</si>
  <si>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</si>
  <si>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</si>
  <si>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</si>
  <si>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</si>
  <si>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</si>
  <si>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</si>
  <si>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</si>
  <si>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</si>
  <si>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</si>
  <si>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</si>
  <si>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</si>
  <si>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</si>
  <si>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</si>
  <si>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</si>
  <si>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</si>
  <si>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</si>
  <si>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</si>
  <si>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</si>
  <si>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</si>
  <si>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</si>
  <si>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</si>
  <si>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</si>
  <si>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</si>
  <si>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</si>
  <si>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</si>
  <si>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</si>
  <si>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</si>
  <si>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</si>
  <si>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</si>
  <si>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</si>
  <si>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</si>
  <si>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</si>
  <si>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</si>
  <si>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</si>
  <si>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</si>
  <si>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</si>
  <si>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</si>
  <si>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</si>
  <si>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</si>
  <si>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</si>
  <si>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</si>
  <si>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</si>
  <si>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</si>
  <si>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</si>
  <si>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</si>
  <si>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</si>
  <si>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</si>
  <si>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</si>
  <si>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</si>
  <si>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</si>
  <si>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</si>
  <si>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</si>
  <si>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</si>
  <si>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</si>
  <si>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</si>
  <si>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</si>
  <si>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</si>
  <si>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</si>
  <si>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</si>
  <si>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</si>
  <si>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</si>
  <si>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</si>
  <si>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</si>
  <si>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</si>
  <si>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</si>
  <si>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</si>
  <si>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</si>
  <si>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</si>
  <si>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</si>
  <si>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</si>
  <si>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</si>
  <si>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</si>
  <si>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</si>
  <si>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</si>
  <si>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</si>
  <si>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</si>
  <si>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</si>
  <si>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</si>
  <si>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</si>
  <si>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</si>
  <si>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</si>
  <si>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</si>
  <si>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</si>
  <si>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</si>
  <si>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</si>
  <si>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</si>
  <si>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</si>
  <si>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</si>
  <si>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</si>
  <si>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</si>
  <si>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</si>
  <si>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</si>
  <si>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</si>
  <si>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</si>
  <si>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</si>
  <si>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</si>
  <si>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</si>
  <si>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</si>
  <si>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</si>
  <si>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</si>
  <si>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</si>
  <si>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</si>
  <si>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</si>
  <si>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</si>
  <si>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</si>
  <si>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</si>
  <si>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</si>
  <si>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</si>
  <si>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</si>
  <si>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</si>
  <si>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</si>
  <si>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</si>
  <si>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</si>
  <si>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</si>
  <si>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</si>
  <si>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</si>
  <si>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</si>
  <si>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</si>
  <si>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</si>
  <si>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</si>
  <si>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</si>
  <si>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</si>
  <si>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</si>
  <si>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</si>
  <si>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</si>
  <si>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</si>
  <si>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</si>
  <si>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</si>
  <si>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</si>
  <si>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</si>
  <si>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</si>
  <si>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</si>
  <si>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</si>
  <si>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</si>
  <si>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</si>
  <si>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</si>
  <si>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</si>
  <si>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</si>
  <si>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</si>
  <si>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</si>
  <si>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</si>
  <si>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</si>
  <si>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</si>
  <si>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</si>
  <si>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</si>
  <si>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</si>
  <si>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</si>
  <si>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</si>
  <si>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</si>
  <si>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</si>
  <si>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</si>
  <si>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</si>
  <si>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</si>
  <si>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</si>
  <si>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</si>
  <si>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</si>
  <si>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</si>
  <si>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</si>
  <si>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</si>
  <si>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</si>
  <si>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</si>
  <si>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</si>
  <si>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</si>
  <si>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</si>
  <si>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</si>
  <si>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</si>
  <si>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</si>
  <si>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</si>
  <si>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</si>
  <si>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</si>
  <si>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</si>
  <si>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</si>
  <si>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</si>
  <si>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</si>
  <si>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</si>
  <si>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</si>
  <si>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</si>
  <si>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</si>
  <si>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</si>
  <si>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</si>
  <si>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</si>
  <si>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</si>
  <si>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</si>
  <si>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</si>
  <si>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</si>
  <si>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</si>
  <si>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</si>
  <si>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</si>
  <si>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</si>
  <si>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</si>
  <si>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</si>
  <si>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</si>
  <si>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</si>
  <si>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</si>
  <si>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</si>
  <si>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</si>
  <si>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</si>
  <si>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</si>
  <si>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</si>
  <si>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</si>
  <si>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</si>
  <si>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</si>
  <si>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</si>
  <si>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</si>
  <si>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</si>
  <si>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</si>
  <si>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</si>
  <si>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</si>
  <si>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</si>
  <si>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</si>
  <si>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</si>
  <si>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</si>
  <si>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</si>
  <si>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</si>
  <si>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</si>
  <si>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</si>
  <si>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</si>
  <si>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</si>
  <si>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</si>
  <si>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</si>
  <si>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</si>
  <si>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</si>
  <si>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</si>
  <si>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</si>
  <si>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</si>
  <si>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</si>
  <si>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</si>
  <si>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</si>
  <si>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</si>
  <si>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</si>
  <si>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</si>
  <si>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</si>
  <si>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</si>
  <si>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</si>
  <si>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</si>
  <si>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</si>
  <si>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</si>
  <si>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</si>
  <si>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</si>
  <si>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</si>
  <si>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</si>
  <si>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</si>
  <si>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</si>
  <si>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</si>
  <si>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</si>
  <si>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</si>
  <si>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</si>
  <si>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</si>
  <si>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</si>
  <si>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</si>
  <si>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</si>
  <si>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</si>
  <si>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</si>
  <si>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</si>
  <si>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</si>
  <si>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</si>
  <si>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</si>
  <si>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</si>
  <si>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</si>
  <si>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</si>
  <si>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</si>
  <si>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</si>
  <si>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</si>
  <si>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</si>
  <si>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</si>
  <si>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</si>
  <si>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</si>
  <si>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</si>
  <si>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</si>
  <si>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</si>
  <si>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</si>
  <si>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</si>
  <si>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</si>
  <si>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</si>
  <si>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</si>
  <si>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</si>
  <si>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</si>
  <si>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</si>
  <si>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</si>
  <si>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</si>
  <si>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</si>
  <si>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</si>
  <si>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</si>
  <si>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</si>
  <si>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</si>
  <si>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</si>
  <si>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</si>
  <si>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</si>
  <si>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</si>
  <si>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</si>
  <si>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</si>
  <si>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</si>
  <si>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</si>
  <si>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</si>
  <si>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</si>
  <si>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</si>
  <si>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</si>
  <si>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</si>
  <si>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</si>
  <si>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</si>
  <si>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</si>
  <si>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</si>
  <si>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</si>
  <si>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</si>
  <si>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</si>
  <si>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</si>
  <si>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</si>
  <si>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</si>
  <si>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</si>
  <si>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</si>
  <si>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</si>
  <si>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</si>
  <si>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</si>
  <si>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</si>
  <si>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</si>
  <si>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</si>
  <si>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</si>
  <si>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</si>
  <si>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</si>
  <si>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</si>
  <si>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</si>
  <si>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</si>
  <si>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</si>
  <si>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</si>
  <si>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</si>
  <si>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</si>
  <si>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</si>
  <si>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</si>
  <si>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</si>
  <si>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</si>
  <si>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</si>
  <si>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</si>
  <si>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</si>
  <si>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</si>
  <si>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</si>
  <si>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</si>
  <si>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</si>
  <si>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</si>
  <si>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</si>
  <si>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</si>
  <si>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</si>
  <si>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</si>
  <si>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</si>
  <si>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</si>
  <si>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</si>
  <si>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</si>
  <si>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</si>
  <si>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</si>
  <si>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</si>
  <si>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</si>
  <si>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</si>
  <si>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</si>
  <si>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</si>
  <si>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</si>
  <si>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</si>
  <si>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</si>
  <si>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</si>
  <si>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</si>
  <si>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</si>
  <si>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</si>
  <si>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</si>
  <si>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</si>
  <si>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</si>
  <si>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</si>
  <si>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</si>
  <si>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</si>
  <si>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</si>
  <si>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</si>
  <si>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</si>
  <si>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</si>
  <si>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</si>
  <si>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</si>
  <si>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</si>
  <si>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</si>
  <si>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</si>
  <si>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</si>
  <si>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</si>
  <si>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</si>
  <si>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</si>
  <si>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</si>
  <si>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</si>
  <si>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</si>
  <si>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</si>
  <si>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</si>
  <si>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</si>
  <si>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</si>
  <si>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</si>
  <si>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</si>
  <si>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</si>
  <si>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</si>
  <si>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</si>
  <si>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</si>
  <si>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</si>
  <si>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</si>
  <si>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</si>
  <si>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</si>
  <si>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</si>
  <si>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</si>
  <si>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</si>
  <si>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</si>
  <si>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</si>
  <si>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</si>
  <si>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</si>
  <si>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</si>
  <si>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</si>
  <si>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</si>
  <si>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</si>
  <si>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</si>
  <si>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</si>
  <si>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</si>
  <si>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</si>
  <si>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</si>
  <si>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</si>
  <si>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</si>
  <si>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</si>
  <si>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</si>
  <si>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</si>
  <si>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</si>
  <si>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</si>
  <si>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</si>
  <si>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</si>
  <si>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</si>
  <si>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</si>
  <si>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</si>
  <si>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</si>
  <si>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</si>
  <si>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</si>
  <si>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</si>
  <si>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</si>
  <si>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</si>
  <si>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</si>
  <si>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</si>
  <si>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</si>
  <si>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</si>
  <si>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</si>
  <si>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</si>
  <si>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</si>
  <si>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</si>
  <si>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</si>
  <si>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</si>
  <si>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</si>
  <si>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</si>
  <si>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</si>
  <si>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</si>
  <si>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</si>
  <si>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</si>
  <si>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</si>
  <si>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</si>
  <si>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</si>
  <si>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</si>
  <si>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</si>
  <si>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</si>
  <si>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</si>
  <si>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</si>
  <si>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</si>
  <si>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</si>
  <si>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</si>
  <si>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</si>
  <si>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</si>
  <si>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</si>
  <si>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</si>
  <si>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</si>
  <si>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</si>
  <si>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</si>
  <si>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</si>
  <si>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</si>
  <si>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</si>
  <si>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</si>
  <si>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</si>
  <si>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</si>
  <si>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</si>
  <si>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</si>
  <si>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</si>
  <si>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</si>
  <si>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</si>
  <si>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</si>
  <si>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</si>
  <si>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</si>
  <si>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</si>
  <si>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</si>
  <si>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</si>
  <si>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</si>
  <si>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</si>
  <si>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</si>
  <si>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</si>
  <si>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</si>
  <si>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</si>
  <si>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</si>
  <si>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</si>
  <si>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</si>
  <si>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</si>
  <si>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</si>
  <si>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</si>
  <si>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</si>
  <si>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</si>
  <si>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</si>
  <si>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</si>
  <si>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</si>
  <si>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</si>
  <si>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</si>
  <si>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</si>
  <si>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</si>
  <si>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</si>
  <si>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</si>
  <si>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</si>
  <si>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</si>
  <si>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</si>
  <si>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</si>
  <si>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</si>
  <si>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</si>
  <si>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</si>
  <si>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</si>
  <si>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</si>
  <si>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</si>
  <si>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</si>
  <si>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</si>
  <si>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</si>
  <si>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</si>
  <si>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</si>
  <si>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</si>
  <si>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</si>
  <si>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</si>
  <si>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</si>
  <si>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</si>
  <si>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</si>
  <si>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</si>
  <si>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</si>
  <si>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</si>
  <si>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</si>
  <si>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</si>
  <si>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</si>
  <si>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</si>
  <si>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</si>
  <si>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</si>
  <si>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</si>
  <si>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</si>
  <si>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</si>
  <si>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</si>
  <si>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</si>
  <si>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</si>
  <si>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</si>
  <si>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</si>
  <si>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</si>
  <si>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</si>
  <si>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</si>
  <si>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</si>
  <si>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</si>
  <si>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</si>
  <si>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</si>
  <si>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</si>
  <si>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</si>
  <si>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</si>
  <si>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</si>
  <si>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</si>
  <si>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</si>
  <si>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</si>
  <si>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</si>
  <si>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</si>
  <si>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</si>
  <si>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</si>
  <si>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</si>
  <si>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</si>
  <si>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</si>
  <si>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</si>
  <si>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</si>
  <si>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</si>
  <si>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</si>
  <si>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</si>
  <si>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</si>
  <si>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</si>
  <si>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</si>
  <si>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</si>
  <si>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</si>
  <si>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</si>
  <si>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</si>
  <si>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</si>
  <si>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</si>
  <si>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</si>
  <si>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</si>
  <si>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</si>
  <si>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</si>
  <si>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</si>
  <si>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</si>
  <si>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</si>
  <si>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</si>
  <si>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</si>
  <si>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</si>
  <si>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</si>
  <si>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</si>
  <si>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</si>
  <si>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</si>
  <si>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</si>
  <si>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</si>
  <si>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</si>
  <si>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</si>
  <si>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</si>
  <si>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</si>
  <si>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</si>
  <si>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</si>
  <si>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</si>
  <si>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</si>
  <si>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</si>
  <si>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</si>
  <si>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</si>
  <si>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</si>
  <si>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</si>
  <si>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</si>
  <si>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</si>
  <si>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</si>
  <si>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</si>
  <si>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</si>
  <si>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</si>
  <si>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</si>
  <si>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</si>
  <si>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</si>
  <si>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</si>
  <si>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</si>
  <si>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</si>
  <si>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</si>
  <si>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</si>
  <si>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</si>
  <si>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</si>
  <si>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</si>
  <si>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</si>
  <si>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</si>
  <si>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</si>
  <si>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</si>
  <si>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</si>
  <si>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</si>
  <si>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</si>
  <si>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</si>
  <si>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</si>
  <si>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</si>
  <si>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</si>
  <si>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</si>
  <si>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</si>
  <si>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</si>
  <si>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</si>
  <si>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</si>
  <si>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</si>
  <si>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</si>
  <si>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</si>
  <si>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</si>
  <si>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</si>
  <si>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</si>
  <si>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</si>
  <si>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</si>
  <si>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</si>
  <si>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</si>
  <si>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</si>
  <si>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</si>
  <si>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</si>
  <si>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</si>
  <si>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</si>
  <si>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</si>
  <si>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</si>
  <si>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</si>
  <si>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</si>
  <si>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</si>
  <si>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</si>
  <si>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</si>
  <si>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</si>
  <si>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</si>
  <si>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</si>
  <si>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</si>
  <si>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</si>
  <si>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</si>
  <si>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</si>
  <si>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</si>
  <si>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</si>
  <si>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</si>
  <si>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</si>
  <si>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</si>
  <si>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</si>
  <si>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</si>
  <si>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</si>
  <si>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</si>
  <si>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</si>
  <si>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</si>
  <si>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</si>
  <si>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</si>
  <si>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</si>
  <si>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</si>
  <si>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</si>
  <si>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</si>
  <si>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</si>
  <si>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</si>
  <si>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</si>
  <si>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</si>
  <si>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</si>
  <si>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</si>
  <si>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</si>
  <si>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</si>
  <si>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</si>
  <si>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</si>
  <si>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</si>
  <si>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</si>
  <si>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</si>
  <si>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</si>
  <si>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</si>
  <si>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</si>
  <si>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</si>
  <si>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</si>
  <si>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</si>
  <si>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</si>
  <si>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</si>
  <si>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</si>
  <si>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</si>
  <si>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</si>
  <si>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</si>
  <si>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</si>
  <si>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</si>
  <si>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</si>
  <si>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</si>
  <si>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</si>
  <si>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</si>
  <si>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</si>
  <si>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</si>
  <si>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</si>
  <si>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</si>
  <si>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</si>
  <si>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</si>
  <si>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</si>
  <si>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</si>
  <si>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</si>
  <si>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</si>
  <si>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</si>
  <si>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</si>
  <si>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</si>
  <si>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</si>
  <si>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</si>
  <si>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</si>
  <si>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</si>
  <si>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</si>
  <si>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</si>
  <si>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</si>
  <si>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</si>
  <si>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</si>
  <si>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</si>
  <si>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</si>
  <si>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</si>
  <si>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</si>
  <si>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</si>
  <si>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</si>
  <si>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</si>
  <si>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</si>
  <si>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</si>
  <si>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</si>
  <si>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</si>
  <si>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</si>
  <si>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</si>
  <si>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</si>
  <si>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</si>
  <si>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</si>
  <si>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</si>
  <si>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</si>
  <si>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</si>
  <si>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</si>
  <si>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</si>
  <si>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</si>
  <si>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</si>
  <si>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</si>
  <si>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</si>
  <si>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</si>
  <si>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</si>
  <si>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</si>
  <si>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</si>
  <si>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</si>
  <si>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</si>
  <si>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</si>
  <si>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</si>
  <si>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</si>
  <si>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</si>
  <si>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</si>
  <si>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</si>
  <si>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</si>
  <si>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</si>
  <si>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</si>
  <si>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</si>
  <si>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</si>
  <si>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</si>
  <si>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</si>
  <si>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</si>
  <si>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</si>
  <si>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</si>
  <si>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</si>
  <si>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</si>
  <si>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</si>
  <si>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</si>
  <si>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</si>
  <si>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</si>
  <si>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</si>
  <si>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</si>
  <si>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</si>
  <si>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</si>
  <si>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</si>
  <si>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</si>
  <si>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</si>
  <si>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</si>
  <si>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</si>
  <si>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</si>
  <si>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</si>
  <si>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</si>
  <si>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</si>
  <si>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</si>
  <si>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</si>
  <si>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</si>
  <si>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</si>
  <si>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</si>
  <si>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</si>
  <si>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</si>
  <si>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</si>
  <si>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</si>
  <si>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</si>
  <si>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</si>
  <si>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</si>
  <si>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</si>
  <si>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</si>
  <si>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</si>
  <si>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</si>
  <si>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</si>
  <si>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</si>
  <si>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</si>
  <si>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</si>
  <si>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</si>
  <si>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</si>
  <si>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</si>
  <si>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</si>
  <si>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</si>
  <si>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</si>
  <si>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</si>
  <si>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</si>
  <si>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</si>
  <si>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</si>
  <si>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</si>
  <si>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</si>
  <si>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</si>
  <si>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</si>
  <si>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</si>
  <si>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</si>
  <si>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</si>
  <si>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</si>
  <si>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</si>
  <si>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</si>
  <si>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</si>
  <si>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</si>
  <si>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</si>
  <si>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</si>
  <si>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</si>
  <si>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</si>
  <si>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</si>
  <si>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</si>
  <si>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</si>
  <si>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</si>
  <si>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</si>
  <si>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</si>
  <si>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</si>
  <si>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</si>
  <si>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</si>
  <si>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</si>
  <si>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</si>
  <si>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</si>
  <si>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</si>
  <si>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</si>
  <si>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</si>
  <si>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</si>
  <si>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</si>
  <si>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</si>
  <si>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</si>
  <si>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</si>
  <si>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</si>
  <si>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</si>
  <si>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</si>
  <si>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</si>
  <si>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</si>
  <si>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</si>
  <si>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</si>
  <si>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</si>
  <si>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</si>
  <si>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</si>
  <si>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</si>
  <si>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</si>
  <si>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</si>
  <si>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</si>
  <si>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</si>
  <si>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</si>
  <si>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</si>
  <si>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</si>
  <si>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</si>
  <si>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</si>
  <si>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</si>
  <si>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</si>
  <si>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</si>
  <si>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</si>
  <si>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</si>
  <si>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</si>
  <si>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</si>
  <si>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</si>
  <si>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</si>
  <si>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</si>
  <si>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</si>
  <si>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</si>
  <si>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</si>
  <si>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</si>
  <si>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</si>
  <si>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</si>
  <si>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</si>
  <si>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</si>
  <si>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</si>
  <si>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</si>
  <si>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</si>
  <si>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</si>
  <si>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</si>
  <si>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</si>
  <si>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</si>
  <si>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</si>
  <si>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</si>
  <si>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</si>
  <si>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</si>
  <si>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</si>
  <si>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</si>
  <si>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</si>
  <si>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</si>
  <si>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</si>
  <si>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</si>
  <si>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</si>
  <si>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</si>
  <si>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</si>
  <si>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</si>
  <si>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</si>
  <si>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</si>
  <si>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</si>
  <si>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</si>
  <si>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</si>
  <si>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</si>
  <si>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</si>
  <si>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</si>
  <si>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</si>
  <si>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</si>
  <si>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</si>
  <si>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</si>
  <si>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</si>
  <si>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</si>
  <si>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</si>
  <si>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</si>
  <si>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</si>
  <si>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</si>
  <si>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</si>
  <si>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</si>
  <si>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</si>
  <si>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</si>
  <si>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</si>
  <si>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</si>
  <si>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</si>
  <si>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</si>
  <si>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</si>
  <si>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</si>
  <si>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</si>
  <si>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</si>
  <si>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</si>
  <si>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</si>
  <si>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</si>
  <si>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</si>
  <si>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</si>
  <si>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</si>
  <si>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</si>
  <si>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</si>
  <si>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</si>
  <si>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</si>
  <si>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</si>
  <si>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</si>
  <si>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</si>
  <si>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</si>
  <si>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</si>
  <si>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</si>
  <si>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</si>
  <si>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</si>
  <si>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</si>
  <si>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</si>
  <si>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</si>
  <si>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</si>
  <si>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</si>
  <si>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</si>
  <si>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</si>
  <si>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</si>
  <si>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</si>
  <si>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</si>
  <si>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</si>
  <si>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</si>
  <si>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</si>
  <si>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</si>
  <si>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</si>
  <si>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</si>
  <si>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</si>
  <si>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</si>
  <si>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</si>
  <si>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</si>
  <si>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</si>
  <si>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</si>
  <si>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</si>
  <si>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</si>
  <si>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</si>
  <si>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</si>
  <si>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</si>
  <si>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</si>
  <si>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</si>
  <si>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</si>
  <si>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</si>
  <si>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</si>
  <si>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</si>
  <si>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</si>
  <si>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</si>
  <si>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</si>
  <si>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</si>
  <si>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</si>
  <si>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</si>
  <si>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</si>
  <si>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</si>
  <si>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</si>
  <si>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</si>
  <si>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</si>
  <si>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</si>
  <si>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</si>
  <si>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</si>
  <si>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</si>
  <si>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</si>
  <si>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</si>
  <si>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</si>
  <si>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</si>
  <si>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</si>
  <si>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</si>
  <si>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</si>
  <si>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</si>
  <si>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</si>
  <si>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</si>
  <si>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</si>
  <si>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</si>
  <si>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</si>
  <si>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</si>
  <si>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</si>
  <si>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</si>
  <si>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</si>
  <si>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</si>
  <si>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</si>
  <si>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</si>
  <si>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</si>
  <si>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</si>
  <si>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</si>
  <si>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</si>
  <si>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</si>
  <si>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</si>
  <si>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</si>
  <si>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</si>
  <si>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</si>
  <si>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</si>
  <si>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</si>
  <si>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</si>
  <si>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</si>
  <si>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</si>
  <si>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</si>
  <si>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</si>
  <si>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</si>
  <si>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</si>
  <si>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</si>
  <si>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</si>
  <si>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</si>
  <si>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</si>
  <si>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</si>
  <si>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</si>
  <si>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</si>
  <si>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</si>
  <si>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</si>
  <si>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</si>
  <si>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</si>
  <si>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</si>
  <si>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</si>
  <si>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</si>
  <si>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</si>
  <si>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</si>
  <si>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</si>
  <si>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</si>
  <si>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</si>
  <si>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</si>
  <si>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</si>
  <si>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</si>
  <si>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</si>
  <si>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</si>
  <si>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</si>
  <si>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</si>
  <si>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</si>
  <si>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</si>
  <si>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</si>
  <si>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</si>
  <si>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</si>
  <si>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</si>
  <si>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</si>
  <si>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</si>
  <si>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</si>
  <si>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</si>
  <si>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</si>
  <si>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</si>
  <si>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</si>
  <si>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</si>
  <si>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</si>
  <si>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</si>
  <si>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</si>
  <si>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</si>
  <si>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</si>
  <si>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</si>
  <si>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</si>
  <si>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</si>
  <si>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</si>
  <si>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</si>
  <si>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</si>
  <si>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</si>
  <si>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</si>
  <si>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</si>
  <si>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</si>
  <si>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</si>
  <si>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</si>
  <si>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</si>
  <si>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</si>
  <si>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</si>
  <si>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</si>
  <si>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</si>
  <si>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</si>
  <si>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</si>
  <si>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</si>
  <si>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</si>
  <si>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</si>
  <si>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</si>
  <si>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</si>
  <si>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</si>
  <si>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</si>
  <si>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</si>
  <si>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</si>
  <si>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</si>
  <si>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</si>
  <si>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</si>
  <si>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</si>
  <si>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</si>
  <si>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</si>
  <si>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</si>
  <si>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</si>
  <si>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</si>
  <si>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</si>
  <si>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</si>
  <si>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</si>
  <si>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</si>
  <si>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</si>
  <si>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</si>
  <si>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</si>
  <si>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</si>
  <si>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</si>
  <si>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</si>
  <si>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</si>
  <si>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</si>
  <si>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</si>
  <si>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</si>
  <si>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</si>
  <si>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</si>
  <si>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</si>
  <si>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</si>
  <si>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</si>
  <si>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</si>
  <si>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</si>
  <si>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</si>
  <si>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</si>
  <si>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</si>
  <si>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</si>
  <si>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</si>
  <si>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</si>
  <si>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</si>
  <si>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</si>
  <si>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</si>
  <si>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</si>
  <si>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</si>
  <si>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</si>
  <si>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</si>
  <si>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</si>
  <si>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</si>
  <si>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</si>
  <si>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</si>
  <si>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</si>
  <si>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</si>
  <si>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</si>
  <si>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</si>
  <si>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</si>
  <si>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</si>
  <si>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</si>
  <si>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</si>
  <si>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</si>
  <si>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</si>
  <si>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</si>
  <si>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</si>
  <si>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</si>
  <si>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</si>
  <si>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</si>
  <si>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</si>
  <si>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</si>
  <si>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</si>
  <si>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</si>
  <si>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</si>
  <si>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</si>
  <si>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</si>
  <si>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</si>
  <si>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</si>
  <si>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</si>
  <si>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</si>
  <si>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</si>
  <si>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</si>
  <si>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</si>
  <si>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</si>
  <si>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</si>
  <si>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</si>
  <si>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</si>
  <si>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</si>
  <si>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</si>
  <si>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</si>
  <si>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</si>
  <si>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</si>
  <si>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</si>
  <si>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</si>
  <si>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</si>
  <si>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</si>
  <si>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</si>
  <si>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</si>
  <si>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</si>
  <si>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</si>
  <si>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</si>
  <si>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</si>
  <si>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</si>
  <si>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</si>
  <si>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</si>
  <si>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</si>
  <si>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</si>
  <si>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</si>
  <si>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</si>
  <si>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</si>
  <si>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</si>
  <si>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</si>
  <si>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</si>
  <si>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</si>
  <si>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</si>
  <si>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</si>
  <si>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</si>
  <si>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</si>
  <si>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</si>
  <si>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</si>
  <si>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</si>
  <si>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</si>
  <si>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</si>
  <si>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</si>
  <si>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</si>
  <si>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</si>
  <si>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</si>
  <si>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</si>
  <si>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</si>
  <si>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</si>
  <si>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</si>
  <si>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</si>
  <si>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</si>
  <si>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</si>
  <si>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</si>
  <si>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</si>
  <si>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</si>
  <si>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</si>
  <si>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</si>
  <si>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</si>
  <si>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</si>
  <si>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</si>
  <si>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</si>
  <si>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</si>
  <si>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</si>
  <si>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</si>
  <si>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</si>
  <si>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</si>
  <si>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</si>
  <si>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</si>
  <si>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</si>
  <si>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</si>
  <si>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</si>
  <si>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</si>
  <si>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</si>
  <si>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</si>
  <si>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</si>
  <si>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</si>
  <si>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</si>
  <si>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</si>
  <si>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</si>
  <si>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</si>
  <si>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</si>
  <si>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</si>
  <si>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</si>
  <si>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</si>
  <si>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</si>
  <si>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</si>
  <si>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</si>
  <si>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</si>
  <si>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</si>
  <si>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</si>
  <si>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</si>
  <si>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</si>
  <si>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</si>
  <si>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</si>
  <si>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</si>
  <si>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</si>
  <si>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</si>
  <si>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</si>
  <si>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</si>
  <si>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</si>
  <si>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</si>
  <si>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</si>
  <si>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</si>
  <si>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</si>
  <si>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</si>
  <si>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</si>
  <si>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</si>
  <si>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</si>
  <si>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</si>
  <si>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</si>
  <si>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</si>
  <si>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</si>
  <si>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</si>
  <si>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</si>
  <si>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</si>
  <si>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</si>
  <si>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</si>
  <si>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</si>
  <si>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</si>
  <si>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</si>
  <si>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</si>
  <si>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</si>
  <si>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</si>
  <si>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</si>
  <si>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</si>
  <si>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</si>
  <si>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</si>
  <si>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</si>
  <si>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</si>
  <si>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</si>
  <si>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</si>
  <si>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</si>
  <si>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</si>
  <si>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</si>
  <si>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</si>
  <si>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</si>
  <si>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</si>
  <si>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</si>
  <si>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</si>
  <si>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</si>
  <si>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</si>
  <si>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</si>
  <si>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</si>
  <si>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</si>
  <si>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</si>
  <si>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</si>
  <si>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</si>
  <si>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</si>
  <si>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</si>
  <si>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</si>
  <si>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</si>
  <si>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</si>
  <si>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</si>
  <si>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</si>
  <si>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</si>
  <si>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</si>
  <si>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</si>
  <si>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</si>
  <si>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</si>
  <si>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</si>
  <si>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</si>
  <si>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</si>
  <si>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</si>
  <si>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</si>
  <si>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</si>
  <si>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</si>
  <si>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</si>
  <si>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</si>
  <si>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</si>
  <si>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</si>
  <si>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</si>
  <si>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</si>
  <si>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</si>
  <si>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</si>
  <si>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</si>
  <si>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</si>
  <si>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</si>
  <si>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</si>
  <si>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</si>
  <si>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</si>
  <si>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</si>
  <si>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</si>
  <si>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</si>
  <si>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</si>
  <si>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</si>
  <si>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</si>
  <si>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</si>
  <si>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</si>
  <si>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</si>
  <si>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</si>
  <si>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</si>
  <si>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</si>
  <si>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</si>
  <si>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</si>
  <si>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</si>
  <si>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</si>
  <si>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</si>
  <si>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</si>
  <si>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</si>
  <si>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</si>
  <si>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</si>
  <si>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</si>
  <si>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</si>
  <si>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</si>
  <si>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</si>
  <si>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</si>
  <si>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</si>
  <si>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</si>
  <si>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</si>
  <si>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</si>
  <si>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</si>
  <si>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</si>
  <si>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</si>
  <si>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</si>
  <si>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</si>
  <si>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</si>
  <si>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</si>
  <si>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</si>
  <si>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</si>
  <si>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</si>
  <si>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</si>
  <si>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</si>
  <si>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</si>
  <si>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</si>
  <si>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</si>
  <si>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</si>
  <si>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</si>
  <si>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</si>
  <si>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</si>
  <si>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</si>
  <si>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</si>
  <si>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</si>
  <si>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</si>
  <si>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</si>
  <si>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</si>
  <si>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</si>
  <si>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</si>
  <si>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</si>
  <si>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</si>
  <si>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</si>
  <si>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</si>
  <si>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</si>
  <si>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</si>
  <si>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</si>
  <si>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</si>
  <si>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</si>
  <si>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</si>
  <si>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</si>
  <si>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</si>
  <si>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</si>
  <si>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</si>
  <si>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</si>
  <si>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</si>
  <si>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</si>
  <si>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</si>
  <si>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</si>
  <si>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</si>
  <si>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</si>
  <si>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</si>
  <si>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</si>
  <si>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</si>
  <si>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</si>
  <si>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</si>
  <si>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</si>
  <si>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</si>
  <si>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</si>
  <si>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</si>
  <si>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</si>
  <si>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</si>
  <si>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</si>
  <si>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</si>
  <si>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</si>
  <si>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</si>
  <si>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</si>
  <si>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</si>
  <si>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</si>
  <si>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</si>
  <si>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</si>
  <si>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</si>
  <si>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</si>
  <si>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</si>
  <si>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</si>
  <si>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</si>
  <si>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</si>
  <si>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</si>
  <si>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</si>
  <si>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</si>
  <si>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</si>
  <si>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</si>
  <si>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</si>
  <si>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</si>
  <si>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</si>
  <si>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</si>
  <si>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</si>
  <si>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</si>
  <si>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</si>
  <si>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</si>
  <si>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</si>
  <si>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</si>
  <si>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</si>
  <si>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</si>
  <si>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</si>
  <si>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</si>
  <si>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</si>
  <si>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</si>
  <si>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</si>
  <si>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</si>
  <si>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</si>
  <si>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</si>
  <si>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</si>
  <si>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</si>
  <si>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</si>
  <si>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</si>
  <si>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</si>
  <si>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</si>
  <si>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</si>
  <si>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</si>
  <si>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</si>
  <si>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</si>
  <si>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</si>
  <si>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</si>
  <si>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</si>
  <si>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</si>
  <si>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</si>
  <si>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</si>
  <si>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</si>
  <si>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</si>
  <si>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</si>
  <si>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</si>
  <si>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</si>
  <si>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</si>
  <si>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</si>
  <si>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</si>
  <si>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</si>
  <si>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</si>
  <si>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</si>
  <si>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</si>
  <si>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</si>
  <si>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</si>
  <si>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</si>
  <si>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</si>
  <si>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</si>
  <si>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</si>
  <si>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</si>
  <si>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</si>
  <si>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</si>
  <si>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</si>
  <si>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</si>
  <si>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</si>
  <si>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</si>
  <si>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</si>
  <si>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</si>
  <si>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</si>
  <si>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</si>
  <si>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</si>
  <si>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</si>
  <si>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</si>
  <si>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</si>
  <si>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</si>
  <si>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</si>
  <si>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</si>
  <si>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</si>
  <si>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</si>
  <si>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</si>
  <si>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</si>
  <si>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</si>
  <si>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</si>
  <si>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</si>
  <si>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</si>
  <si>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</si>
  <si>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</si>
  <si>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</si>
  <si>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</si>
  <si>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</si>
  <si>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</si>
  <si>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</si>
  <si>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</si>
  <si>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</si>
  <si>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</si>
  <si>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</si>
  <si>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</si>
  <si>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</si>
  <si>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</si>
  <si>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</si>
  <si>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</si>
  <si>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</si>
  <si>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</si>
  <si>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</si>
  <si>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</si>
  <si>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</si>
  <si>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</si>
  <si>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</si>
  <si>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</si>
  <si>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</si>
  <si>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</si>
  <si>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</si>
  <si>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</si>
  <si>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</si>
  <si>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</si>
  <si>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</si>
  <si>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</si>
  <si>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</si>
  <si>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</si>
  <si>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</si>
  <si>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</si>
  <si>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</si>
  <si>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</si>
  <si>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</si>
  <si>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</si>
  <si>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</si>
  <si>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</si>
  <si>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</si>
  <si>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</si>
  <si>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</si>
  <si>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</si>
  <si>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</si>
  <si>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</si>
  <si>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</si>
  <si>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</si>
  <si>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</si>
  <si>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</si>
  <si>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</si>
  <si>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</si>
  <si>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</si>
  <si>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</si>
  <si>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</si>
  <si>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</si>
  <si>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</si>
  <si>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</si>
  <si>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</si>
  <si>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</si>
  <si>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</si>
  <si>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</si>
  <si>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</si>
  <si>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</si>
  <si>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</si>
  <si>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</si>
  <si>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</si>
  <si>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</si>
  <si>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</si>
  <si>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</si>
  <si>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</si>
  <si>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</si>
  <si>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</si>
  <si>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</si>
  <si>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</si>
  <si>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</si>
  <si>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</si>
  <si>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</si>
  <si>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</si>
  <si>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</si>
  <si>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</si>
  <si>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</si>
  <si>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</si>
  <si>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</si>
  <si>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</si>
  <si>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</si>
  <si>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</si>
  <si>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</si>
  <si>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</si>
  <si>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</si>
  <si>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</si>
  <si>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</si>
  <si>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</si>
  <si>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</si>
  <si>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</si>
  <si>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</si>
  <si>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</si>
  <si>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</si>
  <si>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</si>
  <si>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</si>
  <si>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</si>
  <si>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</si>
  <si>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</si>
  <si>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</si>
  <si>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</si>
  <si>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</si>
  <si>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</si>
  <si>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</si>
  <si>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</si>
  <si>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</si>
  <si>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</si>
  <si>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</si>
  <si>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</si>
  <si>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</si>
  <si>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</si>
  <si>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</si>
  <si>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</si>
  <si>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</si>
  <si>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</si>
  <si>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</si>
  <si>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</si>
  <si>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</si>
  <si>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</si>
  <si>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</si>
  <si>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</si>
  <si>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</si>
  <si>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</si>
  <si>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</si>
  <si>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</si>
  <si>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</si>
  <si>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</si>
  <si>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</si>
  <si>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</si>
  <si>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</si>
  <si>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</si>
  <si>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</si>
  <si>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</si>
  <si>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</si>
  <si>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</si>
  <si>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</si>
  <si>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</si>
  <si>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</si>
  <si>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</si>
  <si>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</si>
  <si>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</si>
  <si>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</si>
  <si>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</si>
  <si>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</si>
  <si>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</si>
  <si>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</si>
  <si>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</si>
  <si>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</si>
  <si>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</si>
  <si>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</si>
  <si>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</si>
  <si>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</si>
  <si>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</si>
  <si>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</si>
  <si>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</si>
  <si>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</si>
  <si>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</si>
  <si>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</si>
  <si>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</si>
  <si>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</si>
  <si>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</si>
  <si>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</si>
  <si>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</si>
  <si>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</si>
  <si>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</si>
  <si>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</si>
  <si>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</si>
  <si>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</si>
  <si>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</si>
  <si>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</si>
  <si>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</si>
  <si>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</si>
  <si>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</si>
  <si>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</si>
  <si>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</si>
  <si>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</si>
  <si>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</si>
  <si>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</si>
  <si>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</si>
  <si>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</si>
  <si>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</si>
  <si>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</si>
  <si>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</si>
  <si>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</si>
  <si>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</si>
  <si>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</si>
  <si>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</si>
  <si>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</si>
  <si>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</si>
  <si>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</si>
  <si>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</si>
  <si>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</si>
  <si>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</si>
  <si>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</si>
  <si>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</si>
  <si>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</si>
  <si>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</si>
  <si>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</si>
  <si>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</si>
  <si>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</si>
  <si>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</si>
  <si>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</si>
  <si>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</si>
  <si>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</si>
  <si>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</si>
  <si>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</si>
  <si>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</si>
  <si>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</si>
  <si>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</si>
  <si>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</si>
  <si>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</si>
  <si>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</si>
  <si>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</si>
  <si>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</si>
  <si>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</si>
  <si>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</si>
  <si>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</si>
  <si>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</si>
  <si>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</si>
  <si>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</si>
  <si>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</si>
  <si>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</si>
  <si>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</si>
  <si>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</si>
  <si>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</si>
  <si>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</si>
  <si>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</si>
  <si>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</si>
  <si>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</si>
  <si>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</si>
  <si>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</si>
  <si>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</si>
  <si>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</si>
  <si>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</si>
  <si>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</si>
  <si>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</si>
  <si>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</si>
  <si>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</si>
  <si>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</si>
  <si>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</si>
  <si>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</si>
  <si>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</si>
  <si>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</si>
  <si>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</si>
  <si>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</si>
  <si>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</si>
  <si>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</si>
  <si>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</si>
  <si>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</si>
  <si>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</si>
  <si>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</si>
  <si>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</si>
  <si>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</si>
  <si>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</si>
  <si>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</si>
  <si>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</si>
  <si>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</si>
  <si>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</si>
  <si>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</si>
  <si>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</si>
  <si>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</si>
  <si>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</si>
  <si>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</si>
  <si>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</si>
  <si>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</si>
  <si>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</si>
  <si>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</si>
  <si>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</si>
  <si>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</si>
  <si>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</si>
  <si>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</si>
  <si>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</si>
  <si>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</si>
  <si>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</si>
  <si>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</si>
  <si>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</si>
  <si>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</si>
  <si>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</si>
  <si>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</si>
  <si>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</si>
  <si>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</si>
  <si>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</si>
  <si>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</si>
  <si>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</si>
  <si>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</si>
  <si>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</si>
  <si>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</si>
  <si>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</si>
  <si>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</si>
  <si>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</si>
  <si>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</si>
  <si>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</si>
  <si>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</si>
  <si>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</si>
  <si>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</si>
  <si>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</si>
  <si>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</si>
  <si>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</si>
  <si>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</si>
  <si>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</si>
  <si>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</si>
  <si>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</si>
  <si>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</si>
  <si>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</si>
  <si>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</si>
  <si>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</si>
  <si>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</si>
  <si>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</si>
  <si>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</si>
  <si>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</si>
  <si>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</si>
  <si>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</si>
  <si>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</si>
  <si>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</si>
  <si>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</si>
  <si>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</si>
  <si>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</si>
  <si>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</si>
  <si>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</si>
  <si>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</si>
  <si>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</si>
  <si>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</si>
  <si>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</si>
  <si>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</si>
  <si>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</si>
  <si>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</si>
  <si>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</si>
  <si>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</si>
  <si>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</si>
  <si>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</si>
  <si>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</si>
  <si>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</si>
  <si>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</si>
  <si>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</si>
  <si>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</si>
  <si>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</si>
  <si>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</si>
  <si>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</si>
  <si>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</si>
  <si>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</si>
  <si>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</si>
  <si>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</si>
  <si>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</si>
  <si>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</si>
  <si>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</si>
  <si>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</si>
  <si>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</si>
  <si>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</si>
  <si>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</si>
  <si>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</si>
  <si>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</si>
  <si>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</si>
  <si>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</si>
  <si>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</si>
  <si>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</si>
  <si>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</si>
  <si>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</si>
  <si>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</si>
  <si>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</si>
  <si>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</si>
  <si>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</si>
  <si>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</si>
  <si>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</si>
  <si>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</si>
  <si>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</si>
  <si>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</si>
  <si>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</si>
  <si>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</si>
  <si>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</si>
  <si>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</si>
  <si>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</si>
  <si>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</si>
  <si>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</si>
  <si>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</si>
  <si>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</si>
  <si>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</si>
  <si>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</si>
  <si>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</si>
  <si>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</si>
  <si>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</si>
  <si>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</si>
  <si>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</si>
  <si>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</si>
  <si>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</si>
  <si>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</si>
  <si>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</si>
  <si>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</si>
  <si>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</si>
  <si>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</si>
  <si>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</si>
  <si>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</si>
  <si>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</si>
  <si>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</si>
  <si>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</si>
  <si>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</si>
  <si>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</si>
  <si>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</si>
  <si>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</si>
  <si>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</si>
  <si>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</si>
  <si>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</si>
  <si>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</si>
  <si>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</si>
  <si>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</si>
  <si>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</si>
  <si>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</si>
  <si>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</si>
  <si>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</si>
  <si>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</si>
  <si>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</si>
  <si>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</si>
  <si>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</si>
  <si>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</si>
  <si>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</si>
  <si>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</si>
  <si>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</si>
  <si>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</si>
  <si>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</si>
  <si>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</si>
  <si>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</si>
  <si>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</si>
  <si>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</si>
  <si>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</si>
  <si>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</si>
  <si>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</si>
  <si>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</si>
  <si>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</si>
  <si>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</si>
  <si>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</si>
  <si>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</si>
  <si>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</si>
  <si>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</si>
  <si>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</si>
  <si>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</si>
  <si>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</si>
  <si>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</si>
  <si>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</si>
  <si>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</si>
  <si>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</si>
  <si>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</si>
  <si>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</si>
  <si>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</si>
  <si>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</si>
  <si>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</si>
  <si>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</si>
  <si>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</si>
  <si>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</si>
  <si>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</si>
  <si>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</si>
  <si>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</si>
  <si>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</si>
  <si>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</si>
  <si>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</si>
  <si>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</si>
  <si>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</si>
  <si>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</si>
  <si>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</si>
  <si>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</si>
  <si>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</si>
  <si>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</si>
  <si>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</si>
  <si>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</si>
  <si>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</si>
  <si>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</si>
  <si>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</si>
  <si>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</si>
  <si>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</si>
  <si>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</si>
  <si>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</si>
  <si>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</si>
  <si>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</si>
  <si>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</si>
  <si>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</si>
  <si>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</si>
  <si>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</si>
  <si>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</si>
  <si>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</si>
  <si>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</si>
  <si>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</si>
  <si>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</si>
  <si>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</si>
  <si>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</si>
  <si>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</si>
  <si>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</si>
  <si>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</si>
  <si>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</si>
  <si>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</si>
  <si>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</si>
  <si>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</si>
  <si>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</si>
  <si>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</si>
  <si>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</si>
  <si>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</si>
  <si>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</si>
  <si>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</si>
  <si>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</si>
  <si>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</si>
  <si>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</si>
  <si>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</si>
  <si>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</si>
  <si>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</si>
  <si>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</si>
  <si>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</si>
  <si>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</si>
  <si>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</si>
  <si>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</si>
  <si>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</si>
  <si>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</si>
  <si>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</si>
  <si>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</si>
  <si>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</si>
  <si>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</si>
  <si>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</si>
  <si>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</si>
  <si>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</si>
  <si>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</si>
  <si>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</si>
  <si>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</si>
  <si>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</si>
  <si>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</si>
  <si>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</si>
  <si>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</si>
  <si>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</si>
  <si>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</si>
  <si>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</si>
  <si>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</si>
  <si>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</si>
  <si>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</si>
  <si>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</si>
  <si>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</si>
  <si>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</si>
  <si>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</si>
  <si>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</si>
  <si>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</si>
  <si>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</si>
  <si>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</si>
  <si>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</si>
  <si>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</si>
  <si>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</si>
  <si>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</si>
  <si>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</si>
  <si>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</si>
  <si>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</si>
  <si>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</si>
  <si>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</si>
  <si>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</si>
  <si>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</si>
  <si>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</si>
  <si>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</si>
  <si>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</si>
  <si>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</si>
  <si>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</si>
  <si>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</si>
  <si>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</si>
  <si>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</si>
  <si>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</si>
  <si>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</si>
  <si>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</si>
  <si>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</si>
  <si>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</si>
  <si>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</si>
  <si>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</si>
  <si>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</si>
  <si>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</si>
  <si>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</si>
  <si>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</si>
  <si>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</si>
  <si>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</si>
  <si>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</si>
  <si>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</si>
  <si>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</si>
  <si>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</si>
  <si>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</si>
  <si>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</si>
  <si>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</si>
  <si>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</si>
  <si>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</si>
  <si>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</si>
  <si>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</si>
  <si>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</si>
  <si>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</si>
  <si>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</si>
  <si>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</si>
  <si>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</si>
  <si>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</si>
  <si>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</si>
  <si>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</si>
  <si>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</si>
  <si>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</si>
  <si>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</si>
  <si>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</si>
  <si>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</si>
  <si>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</si>
  <si>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</si>
  <si>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</si>
  <si>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</si>
  <si>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</si>
  <si>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</si>
  <si>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</si>
  <si>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</si>
  <si>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</si>
  <si>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</si>
  <si>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</si>
  <si>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</si>
  <si>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</si>
  <si>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</si>
  <si>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</si>
  <si>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</si>
  <si>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</si>
  <si>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</si>
  <si>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</si>
  <si>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</si>
  <si>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</si>
  <si>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</si>
  <si>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</si>
  <si>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</si>
  <si>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</si>
  <si>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</si>
  <si>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</si>
  <si>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</si>
  <si>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</si>
  <si>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</si>
  <si>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</si>
  <si>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</si>
  <si>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</si>
  <si>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</si>
  <si>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</si>
  <si>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</si>
  <si>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</si>
  <si>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</si>
  <si>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</si>
  <si>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</si>
  <si>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</si>
  <si>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</si>
  <si>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</si>
  <si>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</si>
  <si>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</si>
  <si>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</si>
  <si>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</si>
  <si>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</si>
  <si>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</si>
  <si>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</si>
  <si>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</si>
  <si>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</si>
  <si>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</si>
  <si>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</si>
  <si>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</si>
  <si>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</si>
  <si>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</si>
  <si>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</si>
  <si>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</si>
  <si>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</si>
  <si>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</si>
  <si>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</si>
  <si>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</si>
  <si>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</si>
  <si>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</si>
  <si>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</si>
  <si>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</si>
  <si>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</si>
  <si>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</si>
  <si>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</si>
  <si>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</si>
  <si>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</si>
  <si>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</si>
  <si>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</si>
  <si>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</si>
  <si>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</si>
  <si>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</si>
  <si>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</si>
  <si>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</si>
  <si>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</si>
  <si>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</si>
  <si>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</si>
  <si>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</si>
  <si>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</si>
  <si>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</si>
  <si>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</si>
  <si>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</si>
  <si>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</si>
  <si>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</si>
  <si>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</si>
  <si>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</si>
  <si>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</si>
  <si>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</si>
  <si>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</si>
  <si>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</si>
  <si>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</si>
  <si>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</si>
  <si>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</si>
  <si>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</si>
  <si>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</si>
  <si>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</si>
  <si>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</si>
  <si>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</si>
  <si>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</si>
  <si>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</si>
  <si>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</si>
  <si>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</si>
  <si>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</si>
  <si>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</si>
  <si>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</si>
  <si>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</si>
  <si>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</si>
  <si>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</si>
  <si>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</si>
  <si>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</si>
  <si>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</si>
  <si>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</si>
  <si>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</si>
  <si>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</si>
  <si>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</si>
  <si>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</si>
  <si>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</si>
  <si>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</si>
  <si>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</si>
  <si>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</si>
  <si>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</si>
  <si>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</si>
  <si>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</si>
  <si>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</si>
  <si>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</si>
  <si>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</si>
  <si>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</si>
  <si>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</si>
  <si>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</si>
  <si>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</si>
  <si>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</si>
  <si>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</si>
  <si>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</si>
  <si>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</si>
  <si>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</si>
  <si>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</si>
  <si>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</si>
  <si>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</si>
  <si>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</si>
  <si>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</si>
  <si>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</si>
  <si>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</si>
  <si>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</si>
  <si>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</si>
  <si>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</si>
  <si>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</si>
  <si>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</si>
  <si>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</si>
  <si>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</si>
  <si>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</si>
  <si>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</si>
  <si>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</si>
  <si>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</si>
  <si>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</si>
  <si>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</si>
  <si>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</si>
  <si>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</si>
  <si>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</si>
  <si>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</si>
  <si>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</si>
  <si>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</si>
  <si>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</si>
  <si>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</si>
  <si>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</si>
  <si>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</si>
  <si>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</si>
  <si>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</si>
  <si>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</si>
  <si>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</si>
  <si>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</si>
  <si>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</si>
  <si>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</si>
  <si>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</si>
  <si>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</si>
  <si>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</si>
  <si>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</si>
  <si>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</si>
  <si>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</si>
  <si>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</si>
  <si>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</si>
  <si>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</si>
  <si>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</si>
  <si>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</si>
  <si>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</si>
  <si>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</si>
  <si>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</si>
  <si>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</si>
  <si>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</si>
  <si>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</si>
  <si>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</si>
  <si>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</si>
  <si>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</si>
  <si>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</si>
  <si>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</si>
  <si>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</si>
  <si>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</si>
  <si>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</si>
  <si>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</si>
  <si>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</si>
  <si>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</si>
  <si>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</si>
  <si>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</si>
  <si>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</si>
  <si>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</si>
  <si>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</si>
  <si>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</si>
  <si>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</si>
  <si>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</si>
  <si>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</si>
  <si>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</si>
  <si>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</si>
  <si>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</si>
  <si>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</si>
  <si>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</si>
  <si>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</si>
  <si>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</si>
  <si>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</si>
  <si>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</si>
  <si>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</si>
  <si>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</si>
  <si>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</si>
  <si>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</si>
  <si>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</si>
  <si>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</si>
  <si>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</si>
  <si>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</si>
  <si>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</si>
  <si>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</si>
  <si>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</si>
  <si>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</si>
  <si>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</si>
  <si>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</si>
  <si>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</si>
  <si>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</si>
  <si>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</si>
  <si>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</si>
  <si>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</si>
  <si>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</si>
  <si>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</si>
  <si>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</si>
  <si>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</si>
  <si>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</si>
  <si>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</si>
  <si>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</si>
  <si>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</si>
  <si>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</si>
  <si>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</si>
  <si>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</si>
  <si>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</si>
  <si>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</si>
  <si>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</si>
  <si>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</si>
  <si>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</si>
  <si>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</si>
  <si>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</si>
  <si>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</si>
  <si>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</si>
  <si>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</si>
  <si>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</si>
  <si>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</si>
  <si>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</si>
  <si>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</si>
  <si>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</si>
  <si>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</si>
  <si>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</si>
  <si>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</si>
  <si>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</si>
  <si>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</si>
  <si>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</si>
  <si>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</si>
  <si>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</si>
  <si>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</si>
  <si>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</si>
  <si>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</si>
  <si>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</si>
  <si>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</si>
  <si>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</si>
  <si>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</si>
  <si>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</si>
  <si>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</si>
  <si>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</si>
  <si>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</si>
  <si>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</si>
  <si>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</si>
  <si>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</si>
  <si>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</si>
  <si>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</si>
  <si>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</si>
  <si>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</si>
  <si>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</si>
  <si>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</si>
  <si>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</si>
  <si>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</si>
  <si>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</si>
  <si>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</si>
  <si>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</si>
  <si>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</si>
  <si>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</si>
  <si>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</si>
  <si>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</si>
  <si>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</si>
  <si>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</si>
  <si>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</si>
  <si>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</si>
  <si>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</si>
  <si>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</si>
  <si>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</si>
  <si>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</si>
  <si>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</si>
  <si>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</si>
  <si>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</si>
  <si>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</si>
  <si>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</si>
  <si>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</si>
  <si>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</si>
  <si>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</si>
  <si>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</si>
  <si>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</si>
  <si>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</si>
  <si>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</si>
  <si>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</si>
  <si>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</si>
  <si>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</si>
  <si>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</si>
  <si>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</si>
  <si>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</si>
  <si>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</si>
  <si>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</si>
  <si>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</si>
  <si>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</si>
  <si>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</si>
  <si>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</si>
  <si>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</si>
  <si>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</si>
  <si>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</si>
  <si>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</si>
  <si>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</si>
  <si>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</si>
  <si>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</si>
  <si>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</si>
  <si>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</si>
  <si>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</si>
  <si>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</si>
  <si>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</si>
  <si>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</si>
  <si>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</si>
  <si>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</si>
  <si>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</si>
  <si>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</si>
  <si>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</si>
  <si>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</si>
  <si>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</si>
  <si>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</si>
  <si>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</si>
  <si>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</si>
  <si>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</si>
  <si>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</si>
  <si>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</si>
  <si>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</si>
  <si>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</si>
  <si>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</si>
  <si>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</si>
  <si>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</si>
  <si>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</si>
  <si>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</si>
  <si>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</si>
  <si>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</si>
  <si>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</si>
  <si>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</si>
  <si>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</si>
  <si>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</si>
  <si>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</si>
  <si>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</si>
  <si>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</si>
  <si>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</si>
  <si>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</si>
  <si>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</si>
  <si>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</si>
  <si>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</si>
  <si>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</si>
  <si>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</si>
  <si>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</si>
  <si>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</si>
  <si>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</si>
  <si>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</si>
  <si>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</si>
  <si>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</si>
  <si>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</si>
  <si>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</si>
  <si>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</si>
  <si>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</si>
  <si>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</si>
  <si>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</si>
  <si>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</si>
  <si>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</si>
  <si>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</si>
  <si>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</si>
  <si>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</si>
  <si>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</si>
  <si>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</si>
  <si>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</si>
  <si>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</si>
  <si>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</si>
  <si>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</si>
  <si>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</si>
  <si>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</si>
  <si>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</si>
  <si>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</si>
  <si>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</si>
  <si>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</si>
  <si>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</si>
  <si>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</si>
  <si>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</si>
  <si>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</si>
  <si>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</si>
  <si>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</si>
  <si>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</si>
  <si>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</si>
  <si>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</si>
  <si>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</si>
  <si>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</si>
  <si>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</si>
  <si>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</si>
  <si>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</si>
  <si>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</si>
  <si>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</si>
  <si>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</si>
  <si>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</si>
  <si>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</si>
  <si>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</si>
  <si>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</si>
  <si>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</si>
  <si>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</si>
  <si>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</si>
  <si>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</si>
  <si>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</si>
  <si>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</si>
  <si>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</si>
  <si>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</si>
  <si>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</si>
  <si>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</si>
  <si>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</si>
  <si>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</si>
  <si>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</si>
  <si>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</si>
  <si>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</si>
  <si>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</si>
  <si>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</si>
  <si>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</si>
  <si>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</si>
  <si>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</si>
  <si>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</si>
  <si>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</si>
  <si>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</si>
  <si>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</si>
  <si>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</si>
  <si>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</si>
  <si>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</si>
  <si>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</si>
  <si>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</si>
  <si>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</si>
  <si>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</si>
  <si>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</si>
  <si>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</si>
  <si>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</si>
  <si>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</si>
  <si>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</si>
  <si>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</si>
  <si>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</si>
  <si>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</si>
  <si>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</si>
  <si>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</si>
  <si>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</si>
  <si>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</si>
  <si>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</si>
  <si>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</si>
  <si>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</si>
  <si>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</si>
  <si>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</si>
  <si>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</si>
  <si>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</si>
  <si>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</si>
  <si>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</si>
  <si>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</si>
  <si>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</si>
  <si>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</si>
  <si>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</si>
  <si>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</si>
  <si>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</si>
  <si>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</si>
  <si>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</si>
  <si>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</si>
  <si>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</si>
  <si>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</si>
  <si>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</si>
  <si>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</si>
  <si>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</si>
  <si>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</si>
  <si>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</si>
  <si>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</si>
  <si>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</si>
  <si>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</si>
  <si>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</si>
  <si>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</si>
  <si>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</si>
  <si>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</si>
  <si>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</si>
  <si>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</si>
  <si>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</si>
  <si>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</si>
  <si>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</si>
  <si>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</si>
  <si>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</si>
  <si>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</si>
  <si>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</si>
  <si>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</si>
  <si>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</si>
  <si>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</si>
  <si>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</si>
  <si>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</si>
  <si>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</si>
  <si>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</si>
  <si>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</si>
  <si>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</si>
  <si>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</si>
  <si>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</si>
  <si>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</si>
  <si>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</si>
  <si>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</si>
  <si>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</si>
  <si>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</si>
  <si>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</si>
  <si>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</si>
  <si>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</si>
  <si>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</si>
  <si>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</si>
  <si>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</si>
  <si>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</si>
  <si>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</si>
  <si>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</si>
  <si>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</si>
  <si>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</si>
  <si>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</si>
  <si>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</si>
  <si>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</si>
  <si>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</si>
  <si>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</si>
  <si>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</si>
  <si>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</si>
  <si>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</si>
  <si>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</si>
  <si>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</si>
  <si>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</si>
  <si>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</si>
  <si>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</si>
  <si>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</si>
  <si>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</si>
  <si>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</si>
  <si>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</si>
  <si>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</si>
  <si>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</si>
  <si>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</si>
  <si>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</si>
  <si>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</si>
  <si>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</si>
  <si>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</si>
  <si>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</si>
  <si>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</si>
  <si>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</si>
  <si>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</si>
  <si>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</si>
  <si>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</si>
  <si>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</si>
  <si>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</si>
  <si>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</si>
  <si>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</si>
  <si>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</si>
  <si>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</si>
  <si>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</si>
  <si>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</si>
  <si>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</si>
  <si>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</si>
  <si>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</si>
  <si>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</si>
  <si>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</si>
  <si>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</si>
  <si>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</si>
  <si>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</si>
  <si>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</si>
  <si>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</si>
  <si>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</si>
  <si>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</si>
  <si>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</si>
  <si>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</si>
  <si>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</si>
  <si>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</si>
  <si>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</si>
  <si>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</si>
  <si>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</si>
  <si>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</si>
  <si>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</si>
  <si>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</si>
  <si>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</si>
  <si>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</si>
  <si>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</si>
  <si>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</si>
  <si>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</si>
  <si>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</si>
  <si>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</si>
  <si>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</si>
  <si>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</si>
  <si>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</si>
  <si>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</si>
  <si>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</si>
  <si>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</si>
  <si>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</si>
  <si>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</si>
  <si>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</si>
  <si>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</si>
  <si>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</si>
  <si>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</si>
  <si>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</si>
  <si>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</si>
  <si>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</si>
  <si>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</si>
  <si>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</si>
  <si>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</si>
  <si>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</si>
  <si>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</si>
  <si>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</si>
  <si>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</si>
  <si>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</si>
  <si>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</si>
  <si>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</si>
  <si>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</si>
  <si>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</si>
  <si>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</si>
  <si>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</si>
  <si>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</si>
  <si>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</si>
  <si>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</si>
  <si>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</si>
  <si>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</si>
  <si>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</si>
  <si>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</si>
  <si>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</si>
  <si>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</si>
  <si>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</si>
  <si>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</si>
  <si>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</si>
  <si>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</si>
  <si>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</si>
  <si>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</si>
  <si>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</si>
  <si>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</si>
  <si>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</si>
  <si>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</si>
  <si>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</si>
  <si>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</si>
  <si>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</si>
  <si>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</si>
  <si>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</si>
  <si>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</si>
  <si>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</si>
  <si>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</si>
  <si>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</si>
  <si>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</si>
  <si>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</si>
  <si>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</si>
  <si>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</si>
  <si>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</si>
  <si>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</si>
  <si>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</si>
  <si>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</si>
  <si>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</si>
  <si>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</si>
  <si>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</si>
  <si>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</si>
  <si>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</si>
  <si>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</si>
  <si>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</si>
  <si>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</si>
  <si>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</si>
  <si>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</si>
  <si>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</si>
  <si>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</si>
  <si>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</si>
  <si>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</si>
  <si>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</si>
  <si>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</si>
  <si>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</si>
  <si>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</si>
  <si>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</si>
  <si>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</si>
  <si>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</si>
  <si>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</si>
  <si>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</si>
  <si>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</si>
  <si>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</si>
  <si>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</si>
  <si>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</si>
  <si>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</si>
  <si>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</si>
  <si>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</si>
  <si>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</si>
  <si>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</si>
  <si>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</si>
  <si>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</si>
  <si>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</si>
  <si>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</si>
  <si>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</si>
  <si>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</si>
  <si>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</si>
  <si>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</si>
  <si>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</si>
  <si>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</si>
  <si>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</si>
  <si>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</si>
  <si>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</si>
  <si>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</si>
  <si>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</si>
  <si>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</si>
  <si>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</si>
  <si>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</si>
  <si>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</si>
  <si>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</si>
  <si>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</si>
  <si>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</si>
  <si>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</si>
  <si>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</si>
  <si>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</si>
  <si>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</si>
  <si>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</si>
  <si>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</si>
  <si>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</si>
  <si>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</si>
  <si>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</si>
  <si>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</si>
  <si>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</si>
  <si>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</si>
  <si>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</si>
  <si>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</si>
  <si>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</si>
  <si>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</si>
  <si>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</si>
  <si>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</si>
  <si>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</si>
  <si>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</si>
  <si>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</si>
  <si>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</si>
  <si>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</si>
  <si>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</si>
  <si>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</si>
  <si>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</si>
  <si>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</si>
  <si>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</si>
  <si>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</si>
  <si>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</si>
  <si>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</si>
  <si>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</si>
  <si>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</si>
  <si>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</si>
  <si>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</si>
  <si>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</si>
  <si>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</si>
  <si>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</si>
  <si>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</si>
  <si>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</si>
  <si>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</si>
  <si>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</si>
  <si>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</si>
  <si>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</si>
  <si>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</si>
  <si>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</si>
  <si>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</si>
  <si>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</si>
  <si>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</si>
  <si>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</si>
  <si>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</si>
  <si>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</si>
  <si>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</si>
  <si>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</si>
  <si>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</si>
  <si>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</si>
  <si>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</si>
  <si>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</si>
  <si>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</si>
  <si>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</si>
  <si>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</si>
  <si>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</si>
  <si>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</si>
  <si>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</si>
  <si>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</si>
  <si>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</si>
  <si>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</si>
  <si>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</si>
  <si>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</si>
  <si>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</si>
  <si>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</si>
  <si>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</si>
  <si>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</si>
  <si>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</si>
  <si>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</si>
  <si>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</si>
  <si>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</si>
  <si>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</si>
  <si>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</si>
  <si>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</si>
  <si>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</si>
  <si>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</si>
  <si>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</si>
  <si>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</si>
  <si>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</si>
  <si>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</si>
  <si>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</si>
  <si>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</si>
  <si>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</si>
  <si>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</si>
  <si>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</si>
  <si>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</si>
  <si>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</si>
  <si>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</si>
  <si>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</si>
  <si>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</si>
  <si>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</si>
  <si>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</si>
  <si>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</si>
  <si>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</si>
  <si>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</si>
  <si>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</si>
  <si>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</si>
  <si>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</si>
  <si>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</si>
  <si>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</si>
  <si>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</si>
  <si>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</si>
  <si>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</si>
  <si>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</si>
  <si>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</si>
  <si>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</si>
  <si>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</si>
  <si>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</si>
  <si>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</si>
  <si>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</si>
  <si>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</si>
  <si>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</si>
  <si>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</si>
  <si>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</si>
  <si>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</si>
  <si>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</si>
  <si>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</si>
  <si>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</si>
  <si>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</si>
  <si>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</si>
  <si>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</si>
  <si>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</si>
  <si>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</si>
  <si>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</si>
  <si>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</si>
  <si>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</si>
  <si>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</si>
  <si>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</si>
  <si>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</si>
  <si>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</si>
  <si>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</si>
  <si>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</si>
  <si>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</si>
  <si>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</si>
  <si>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</si>
  <si>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</si>
  <si>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</si>
  <si>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</si>
  <si>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</si>
  <si>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</si>
  <si>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</si>
  <si>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</si>
  <si>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</si>
  <si>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</si>
  <si>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</si>
  <si>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</si>
  <si>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</si>
  <si>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</si>
  <si>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</si>
  <si>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</si>
  <si>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</si>
  <si>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</si>
  <si>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</si>
  <si>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</si>
  <si>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</si>
  <si>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</si>
  <si>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</si>
  <si>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</si>
  <si>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</si>
  <si>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</si>
  <si>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</si>
  <si>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</si>
  <si>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</si>
  <si>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</si>
  <si>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</si>
  <si>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</si>
  <si>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</si>
  <si>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</si>
  <si>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</si>
  <si>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</si>
  <si>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</si>
  <si>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</si>
  <si>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</si>
  <si>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</si>
  <si>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</si>
  <si>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</si>
  <si>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</si>
  <si>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</si>
  <si>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</si>
  <si>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</si>
  <si>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</si>
  <si>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</si>
  <si>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</si>
  <si>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</si>
  <si>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</si>
  <si>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</si>
  <si>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</si>
  <si>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</si>
  <si>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</si>
  <si>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</si>
  <si>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</si>
  <si>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</si>
  <si>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</si>
  <si>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</si>
  <si>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</si>
  <si>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</si>
  <si>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</si>
  <si>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</si>
  <si>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</si>
  <si>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</si>
  <si>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</si>
  <si>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</si>
  <si>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</si>
  <si>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</si>
  <si>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</si>
  <si>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</si>
  <si>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</si>
  <si>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</si>
  <si>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</si>
  <si>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</si>
  <si>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</si>
  <si>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</si>
  <si>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</si>
  <si>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</si>
  <si>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</si>
  <si>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</si>
  <si>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</si>
  <si>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</si>
  <si>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</si>
  <si>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</si>
  <si>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</si>
  <si>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</si>
  <si>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</si>
  <si>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</si>
  <si>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</si>
  <si>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</si>
  <si>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</si>
  <si>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</si>
  <si>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</si>
  <si>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</si>
  <si>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</si>
  <si>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</si>
  <si>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</si>
  <si>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</si>
  <si>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</si>
  <si>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</si>
  <si>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</si>
  <si>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</si>
  <si>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</si>
  <si>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</si>
  <si>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</si>
  <si>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</si>
  <si>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</si>
  <si>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</si>
  <si>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</si>
  <si>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</si>
  <si>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</si>
  <si>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</si>
  <si>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</si>
  <si>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</si>
  <si>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</si>
  <si>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</si>
  <si>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</si>
  <si>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</si>
  <si>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</si>
  <si>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</si>
  <si>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</si>
  <si>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</si>
  <si>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</si>
  <si>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</si>
  <si>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</si>
  <si>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</si>
  <si>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</si>
  <si>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</si>
  <si>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</si>
  <si>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</si>
  <si>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</si>
  <si>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</si>
  <si>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</si>
  <si>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</si>
  <si>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</si>
  <si>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</si>
  <si>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</si>
  <si>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</si>
  <si>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</si>
  <si>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</si>
  <si>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</si>
  <si>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</si>
  <si>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</si>
  <si>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</si>
  <si>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</si>
  <si>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</si>
  <si>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</si>
  <si>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</si>
  <si>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</si>
  <si>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</si>
  <si>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</si>
  <si>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</si>
  <si>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</si>
  <si>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</si>
  <si>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</si>
  <si>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</si>
  <si>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</si>
  <si>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</si>
  <si>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</si>
  <si>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</si>
  <si>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</si>
  <si>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</si>
  <si>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</si>
  <si>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</si>
  <si>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</si>
  <si>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</si>
  <si>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</si>
  <si>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</si>
  <si>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</si>
  <si>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</si>
  <si>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</si>
  <si>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</si>
  <si>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</si>
  <si>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</si>
  <si>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</si>
  <si>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</si>
  <si>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</si>
  <si>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</si>
  <si>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</si>
  <si>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</si>
  <si>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</si>
  <si>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</si>
  <si>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</si>
  <si>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</si>
  <si>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</si>
  <si>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</si>
  <si>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</si>
  <si>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</si>
  <si>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</si>
  <si>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</si>
  <si>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</si>
  <si>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</si>
  <si>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</si>
  <si>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</si>
  <si>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</si>
  <si>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</si>
  <si>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</si>
  <si>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</si>
  <si>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</si>
  <si>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</si>
  <si>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</si>
  <si>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</si>
  <si>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</si>
  <si>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</si>
  <si>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</si>
  <si>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</si>
  <si>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</si>
  <si>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</si>
  <si>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</si>
  <si>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</si>
  <si>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</si>
  <si>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</si>
  <si>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</si>
  <si>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</si>
  <si>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</si>
  <si>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</si>
  <si>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</si>
  <si>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</si>
  <si>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</si>
  <si>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</si>
  <si>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</si>
  <si>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</si>
  <si>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</si>
  <si>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</si>
  <si>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</si>
  <si>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</si>
  <si>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</si>
  <si>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</si>
  <si>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</si>
  <si>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</si>
  <si>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</si>
  <si>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</si>
  <si>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</si>
  <si>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</si>
  <si>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</si>
  <si>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</si>
  <si>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</si>
  <si>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</si>
  <si>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</si>
  <si>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</si>
  <si>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</si>
  <si>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</si>
  <si>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</si>
  <si>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</si>
  <si>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</si>
  <si>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</si>
  <si>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</si>
  <si>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</si>
  <si>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</si>
  <si>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</si>
  <si>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</si>
  <si>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</si>
  <si>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</si>
  <si>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</si>
  <si>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</si>
  <si>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</si>
  <si>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</si>
  <si>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</si>
  <si>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</si>
  <si>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</si>
  <si>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</si>
  <si>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</si>
  <si>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</si>
  <si>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</si>
  <si>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</si>
  <si>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</si>
  <si>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</si>
  <si>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</si>
  <si>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</si>
  <si>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</si>
  <si>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</si>
  <si>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</si>
  <si>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</si>
  <si>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</si>
  <si>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</si>
  <si>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</si>
  <si>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</si>
  <si>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</si>
  <si>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</si>
  <si>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</si>
  <si>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</si>
  <si>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</si>
  <si>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</si>
  <si>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</si>
  <si>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</si>
  <si>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</si>
  <si>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</si>
  <si>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</si>
  <si>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</si>
  <si>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</si>
  <si>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</si>
  <si>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</si>
  <si>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</si>
  <si>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</si>
  <si>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</si>
  <si>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</si>
  <si>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</si>
  <si>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</si>
  <si>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</si>
  <si>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</si>
  <si>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</si>
  <si>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</si>
  <si>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</si>
  <si>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</si>
  <si>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</si>
  <si>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</si>
  <si>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</si>
  <si>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</si>
  <si>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</si>
  <si>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</si>
  <si>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</si>
  <si>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</si>
  <si>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</si>
  <si>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</si>
  <si>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</si>
  <si>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</si>
  <si>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</si>
  <si>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</si>
  <si>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</si>
  <si>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</si>
  <si>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</si>
  <si>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</si>
  <si>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</si>
  <si>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</si>
  <si>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</si>
  <si>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</si>
  <si>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</si>
  <si>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</si>
  <si>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</si>
  <si>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</si>
  <si>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</si>
  <si>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</si>
  <si>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</si>
  <si>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</si>
  <si>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</si>
  <si>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</si>
  <si>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</si>
  <si>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</si>
  <si>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</si>
  <si>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</si>
  <si>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</si>
  <si>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</si>
  <si>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</si>
  <si>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</si>
  <si>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</si>
  <si>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</si>
  <si>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</si>
  <si>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</si>
  <si>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</si>
  <si>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</si>
  <si>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</si>
  <si>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</si>
  <si>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</si>
  <si>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</si>
  <si>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</si>
  <si>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</si>
  <si>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</si>
  <si>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</si>
  <si>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</si>
  <si>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</si>
  <si>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</si>
  <si>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</si>
  <si>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</si>
  <si>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</si>
  <si>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</si>
  <si>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</si>
  <si>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</si>
  <si>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</si>
  <si>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</si>
  <si>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</si>
  <si>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</si>
  <si>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</si>
  <si>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</si>
  <si>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</si>
  <si>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</si>
  <si>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</si>
  <si>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</si>
  <si>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</si>
  <si>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</si>
  <si>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</si>
  <si>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</si>
  <si>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</si>
  <si>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</si>
  <si>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</si>
  <si>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</si>
  <si>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</si>
  <si>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</si>
  <si>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</si>
  <si>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</si>
  <si>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</si>
  <si>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</si>
  <si>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</si>
  <si>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</si>
  <si>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</si>
  <si>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</si>
  <si>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</si>
  <si>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</si>
  <si>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</si>
  <si>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</si>
  <si>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</si>
  <si>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</si>
  <si>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</si>
  <si>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</si>
  <si>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</si>
  <si>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</si>
  <si>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</si>
  <si>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</si>
  <si>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</si>
  <si>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</si>
  <si>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</si>
  <si>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</si>
  <si>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</si>
  <si>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</si>
  <si>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</si>
  <si>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</si>
  <si>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</si>
  <si>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</si>
  <si>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</si>
  <si>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</si>
  <si>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</si>
  <si>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</si>
  <si>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</si>
  <si>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</si>
  <si>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</si>
  <si>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</si>
  <si>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</si>
  <si>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</si>
  <si>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</si>
  <si>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</si>
  <si>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</si>
  <si>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</si>
  <si>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</si>
  <si>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</si>
  <si>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</si>
  <si>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</si>
  <si>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</si>
  <si>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</si>
  <si>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</si>
  <si>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</si>
  <si>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</si>
  <si>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</si>
  <si>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</si>
  <si>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</si>
  <si>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</si>
  <si>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</si>
  <si>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</si>
  <si>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</si>
  <si>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</si>
  <si>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</si>
  <si>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</si>
  <si>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</si>
  <si>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</si>
  <si>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</si>
  <si>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</si>
  <si>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</si>
  <si>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</si>
  <si>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</si>
  <si>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</si>
  <si>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</si>
  <si>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</si>
  <si>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</si>
  <si>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</si>
  <si>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</si>
  <si>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</si>
  <si>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</si>
  <si>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</si>
  <si>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</si>
  <si>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</si>
  <si>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</si>
  <si>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</si>
  <si>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</si>
  <si>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</si>
  <si>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</si>
  <si>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</si>
  <si>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</si>
  <si>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</si>
  <si>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</si>
  <si>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</si>
  <si>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</si>
  <si>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</si>
  <si>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</si>
  <si>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</si>
  <si>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</si>
  <si>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</si>
  <si>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</si>
  <si>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</si>
  <si>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</si>
  <si>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</si>
  <si>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</si>
  <si>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</si>
  <si>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</si>
  <si>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</si>
  <si>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</si>
  <si>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</si>
  <si>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</si>
  <si>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</si>
  <si>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</si>
  <si>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</si>
  <si>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</si>
  <si>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</si>
  <si>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</si>
  <si>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</si>
  <si>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</si>
  <si>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</si>
  <si>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</si>
  <si>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</si>
  <si>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</si>
  <si>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</si>
  <si>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</si>
  <si>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</si>
  <si>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</si>
  <si>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</si>
  <si>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</si>
  <si>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</si>
  <si>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</si>
  <si>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</si>
  <si>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</si>
  <si>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</si>
  <si>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</si>
  <si>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</si>
  <si>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</si>
  <si>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</si>
  <si>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</si>
  <si>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</si>
  <si>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</si>
  <si>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</si>
  <si>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</si>
  <si>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</si>
  <si>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</si>
  <si>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</si>
  <si>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</si>
  <si>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</si>
  <si>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</si>
  <si>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</si>
  <si>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</si>
  <si>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</si>
  <si>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</si>
  <si>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</si>
  <si>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</si>
  <si>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</si>
  <si>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</si>
  <si>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</si>
  <si>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</si>
  <si>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</si>
  <si>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</si>
  <si>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</si>
  <si>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</si>
  <si>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</si>
  <si>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</si>
  <si>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</si>
  <si>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</si>
  <si>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</si>
  <si>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</si>
  <si>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</si>
  <si>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</si>
  <si>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</si>
  <si>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</si>
  <si>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</si>
  <si>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</si>
  <si>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</si>
  <si>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</si>
  <si>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</si>
  <si>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</si>
  <si>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</si>
  <si>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</si>
  <si>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</si>
  <si>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</si>
  <si>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</si>
  <si>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</si>
  <si>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</si>
  <si>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</si>
  <si>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</si>
  <si>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</si>
  <si>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</si>
  <si>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</si>
  <si>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</si>
  <si>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</si>
  <si>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</si>
  <si>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</si>
  <si>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</si>
  <si>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</si>
  <si>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</si>
  <si>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</si>
  <si>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</si>
  <si>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</si>
  <si>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</si>
  <si>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</si>
  <si>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</si>
  <si>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</si>
  <si>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</si>
  <si>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</si>
  <si>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</si>
  <si>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</si>
  <si>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</si>
  <si>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</si>
  <si>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</si>
  <si>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</si>
  <si>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</si>
  <si>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</si>
  <si>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</si>
  <si>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</si>
  <si>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</si>
  <si>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</si>
  <si>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</si>
  <si>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</si>
  <si>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</si>
  <si>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</si>
  <si>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</si>
  <si>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</si>
  <si>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</si>
  <si>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</si>
  <si>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</si>
  <si>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</si>
  <si>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</si>
  <si>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</si>
  <si>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</si>
  <si>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</si>
  <si>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</si>
  <si>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</si>
  <si>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</si>
  <si>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</si>
  <si>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</si>
  <si>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</si>
  <si>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</si>
  <si>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</si>
  <si>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</si>
  <si>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</si>
  <si>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</si>
  <si>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</si>
  <si>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</si>
  <si>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</si>
  <si>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</si>
  <si>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</si>
  <si>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</si>
  <si>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</si>
  <si>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</si>
  <si>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</si>
  <si>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</si>
  <si>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</si>
  <si>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</si>
  <si>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</si>
  <si>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</si>
  <si>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</si>
  <si>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</si>
  <si>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</si>
  <si>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</si>
  <si>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</si>
  <si>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</si>
  <si>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</si>
  <si>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</si>
  <si>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</si>
  <si>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</si>
  <si>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</si>
  <si>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</si>
  <si>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</si>
  <si>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</si>
  <si>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</si>
  <si>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</si>
  <si>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</si>
  <si>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</si>
  <si>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</si>
  <si>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</si>
  <si>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</si>
  <si>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</si>
  <si>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</si>
  <si>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</si>
  <si>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</si>
  <si>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</si>
  <si>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</si>
  <si>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</si>
  <si>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</si>
  <si>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</si>
  <si>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</si>
  <si>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</si>
  <si>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</si>
  <si>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</si>
  <si>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</si>
  <si>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</si>
  <si>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</si>
  <si>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</si>
  <si>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</si>
  <si>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</si>
  <si>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</si>
  <si>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</si>
  <si>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</si>
  <si>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</si>
  <si>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</si>
  <si>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</si>
  <si>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</si>
  <si>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</si>
  <si>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</si>
  <si>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</si>
  <si>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</si>
  <si>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</si>
  <si>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</si>
  <si>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</si>
  <si>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</si>
  <si>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</si>
  <si>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</si>
  <si>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</si>
  <si>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</si>
  <si>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</si>
  <si>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</si>
  <si>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</si>
  <si>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</si>
  <si>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</si>
  <si>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</si>
  <si>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</si>
  <si>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</si>
  <si>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</si>
  <si>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</si>
  <si>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</si>
  <si>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</si>
  <si>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</si>
  <si>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</si>
  <si>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</si>
  <si>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</si>
  <si>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</si>
  <si>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</si>
  <si>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</si>
  <si>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</si>
  <si>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</si>
  <si>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</si>
  <si>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</si>
  <si>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</si>
  <si>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</si>
  <si>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</si>
  <si>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</si>
  <si>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</si>
  <si>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</si>
  <si>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</si>
  <si>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</si>
  <si>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</si>
  <si>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</si>
  <si>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</si>
  <si>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</si>
  <si>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</si>
  <si>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</si>
  <si>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</si>
  <si>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</si>
  <si>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</si>
  <si>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</si>
  <si>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</si>
  <si>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</si>
  <si>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</si>
  <si>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</si>
  <si>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</si>
  <si>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</si>
  <si>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</si>
  <si>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</si>
  <si>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</si>
  <si>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</si>
  <si>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</si>
  <si>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</si>
  <si>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</si>
  <si>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</si>
  <si>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</si>
  <si>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</si>
  <si>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</si>
  <si>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</si>
  <si>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</si>
  <si>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</si>
  <si>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</si>
  <si>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</si>
  <si>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</si>
  <si>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</si>
  <si>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</si>
  <si>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</si>
  <si>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</si>
  <si>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</si>
  <si>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</si>
  <si>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</si>
  <si>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</si>
  <si>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</si>
  <si>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</si>
  <si>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</si>
  <si>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</si>
  <si>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</si>
  <si>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</si>
  <si>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</si>
  <si>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</si>
  <si>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</si>
  <si>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</si>
  <si>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</si>
  <si>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</si>
  <si>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</si>
  <si>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</si>
  <si>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</si>
  <si>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</si>
  <si>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</si>
  <si>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</si>
  <si>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</si>
  <si>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</si>
  <si>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</si>
  <si>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</si>
  <si>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</si>
  <si>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</si>
  <si>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</si>
  <si>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</si>
  <si>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</si>
  <si>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</si>
  <si>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</si>
  <si>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</si>
  <si>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</si>
  <si>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</si>
  <si>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</si>
  <si>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</si>
  <si>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</si>
  <si>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</si>
  <si>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</si>
  <si>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</si>
  <si>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</si>
  <si>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</si>
  <si>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</si>
  <si>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</si>
  <si>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</si>
  <si>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</si>
  <si>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</si>
  <si>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</si>
  <si>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</si>
  <si>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</si>
  <si>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</si>
  <si>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</si>
  <si>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</si>
  <si>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</si>
  <si>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</si>
  <si>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</si>
  <si>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</si>
  <si>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</si>
  <si>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</si>
  <si>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</si>
  <si>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</si>
  <si>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</si>
  <si>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</si>
  <si>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</si>
  <si>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</si>
  <si>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</si>
  <si>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</si>
  <si>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</si>
  <si>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</si>
  <si>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</si>
  <si>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</si>
  <si>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</si>
  <si>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</si>
  <si>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</si>
  <si>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</si>
  <si>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</si>
  <si>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</si>
  <si>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</si>
  <si>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</si>
  <si>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</si>
  <si>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</si>
  <si>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</si>
  <si>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</si>
  <si>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</si>
  <si>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</si>
  <si>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</si>
  <si>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</si>
  <si>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</si>
  <si>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</si>
  <si>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</si>
  <si>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</si>
  <si>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</si>
  <si>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</si>
  <si>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</si>
  <si>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</si>
  <si>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</si>
  <si>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</si>
  <si>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</si>
  <si>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</si>
  <si>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</si>
  <si>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</si>
  <si>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</si>
  <si>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</si>
  <si>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</si>
  <si>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</si>
  <si>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</si>
  <si>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</si>
  <si>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</si>
  <si>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</si>
  <si>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</si>
  <si>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</si>
  <si>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</si>
  <si>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</si>
  <si>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</si>
  <si>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</si>
  <si>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</si>
  <si>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</si>
  <si>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</si>
  <si>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</si>
  <si>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</si>
  <si>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</si>
  <si>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</si>
  <si>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</si>
  <si>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</si>
  <si>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</si>
  <si>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</si>
  <si>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</si>
  <si>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</si>
  <si>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</si>
  <si>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</si>
  <si>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</si>
  <si>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</si>
  <si>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</si>
  <si>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</si>
  <si>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</si>
  <si>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</si>
  <si>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</si>
  <si>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</si>
  <si>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</si>
  <si>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</si>
  <si>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</si>
  <si>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</si>
  <si>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</si>
  <si>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</si>
  <si>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</si>
  <si>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</si>
  <si>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</si>
  <si>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</si>
  <si>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</si>
  <si>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</si>
  <si>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</si>
  <si>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</si>
  <si>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</si>
  <si>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</si>
  <si>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</si>
  <si>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</si>
  <si>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</si>
  <si>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</si>
  <si>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</si>
  <si>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</si>
  <si>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</si>
  <si>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</si>
  <si>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</si>
  <si>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</si>
  <si>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</si>
  <si>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</si>
  <si>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</si>
  <si>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</si>
  <si>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</si>
  <si>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</si>
  <si>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</si>
  <si>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</si>
  <si>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</si>
  <si>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</si>
  <si>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</si>
  <si>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</si>
  <si>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</si>
  <si>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</si>
  <si>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</si>
  <si>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</si>
  <si>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</si>
  <si>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</si>
  <si>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</si>
  <si>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</si>
  <si>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</si>
  <si>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</si>
  <si>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</si>
  <si>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</si>
  <si>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</si>
  <si>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</si>
  <si>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</si>
  <si>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</si>
  <si>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</si>
  <si>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</si>
  <si>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</si>
  <si>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</si>
  <si>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</si>
  <si>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</si>
  <si>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</si>
  <si>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</si>
  <si>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</si>
  <si>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</si>
  <si>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</si>
  <si>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</si>
  <si>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</si>
  <si>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</si>
  <si>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</si>
  <si>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</si>
  <si>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</si>
  <si>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</si>
  <si>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</si>
  <si>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</si>
  <si>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</si>
  <si>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</si>
  <si>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</si>
  <si>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</si>
  <si>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</si>
  <si>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</si>
  <si>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</si>
  <si>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</si>
  <si>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</si>
  <si>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</si>
  <si>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</si>
  <si>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</si>
  <si>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</si>
  <si>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</si>
  <si>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</si>
  <si>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</si>
  <si>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</si>
  <si>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</si>
  <si>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</si>
  <si>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</si>
  <si>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</si>
  <si>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</si>
  <si>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</si>
  <si>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</si>
  <si>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</si>
  <si>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</si>
  <si>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</si>
  <si>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</si>
  <si>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</si>
  <si>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</si>
  <si>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</si>
  <si>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</si>
  <si>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</si>
  <si>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</si>
  <si>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</si>
  <si>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</si>
  <si>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</si>
  <si>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</si>
  <si>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</si>
  <si>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</si>
  <si>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</si>
  <si>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</si>
  <si>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</si>
  <si>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</si>
  <si>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</si>
  <si>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</si>
  <si>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</si>
  <si>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</si>
  <si>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</si>
  <si>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</si>
  <si>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</si>
  <si>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</si>
  <si>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</si>
  <si>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</si>
  <si>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</si>
  <si>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</si>
  <si>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</si>
  <si>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</si>
  <si>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</si>
  <si>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</si>
  <si>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</si>
  <si>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</si>
  <si>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</si>
  <si>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</si>
  <si>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</si>
  <si>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</si>
  <si>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</si>
  <si>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</si>
  <si>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</si>
  <si>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</si>
  <si>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</si>
  <si>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</si>
  <si>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</si>
  <si>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</si>
  <si>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</si>
  <si>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</si>
  <si>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</si>
  <si>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</si>
  <si>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</si>
  <si>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</si>
  <si>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</si>
  <si>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</si>
  <si>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</si>
  <si>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</si>
  <si>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</si>
  <si>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</si>
  <si>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</si>
  <si>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</si>
  <si>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</si>
  <si>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</si>
  <si>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</si>
  <si>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</si>
  <si>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</si>
  <si>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</si>
  <si>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</si>
  <si>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</si>
  <si>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</si>
  <si>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</si>
  <si>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</si>
  <si>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</si>
  <si>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</si>
  <si>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</si>
  <si>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</si>
  <si>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</si>
  <si>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</si>
  <si>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</si>
  <si>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</si>
  <si>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</si>
  <si>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</si>
  <si>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</si>
  <si>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</si>
  <si>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</si>
  <si>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</si>
  <si>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</si>
  <si>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</si>
  <si>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</si>
  <si>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</si>
  <si>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</si>
  <si>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</si>
  <si>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</si>
  <si>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</si>
  <si>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</si>
  <si>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</si>
  <si>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</si>
  <si>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</si>
  <si>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</si>
  <si>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</si>
  <si>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</si>
  <si>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</si>
  <si>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</si>
  <si>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</si>
  <si>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</si>
  <si>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</si>
  <si>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</si>
  <si>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</si>
  <si>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</si>
  <si>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</si>
  <si>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</si>
  <si>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</si>
  <si>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</si>
  <si>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</si>
  <si>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</si>
  <si>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</si>
  <si>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</si>
  <si>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</si>
  <si>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</si>
  <si>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</si>
  <si>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</si>
  <si>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</si>
  <si>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</si>
  <si>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</si>
  <si>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</si>
  <si>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</si>
  <si>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</si>
  <si>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</si>
  <si>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</si>
  <si>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</si>
  <si>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</si>
  <si>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</si>
  <si>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</si>
  <si>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</si>
  <si>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</si>
  <si>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</si>
  <si>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</si>
  <si>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</si>
  <si>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</si>
  <si>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</si>
  <si>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</si>
  <si>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</si>
  <si>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</si>
  <si>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</si>
  <si>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</si>
  <si>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</si>
  <si>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</si>
  <si>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</si>
  <si>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</si>
  <si>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</si>
  <si>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</si>
  <si>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</si>
  <si>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</si>
  <si>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</si>
  <si>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</si>
  <si>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</si>
  <si>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</si>
  <si>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</si>
  <si>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</si>
  <si>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</si>
  <si>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</si>
  <si>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</si>
  <si>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</si>
  <si>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</si>
  <si>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</si>
  <si>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</si>
  <si>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</si>
  <si>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</si>
  <si>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</si>
  <si>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</si>
  <si>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</si>
  <si>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</si>
  <si>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</si>
  <si>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</si>
  <si>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</si>
  <si>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</si>
  <si>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</si>
  <si>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</si>
  <si>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</si>
  <si>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</si>
  <si>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</si>
  <si>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</si>
  <si>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</si>
  <si>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</si>
  <si>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</si>
  <si>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</si>
  <si>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</si>
  <si>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</si>
  <si>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</si>
  <si>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</si>
  <si>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</si>
  <si>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</si>
  <si>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</si>
  <si>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</si>
  <si>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</si>
  <si>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</si>
  <si>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</si>
  <si>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</si>
  <si>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</si>
  <si>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</si>
  <si>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</si>
  <si>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</si>
  <si>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</si>
  <si>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</si>
  <si>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</si>
  <si>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</si>
  <si>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</si>
  <si>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</si>
  <si>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</si>
  <si>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</si>
  <si>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</si>
  <si>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</si>
  <si>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</si>
  <si>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</si>
  <si>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</si>
  <si>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</si>
  <si>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</si>
  <si>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</si>
  <si>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</si>
  <si>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</si>
  <si>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</si>
  <si>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</si>
  <si>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</si>
  <si>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</si>
  <si>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</si>
  <si>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</si>
  <si>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</si>
  <si>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</si>
  <si>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</si>
  <si>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</si>
  <si>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</si>
  <si>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</si>
  <si>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</si>
  <si>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</si>
  <si>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</si>
  <si>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</si>
  <si>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</si>
  <si>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</si>
  <si>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</si>
  <si>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</si>
  <si>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</si>
  <si>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</si>
  <si>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</si>
  <si>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</si>
  <si>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</si>
  <si>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</si>
  <si>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</si>
  <si>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</si>
  <si>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</si>
  <si>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</si>
  <si>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</si>
  <si>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</si>
  <si>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</si>
  <si>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</si>
  <si>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</si>
  <si>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</si>
  <si>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</si>
  <si>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</si>
  <si>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</si>
  <si>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</si>
  <si>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</si>
  <si>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</si>
  <si>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</si>
  <si>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</si>
  <si>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</si>
  <si>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</si>
  <si>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</si>
  <si>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</si>
  <si>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</si>
  <si>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</si>
  <si>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</si>
  <si>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</si>
  <si>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</si>
  <si>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</si>
  <si>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</si>
  <si>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</si>
  <si>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</si>
  <si>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</si>
  <si>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</si>
  <si>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</si>
  <si>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</si>
  <si>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</si>
  <si>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</si>
  <si>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</si>
  <si>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</si>
  <si>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</si>
  <si>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</si>
  <si>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</si>
  <si>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</si>
  <si>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</si>
  <si>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</si>
  <si>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</si>
  <si>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</si>
  <si>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</si>
  <si>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</si>
  <si>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</si>
  <si>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</si>
  <si>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</si>
  <si>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</si>
  <si>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</si>
  <si>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</si>
  <si>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</si>
  <si>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</si>
  <si>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</si>
  <si>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</si>
  <si>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</si>
  <si>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</si>
  <si>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</si>
  <si>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</si>
  <si>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</si>
  <si>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</si>
  <si>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</si>
  <si>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</si>
  <si>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</si>
  <si>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</si>
  <si>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</si>
  <si>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</si>
  <si>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</si>
  <si>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</si>
  <si>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</si>
  <si>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</si>
  <si>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</si>
  <si>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</si>
  <si>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</si>
  <si>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</si>
  <si>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</si>
  <si>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</si>
  <si>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</si>
  <si>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</si>
  <si>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</si>
  <si>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</si>
  <si>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</si>
  <si>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</si>
  <si>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</si>
  <si>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</si>
  <si>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</si>
  <si>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</si>
  <si>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</si>
  <si>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</si>
  <si>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</si>
  <si>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</si>
  <si>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</si>
  <si>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</si>
  <si>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</si>
  <si>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</si>
  <si>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</si>
  <si>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</si>
  <si>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</si>
  <si>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</si>
  <si>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</si>
  <si>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</si>
  <si>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</si>
  <si>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</si>
  <si>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</si>
  <si>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</si>
  <si>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</si>
  <si>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</si>
  <si>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</si>
  <si>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</si>
  <si>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</si>
  <si>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</si>
  <si>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</si>
  <si>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</si>
  <si>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</si>
  <si>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</si>
  <si>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</si>
  <si>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</si>
  <si>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</si>
  <si>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</si>
  <si>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</si>
  <si>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</si>
  <si>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</si>
  <si>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</si>
  <si>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</si>
  <si>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</si>
  <si>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</si>
  <si>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</si>
  <si>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</si>
  <si>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</si>
  <si>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</si>
  <si>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</si>
  <si>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</si>
  <si>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</si>
  <si>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</si>
  <si>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</si>
  <si>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</si>
  <si>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</si>
  <si>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</si>
  <si>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</si>
  <si>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</si>
  <si>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</si>
  <si>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</si>
  <si>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</si>
  <si>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</si>
  <si>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</si>
  <si>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</si>
  <si>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</si>
  <si>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</si>
  <si>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</si>
  <si>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</si>
  <si>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</si>
  <si>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</si>
  <si>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</si>
  <si>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</si>
  <si>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</si>
  <si>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</si>
  <si>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</si>
  <si>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</si>
  <si>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</si>
  <si>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</si>
  <si>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</si>
  <si>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</si>
  <si>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</si>
  <si>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</si>
  <si>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</si>
  <si>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</si>
  <si>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</si>
  <si>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</si>
  <si>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</si>
  <si>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</si>
  <si>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</si>
  <si>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</si>
  <si>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</si>
  <si>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</si>
  <si>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</si>
  <si>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</si>
  <si>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</si>
  <si>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</si>
  <si>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</si>
  <si>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</si>
  <si>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</si>
  <si>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</si>
  <si>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</si>
  <si>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</si>
  <si>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</si>
  <si>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</si>
  <si>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</si>
  <si>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</si>
  <si>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</si>
  <si>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</si>
  <si>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</si>
  <si>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</si>
  <si>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</si>
  <si>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</si>
  <si>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</si>
  <si>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</si>
  <si>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</si>
  <si>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</si>
  <si>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</si>
  <si>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</si>
  <si>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</si>
  <si>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</si>
  <si>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</si>
  <si>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</si>
  <si>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</si>
  <si>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</si>
  <si>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</si>
  <si>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</si>
  <si>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</si>
  <si>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</si>
  <si>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</si>
  <si>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</si>
  <si>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</si>
  <si>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</si>
  <si>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</si>
  <si>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</si>
  <si>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</si>
  <si>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</si>
  <si>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</si>
  <si>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</si>
  <si>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</si>
  <si>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</si>
  <si>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</si>
  <si>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</si>
  <si>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</si>
  <si>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</si>
  <si>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</si>
  <si>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</si>
  <si>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</si>
  <si>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</si>
  <si>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</si>
  <si>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</si>
  <si>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</si>
  <si>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</si>
  <si>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</si>
  <si>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</si>
  <si>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</si>
  <si>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</si>
  <si>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</si>
  <si>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</si>
  <si>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</si>
  <si>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</si>
  <si>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</si>
  <si>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</si>
  <si>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</si>
  <si>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</si>
  <si>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</si>
  <si>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</si>
  <si>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</si>
  <si>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</si>
  <si>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</si>
  <si>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</si>
  <si>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</si>
  <si>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</si>
  <si>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</si>
  <si>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</si>
  <si>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</si>
  <si>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</si>
  <si>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</si>
  <si>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</si>
  <si>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</si>
  <si>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</si>
  <si>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</si>
  <si>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</si>
  <si>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</si>
  <si>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</si>
  <si>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</si>
  <si>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</si>
  <si>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</si>
  <si>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</si>
  <si>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</si>
  <si>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</si>
  <si>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</si>
  <si>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</si>
  <si>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</si>
  <si>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</si>
  <si>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</si>
  <si>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</si>
  <si>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</si>
  <si>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</si>
  <si>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</si>
  <si>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</si>
  <si>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</si>
  <si>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</si>
  <si>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</si>
  <si>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</si>
  <si>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</si>
  <si>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</si>
  <si>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</si>
  <si>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</si>
  <si>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</si>
  <si>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</si>
  <si>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</si>
  <si>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</si>
  <si>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</si>
  <si>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</si>
  <si>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</si>
  <si>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</si>
  <si>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</si>
  <si>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</si>
  <si>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</si>
  <si>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</si>
  <si>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</si>
  <si>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</si>
  <si>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</si>
  <si>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</si>
  <si>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</si>
  <si>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</si>
  <si>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</si>
  <si>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</si>
  <si>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</si>
  <si>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</si>
  <si>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</si>
  <si>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</si>
  <si>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</si>
  <si>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</si>
  <si>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</si>
  <si>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</si>
  <si>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</si>
  <si>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</si>
  <si>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</si>
  <si>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</si>
  <si>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</si>
  <si>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</si>
  <si>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</si>
  <si>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</si>
  <si>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</si>
  <si>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</si>
  <si>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</si>
  <si>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</si>
  <si>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</si>
  <si>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</si>
  <si>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</si>
  <si>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</si>
  <si>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</si>
  <si>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</si>
  <si>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</si>
  <si>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</si>
  <si>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</si>
  <si>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</si>
  <si>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</si>
  <si>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</si>
  <si>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</si>
  <si>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</si>
  <si>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</si>
  <si>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</si>
  <si>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</si>
  <si>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</si>
  <si>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</si>
  <si>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</si>
  <si>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</si>
  <si>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</si>
  <si>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</si>
  <si>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</si>
  <si>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</si>
  <si>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</si>
  <si>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</si>
  <si>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</si>
  <si>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</si>
  <si>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</si>
  <si>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</si>
  <si>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</si>
  <si>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</si>
  <si>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</si>
  <si>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</si>
  <si>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</si>
  <si>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</si>
  <si>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</si>
  <si>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</si>
  <si>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</si>
  <si>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</si>
  <si>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</si>
  <si>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</si>
  <si>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</si>
  <si>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</si>
  <si>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</si>
  <si>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</si>
  <si>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</si>
  <si>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</si>
  <si>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</si>
  <si>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</si>
  <si>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</si>
  <si>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</si>
  <si>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</si>
  <si>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</si>
  <si>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</si>
  <si>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</si>
  <si>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</si>
  <si>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</si>
  <si>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</si>
  <si>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</si>
  <si>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</si>
  <si>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</si>
  <si>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</si>
  <si>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</si>
  <si>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</si>
  <si>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</si>
  <si>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</si>
  <si>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</si>
  <si>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</si>
  <si>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</si>
  <si>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</si>
  <si>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</si>
  <si>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</si>
  <si>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</si>
  <si>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</si>
  <si>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</si>
  <si>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</si>
  <si>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</si>
  <si>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</si>
  <si>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</si>
  <si>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</si>
  <si>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</si>
  <si>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</si>
  <si>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</si>
  <si>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</si>
  <si>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</si>
  <si>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</si>
  <si>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</si>
  <si>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</si>
  <si>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</si>
  <si>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</si>
  <si>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</si>
  <si>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</si>
  <si>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</si>
  <si>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</si>
  <si>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</si>
  <si>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</si>
  <si>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</si>
  <si>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</si>
  <si>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</si>
  <si>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</si>
  <si>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</si>
  <si>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</si>
  <si>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</si>
  <si>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</si>
  <si>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</si>
  <si>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</si>
  <si>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</si>
  <si>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</si>
  <si>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</si>
  <si>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</si>
  <si>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</si>
  <si>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</si>
  <si>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</si>
  <si>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</si>
  <si>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</si>
  <si>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</si>
  <si>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</si>
  <si>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</si>
  <si>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</si>
  <si>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</si>
  <si>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</si>
  <si>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</si>
  <si>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</si>
  <si>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</si>
  <si>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</si>
  <si>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</si>
  <si>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</si>
  <si>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</si>
  <si>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</si>
  <si>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</si>
  <si>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</si>
  <si>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</si>
  <si>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</si>
  <si>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</si>
  <si>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</si>
  <si>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</si>
  <si>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</si>
  <si>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</si>
  <si>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</si>
  <si>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</si>
  <si>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</si>
  <si>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</si>
  <si>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</si>
  <si>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</si>
  <si>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</si>
  <si>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</si>
  <si>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</si>
  <si>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</si>
  <si>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</si>
  <si>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</si>
  <si>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</si>
  <si>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</si>
  <si>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</si>
  <si>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</si>
  <si>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</si>
  <si>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</si>
  <si>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</si>
  <si>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</si>
  <si>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</si>
  <si>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</si>
  <si>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</si>
  <si>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</si>
  <si>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</si>
  <si>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</si>
  <si>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</si>
  <si>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</si>
  <si>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</si>
  <si>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</si>
  <si>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</si>
  <si>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</si>
  <si>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</si>
  <si>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</si>
  <si>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</si>
  <si>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</si>
  <si>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</si>
  <si>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</si>
  <si>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</si>
  <si>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</si>
  <si>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</si>
  <si>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</si>
  <si>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</si>
  <si>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</si>
  <si>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</si>
  <si>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</si>
  <si>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</si>
  <si>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</si>
  <si>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</si>
  <si>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</si>
  <si>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</si>
  <si>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</si>
  <si>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</si>
  <si>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</si>
  <si>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</si>
  <si>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</si>
  <si>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</si>
  <si>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</si>
  <si>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</si>
  <si>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</si>
  <si>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</si>
  <si>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</si>
  <si>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</si>
  <si>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</si>
  <si>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</si>
  <si>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</si>
  <si>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</si>
  <si>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</si>
  <si>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</si>
  <si>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</si>
  <si>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</si>
  <si>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</si>
  <si>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</si>
  <si>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</si>
  <si>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</si>
  <si>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</si>
  <si>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</si>
  <si>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</si>
  <si>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</si>
  <si>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</si>
  <si>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</si>
  <si>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</si>
  <si>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</si>
  <si>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</si>
  <si>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</si>
  <si>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</si>
  <si>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</si>
  <si>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</si>
  <si>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</si>
  <si>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</si>
  <si>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</si>
  <si>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</si>
  <si>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</si>
  <si>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</si>
  <si>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</si>
  <si>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</si>
  <si>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</si>
  <si>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</si>
  <si>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</si>
  <si>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</si>
  <si>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</si>
  <si>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</si>
  <si>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</si>
  <si>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</si>
  <si>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</si>
  <si>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</si>
  <si>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</si>
  <si>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</si>
  <si>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</si>
  <si>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</si>
  <si>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</si>
  <si>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</si>
  <si>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</si>
  <si>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</si>
  <si>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</si>
  <si>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</si>
  <si>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</si>
  <si>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</si>
  <si>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</si>
  <si>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</si>
  <si>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</si>
  <si>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</si>
  <si>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</si>
  <si>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</si>
  <si>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</si>
  <si>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</si>
  <si>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</si>
  <si>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</si>
  <si>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</si>
  <si>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</si>
  <si>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</si>
  <si>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</si>
  <si>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</si>
  <si>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</si>
  <si>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</si>
  <si>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</si>
  <si>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</si>
  <si>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</si>
  <si>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</si>
  <si>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</si>
  <si>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</si>
  <si>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</si>
  <si>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</si>
  <si>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</si>
  <si>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</si>
  <si>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</si>
  <si>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</si>
  <si>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</si>
  <si>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</si>
  <si>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</si>
  <si>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</si>
  <si>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</si>
  <si>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</si>
  <si>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</si>
  <si>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</si>
  <si>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</si>
  <si>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</si>
  <si>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</si>
  <si>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</si>
  <si>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</si>
  <si>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</si>
  <si>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</si>
  <si>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</si>
  <si>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</si>
  <si>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</si>
  <si>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</si>
  <si>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</si>
  <si>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</si>
  <si>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</si>
  <si>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</si>
  <si>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</si>
  <si>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</si>
  <si>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</si>
  <si>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</si>
  <si>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</si>
  <si>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</si>
  <si>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</si>
  <si>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</si>
  <si>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</si>
  <si>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</si>
  <si>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</si>
  <si>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</si>
  <si>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</si>
  <si>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</si>
  <si>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</si>
  <si>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</si>
  <si>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</si>
  <si>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</si>
  <si>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</si>
  <si>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</si>
  <si>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</si>
  <si>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</si>
  <si>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</si>
  <si>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</si>
  <si>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</si>
  <si>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</si>
  <si>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</si>
  <si>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</si>
  <si>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</si>
  <si>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</si>
  <si>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</si>
  <si>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</si>
  <si>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</si>
  <si>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</si>
  <si>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</si>
  <si>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</si>
  <si>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</si>
  <si>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</si>
  <si>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</si>
  <si>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</si>
  <si>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</si>
  <si>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</si>
  <si>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</si>
  <si>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</si>
  <si>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</si>
  <si>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</si>
  <si>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</si>
  <si>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</si>
  <si>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</si>
  <si>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</si>
  <si>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</si>
  <si>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</si>
  <si>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</si>
  <si>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</si>
  <si>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</si>
  <si>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</si>
  <si>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</si>
  <si>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</si>
  <si>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</si>
  <si>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</si>
  <si>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</si>
  <si>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</si>
  <si>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</si>
  <si>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</si>
  <si>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</si>
  <si>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</si>
  <si>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</si>
  <si>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</si>
  <si>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</si>
  <si>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</si>
  <si>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</si>
  <si>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</si>
  <si>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</si>
  <si>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</si>
  <si>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</si>
  <si>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</si>
  <si>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</si>
  <si>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</si>
  <si>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</si>
  <si>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</si>
  <si>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</si>
  <si>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</si>
  <si>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</si>
  <si>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</si>
  <si>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</si>
  <si>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</si>
  <si>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</si>
  <si>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</si>
  <si>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</si>
  <si>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</si>
  <si>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</si>
  <si>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</si>
  <si>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</si>
  <si>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</si>
  <si>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</si>
  <si>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</si>
  <si>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</si>
  <si>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</si>
  <si>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</si>
  <si>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</si>
  <si>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</si>
  <si>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</si>
  <si>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</si>
  <si>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</si>
  <si>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</si>
  <si>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</si>
  <si>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</si>
  <si>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</si>
  <si>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</si>
  <si>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</si>
  <si>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</si>
  <si>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</si>
  <si>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</si>
  <si>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</si>
  <si>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</si>
  <si>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</si>
  <si>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</si>
  <si>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</si>
  <si>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</si>
  <si>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</si>
  <si>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</si>
  <si>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</si>
  <si>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</si>
  <si>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</si>
  <si>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</si>
  <si>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</si>
  <si>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</si>
  <si>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</si>
  <si>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</si>
  <si>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</si>
  <si>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</si>
  <si>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</si>
  <si>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</si>
  <si>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</si>
  <si>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</si>
  <si>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</si>
  <si>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</si>
  <si>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</si>
  <si>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</si>
  <si>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</si>
  <si>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</si>
  <si>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</si>
  <si>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</si>
  <si>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</si>
  <si>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</si>
  <si>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</si>
  <si>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</si>
  <si>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</si>
  <si>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</si>
  <si>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</si>
  <si>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</si>
  <si>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</si>
  <si>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</si>
  <si>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</si>
  <si>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</si>
  <si>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</si>
  <si>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</si>
  <si>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</si>
  <si>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</si>
  <si>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</si>
  <si>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</si>
  <si>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</si>
  <si>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</si>
  <si>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</si>
  <si>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</si>
  <si>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</si>
  <si>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</si>
  <si>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</si>
  <si>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</si>
  <si>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</si>
  <si>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</si>
  <si>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</si>
  <si>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</si>
  <si>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</si>
  <si>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</si>
  <si>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</si>
  <si>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</si>
  <si>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</si>
  <si>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</si>
  <si>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</si>
  <si>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</si>
  <si>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</si>
  <si>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</si>
  <si>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</si>
  <si>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</si>
  <si>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</si>
  <si>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</si>
  <si>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</si>
  <si>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</si>
  <si>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</si>
  <si>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</si>
  <si>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</si>
  <si>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</si>
  <si>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</si>
  <si>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</si>
  <si>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</si>
  <si>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</si>
  <si>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</si>
  <si>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</si>
  <si>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</si>
  <si>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</si>
  <si>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</si>
  <si>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</si>
  <si>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</si>
  <si>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</si>
  <si>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</si>
  <si>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</si>
  <si>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</si>
  <si>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</si>
  <si>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</si>
  <si>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</si>
  <si>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</si>
  <si>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</si>
  <si>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</si>
  <si>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</si>
  <si>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</si>
  <si>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</si>
  <si>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</si>
  <si>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</si>
  <si>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</si>
  <si>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</si>
  <si>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</si>
  <si>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</si>
  <si>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</si>
  <si>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</si>
  <si>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</si>
  <si>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</si>
  <si>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</si>
  <si>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</si>
  <si>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</si>
  <si>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</si>
  <si>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</si>
  <si>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</si>
  <si>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</si>
  <si>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</si>
  <si>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</si>
  <si>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</si>
  <si>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</si>
  <si>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</si>
  <si>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</si>
  <si>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</si>
  <si>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</si>
  <si>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</si>
  <si>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</si>
  <si>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</si>
  <si>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</si>
  <si>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</si>
  <si>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</si>
  <si>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</si>
  <si>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</si>
  <si>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</si>
  <si>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</si>
  <si>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</si>
  <si>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</si>
  <si>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</si>
  <si>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</si>
  <si>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</si>
  <si>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</si>
  <si>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</si>
  <si>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</si>
  <si>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</si>
  <si>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</si>
  <si>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</si>
  <si>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</si>
  <si>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</si>
  <si>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</si>
  <si>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</si>
  <si>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</si>
  <si>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</si>
  <si>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</si>
  <si>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</si>
  <si>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</si>
  <si>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</si>
  <si>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</si>
  <si>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</si>
  <si>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</si>
  <si>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</si>
  <si>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</si>
  <si>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</si>
  <si>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</si>
  <si>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</si>
  <si>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</si>
  <si>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</si>
  <si>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</si>
  <si>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</si>
  <si>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</si>
  <si>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</si>
  <si>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</si>
  <si>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</si>
  <si>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</si>
  <si>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</si>
  <si>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</si>
  <si>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</si>
  <si>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</si>
  <si>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</si>
  <si>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</si>
  <si>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</si>
  <si>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</si>
  <si>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</si>
  <si>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</si>
  <si>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</si>
  <si>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</si>
  <si>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</si>
  <si>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</si>
  <si>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</si>
  <si>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</si>
  <si>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</si>
  <si>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</si>
  <si>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</si>
  <si>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</si>
  <si>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</si>
  <si>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</si>
  <si>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</si>
  <si>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</si>
  <si>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</si>
  <si>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</si>
  <si>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</si>
  <si>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</si>
  <si>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</si>
  <si>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</si>
  <si>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</si>
  <si>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</si>
  <si>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</si>
  <si>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</si>
  <si>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</si>
  <si>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</si>
  <si>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</si>
  <si>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</si>
  <si>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</si>
  <si>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</si>
  <si>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</si>
  <si>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</si>
  <si>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</si>
  <si>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</si>
  <si>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</si>
  <si>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</si>
  <si>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</si>
  <si>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</si>
  <si>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</si>
  <si>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</si>
  <si>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</si>
  <si>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</si>
  <si>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</si>
  <si>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</si>
  <si>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</si>
  <si>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</si>
  <si>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</si>
  <si>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</si>
  <si>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</si>
  <si>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</si>
  <si>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</si>
  <si>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</si>
  <si>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</si>
  <si>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</si>
  <si>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</si>
  <si>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</si>
  <si>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</si>
  <si>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</si>
  <si>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</si>
  <si>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</si>
  <si>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</si>
  <si>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</si>
  <si>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</si>
  <si>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</si>
  <si>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</si>
  <si>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</si>
  <si>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</si>
  <si>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</si>
  <si>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</si>
  <si>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</si>
  <si>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</si>
  <si>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</si>
  <si>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</si>
  <si>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</si>
  <si>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</si>
  <si>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</si>
  <si>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</si>
  <si>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</si>
  <si>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</si>
  <si>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</si>
  <si>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</si>
  <si>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</si>
  <si>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</si>
  <si>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</si>
  <si>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</si>
  <si>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</si>
  <si>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</si>
  <si>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</si>
  <si>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</si>
  <si>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</si>
  <si>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</si>
  <si>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</si>
  <si>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</si>
  <si>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</si>
  <si>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</si>
  <si>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</si>
  <si>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</si>
  <si>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</si>
  <si>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</si>
  <si>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</si>
  <si>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</si>
  <si>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</si>
  <si>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</si>
  <si>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</si>
  <si>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</si>
  <si>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</si>
  <si>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</si>
  <si>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</si>
  <si>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</si>
  <si>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</si>
  <si>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</si>
  <si>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</si>
  <si>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</si>
  <si>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</si>
  <si>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</si>
  <si>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</si>
  <si>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</si>
  <si>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</si>
  <si>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</si>
  <si>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</si>
  <si>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</si>
  <si>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</si>
  <si>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</si>
  <si>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</si>
  <si>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</si>
  <si>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</si>
  <si>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</si>
  <si>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</si>
  <si>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</si>
  <si>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</si>
  <si>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</si>
  <si>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</si>
  <si>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</si>
  <si>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</si>
  <si>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</si>
  <si>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</si>
  <si>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</si>
  <si>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</si>
  <si>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</si>
  <si>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</si>
  <si>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</si>
  <si>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</si>
  <si>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</si>
  <si>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</si>
  <si>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</si>
  <si>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</si>
  <si>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</si>
  <si>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</si>
  <si>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</si>
  <si>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</si>
  <si>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</si>
  <si>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</si>
  <si>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</si>
  <si>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</si>
  <si>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</si>
  <si>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</si>
  <si>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</si>
  <si>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</si>
  <si>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</si>
  <si>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</si>
  <si>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</si>
  <si>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</si>
  <si>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</si>
  <si>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</si>
  <si>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</si>
  <si>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</si>
  <si>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</si>
  <si>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</si>
  <si>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</si>
  <si>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</si>
  <si>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</si>
  <si>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</si>
  <si>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</si>
  <si>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</si>
  <si>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</si>
  <si>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</si>
  <si>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</si>
  <si>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</si>
  <si>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</si>
  <si>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</si>
  <si>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</si>
  <si>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</si>
  <si>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</si>
  <si>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</si>
  <si>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</si>
  <si>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</si>
  <si>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</si>
  <si>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</si>
  <si>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</si>
  <si>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</si>
  <si>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</si>
  <si>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</si>
  <si>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</si>
  <si>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</si>
  <si>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</si>
  <si>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</si>
  <si>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</si>
  <si>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</si>
  <si>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</si>
  <si>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</si>
  <si>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</si>
  <si>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</si>
  <si>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</si>
  <si>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</si>
  <si>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</si>
  <si>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</si>
  <si>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</si>
  <si>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</si>
  <si>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</si>
  <si>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</si>
  <si>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</si>
  <si>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</si>
  <si>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</si>
  <si>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</si>
  <si>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</si>
  <si>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</si>
  <si>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</si>
  <si>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</si>
  <si>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</si>
  <si>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</si>
  <si>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</si>
  <si>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</si>
  <si>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</si>
  <si>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</si>
  <si>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</si>
  <si>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</si>
  <si>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</si>
  <si>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</si>
  <si>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</si>
  <si>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</si>
  <si>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</si>
  <si>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</si>
  <si>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</si>
  <si>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</si>
  <si>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</si>
  <si>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</si>
  <si>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</si>
  <si>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</si>
  <si>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</si>
  <si>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</si>
  <si>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</si>
  <si>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</si>
  <si>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</si>
  <si>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</si>
  <si>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</si>
  <si>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</si>
  <si>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</si>
  <si>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</si>
  <si>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</si>
  <si>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</si>
  <si>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</si>
  <si>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</si>
  <si>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</si>
  <si>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</si>
  <si>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</si>
  <si>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</si>
  <si>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</si>
  <si>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</si>
  <si>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</si>
  <si>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</si>
  <si>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</si>
  <si>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</si>
  <si>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</si>
  <si>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</si>
  <si>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</si>
  <si>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</si>
  <si>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</si>
  <si>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</si>
  <si>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</si>
  <si>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</si>
  <si>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</si>
  <si>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</si>
  <si>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</si>
  <si>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</si>
  <si>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</si>
  <si>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</si>
  <si>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</si>
  <si>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</si>
  <si>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</si>
  <si>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</si>
  <si>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</si>
  <si>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</si>
  <si>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</si>
  <si>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</si>
  <si>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</si>
  <si>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</si>
  <si>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</si>
  <si>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</si>
  <si>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</si>
  <si>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</si>
  <si>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</si>
  <si>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</si>
  <si>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</si>
  <si>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</si>
  <si>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</si>
  <si>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</si>
  <si>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</si>
  <si>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</si>
  <si>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</si>
  <si>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</si>
  <si>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</si>
  <si>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</si>
  <si>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</si>
  <si>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</si>
  <si>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</si>
  <si>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</si>
  <si>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</si>
  <si>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</si>
  <si>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</si>
  <si>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</si>
  <si>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</si>
  <si>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</si>
  <si>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</si>
  <si>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</si>
  <si>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</si>
  <si>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</si>
  <si>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</si>
  <si>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</si>
  <si>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</si>
  <si>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</si>
  <si>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</si>
  <si>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</si>
  <si>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</si>
  <si>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</si>
  <si>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</si>
  <si>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</si>
  <si>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</si>
  <si>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</si>
  <si>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</si>
  <si>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</si>
  <si>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</si>
  <si>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</si>
  <si>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</si>
  <si>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</si>
  <si>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</si>
  <si>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</si>
  <si>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</si>
  <si>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</si>
  <si>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</si>
  <si>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</si>
  <si>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</si>
  <si>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</si>
  <si>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</si>
  <si>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</si>
  <si>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</si>
  <si>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</si>
  <si>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</si>
  <si>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</si>
  <si>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</si>
  <si>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</si>
  <si>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</si>
  <si>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</si>
  <si>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</si>
  <si>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</si>
  <si>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</si>
  <si>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</si>
  <si>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</si>
  <si>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</si>
  <si>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</si>
  <si>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</si>
  <si>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</si>
  <si>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</si>
  <si>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</si>
  <si>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</si>
  <si>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</si>
  <si>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</si>
  <si>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</si>
  <si>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</si>
  <si>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</si>
  <si>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</si>
  <si>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</si>
  <si>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</si>
  <si>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</si>
  <si>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</si>
  <si>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</si>
  <si>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</si>
  <si>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</si>
  <si>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</si>
  <si>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</si>
  <si>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</si>
  <si>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</si>
  <si>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</si>
  <si>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</si>
  <si>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</si>
  <si>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</si>
  <si>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</si>
  <si>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</si>
  <si>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</si>
  <si>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</si>
  <si>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</si>
  <si>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</si>
  <si>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</si>
  <si>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</si>
  <si>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</si>
  <si>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</si>
  <si>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</si>
  <si>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</si>
  <si>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</si>
  <si>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</si>
  <si>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</si>
  <si>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</si>
  <si>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</si>
  <si>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</si>
  <si>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</si>
  <si>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</si>
  <si>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</si>
  <si>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</si>
  <si>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</si>
  <si>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</si>
  <si>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</si>
  <si>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</si>
  <si>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</si>
  <si>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</si>
  <si>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</si>
  <si>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</si>
  <si>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</si>
  <si>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</si>
  <si>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</si>
  <si>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</si>
  <si>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</si>
  <si>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</si>
  <si>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</si>
  <si>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</si>
  <si>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</si>
  <si>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</si>
  <si>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</si>
  <si>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</si>
  <si>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</si>
  <si>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</si>
  <si>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</si>
  <si>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</si>
  <si>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</si>
  <si>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</si>
  <si>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</si>
  <si>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</si>
  <si>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</si>
  <si>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</si>
  <si>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</si>
  <si>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</si>
  <si>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</si>
  <si>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</si>
  <si>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</si>
  <si>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</si>
  <si>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</si>
  <si>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</si>
  <si>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</si>
  <si>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</si>
  <si>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</si>
  <si>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</si>
  <si>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</si>
  <si>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</si>
  <si>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</si>
  <si>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</si>
  <si>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</si>
  <si>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</si>
  <si>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</si>
  <si>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</si>
  <si>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</si>
  <si>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</si>
  <si>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</si>
  <si>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</si>
  <si>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</si>
  <si>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</si>
  <si>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</si>
  <si>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</si>
  <si>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</si>
  <si>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</si>
  <si>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</si>
  <si>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</si>
  <si>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</si>
  <si>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</si>
  <si>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</si>
  <si>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</si>
  <si>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</si>
  <si>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</si>
  <si>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</si>
  <si>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</si>
  <si>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</si>
  <si>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</si>
  <si>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</si>
  <si>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</si>
  <si>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</si>
  <si>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</si>
  <si>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</si>
  <si>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</si>
  <si>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</si>
  <si>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</si>
  <si>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</si>
  <si>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</si>
  <si>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</si>
  <si>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</si>
  <si>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</si>
  <si>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</si>
  <si>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</si>
  <si>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</si>
  <si>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</si>
  <si>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</si>
  <si>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</si>
  <si>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</si>
  <si>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</si>
  <si>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</si>
  <si>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</si>
  <si>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</si>
  <si>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</si>
  <si>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</si>
  <si>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</si>
  <si>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</si>
  <si>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</si>
  <si>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</si>
  <si>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</si>
  <si>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</si>
  <si>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</si>
  <si>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</si>
  <si>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</si>
  <si>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</si>
  <si>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</si>
  <si>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</si>
  <si>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</si>
  <si>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</si>
  <si>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</si>
  <si>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</si>
  <si>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</si>
  <si>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</si>
  <si>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</si>
  <si>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</si>
  <si>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</si>
  <si>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</si>
  <si>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</si>
  <si>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</si>
  <si>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</si>
  <si>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</si>
  <si>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</si>
  <si>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</si>
  <si>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</si>
  <si>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</si>
  <si>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</si>
  <si>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</si>
  <si>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</si>
  <si>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</si>
  <si>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</si>
  <si>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</si>
  <si>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</si>
  <si>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</si>
  <si>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</si>
  <si>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</si>
  <si>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</si>
  <si>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</si>
  <si>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</si>
  <si>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</si>
  <si>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</si>
  <si>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</si>
  <si>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</si>
  <si>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</si>
  <si>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</si>
  <si>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</si>
  <si>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</si>
  <si>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</si>
  <si>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</si>
  <si>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</si>
  <si>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</si>
  <si>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</si>
  <si>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</si>
  <si>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</si>
  <si>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</si>
  <si>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</si>
  <si>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</si>
  <si>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</si>
  <si>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</si>
  <si>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</si>
  <si>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</si>
  <si>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</si>
  <si>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</si>
  <si>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</si>
  <si>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</si>
  <si>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</si>
  <si>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</si>
  <si>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</si>
  <si>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</si>
  <si>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</si>
  <si>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</si>
  <si>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</si>
  <si>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</si>
  <si>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</si>
  <si>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</si>
  <si>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</si>
  <si>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</si>
  <si>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</si>
  <si>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</si>
  <si>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</si>
  <si>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</si>
  <si>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</si>
  <si>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</si>
  <si>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</si>
  <si>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</si>
  <si>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</si>
  <si>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</si>
  <si>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</si>
  <si>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</si>
  <si>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</si>
  <si>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</si>
  <si>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</si>
  <si>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</si>
  <si>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</si>
  <si>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</si>
  <si>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</si>
  <si>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</si>
  <si>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</si>
  <si>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</si>
  <si>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</si>
  <si>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</si>
  <si>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</si>
  <si>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</si>
  <si>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</si>
  <si>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</si>
  <si>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</si>
  <si>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</si>
  <si>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</si>
  <si>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</si>
  <si>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</si>
  <si>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</si>
  <si>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</si>
  <si>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</si>
  <si>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</si>
  <si>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</si>
  <si>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</si>
  <si>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</si>
  <si>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</si>
  <si>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</si>
  <si>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</si>
  <si>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</si>
  <si>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</si>
  <si>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</si>
  <si>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</si>
  <si>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</si>
  <si>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</si>
  <si>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</si>
  <si>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</si>
  <si>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</si>
  <si>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</si>
  <si>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</si>
  <si>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</si>
  <si>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</si>
  <si>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</si>
  <si>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</si>
  <si>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</si>
  <si>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</si>
  <si>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</si>
  <si>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</si>
  <si>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</si>
  <si>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</si>
  <si>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</si>
  <si>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</si>
  <si>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</si>
  <si>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</si>
  <si>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</si>
  <si>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</si>
  <si>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</si>
  <si>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</si>
  <si>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</si>
  <si>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</si>
  <si>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</si>
  <si>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</si>
  <si>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</si>
  <si>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</si>
  <si>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</si>
  <si>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</si>
  <si>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</si>
  <si>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</si>
  <si>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</si>
  <si>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</si>
  <si>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</si>
  <si>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</si>
  <si>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</si>
  <si>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</si>
  <si>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</si>
  <si>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</si>
  <si>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</si>
  <si>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</si>
  <si>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</si>
  <si>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</si>
  <si>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</si>
  <si>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</si>
  <si>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</si>
  <si>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</si>
  <si>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</si>
  <si>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</si>
  <si>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</si>
  <si>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</si>
  <si>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</si>
  <si>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</si>
  <si>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</si>
  <si>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</si>
  <si>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</si>
  <si>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</si>
  <si>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</si>
  <si>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</si>
  <si>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</si>
  <si>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</si>
  <si>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</si>
  <si>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</si>
  <si>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</si>
  <si>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</si>
  <si>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</si>
  <si>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</si>
  <si>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</si>
  <si>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</si>
  <si>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</si>
  <si>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</si>
  <si>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</si>
  <si>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</si>
  <si>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</si>
  <si>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</si>
  <si>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</si>
  <si>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</si>
  <si>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</si>
  <si>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</si>
  <si>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</si>
  <si>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</si>
  <si>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</si>
  <si>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</si>
  <si>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</si>
  <si>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</si>
  <si>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</si>
  <si>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</si>
  <si>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</si>
  <si>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</si>
  <si>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</si>
  <si>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</si>
  <si>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</si>
  <si>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</si>
  <si>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</si>
  <si>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</si>
  <si>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</si>
  <si>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</si>
  <si>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</si>
  <si>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</si>
  <si>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</si>
  <si>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</si>
  <si>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</si>
  <si>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</si>
  <si>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</si>
  <si>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</si>
  <si>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</si>
  <si>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</si>
  <si>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</si>
  <si>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</si>
  <si>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</si>
  <si>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</si>
  <si>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</si>
  <si>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</si>
  <si>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</si>
  <si>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</si>
  <si>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</si>
  <si>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</si>
  <si>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</si>
  <si>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</si>
  <si>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</si>
  <si>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</si>
  <si>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</si>
  <si>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</si>
  <si>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</si>
  <si>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</si>
  <si>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</si>
  <si>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</si>
  <si>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</si>
  <si>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</si>
  <si>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</si>
  <si>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</si>
  <si>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</si>
  <si>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</si>
  <si>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</si>
  <si>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</si>
  <si>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</si>
  <si>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</si>
  <si>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</si>
  <si>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</si>
  <si>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</si>
  <si>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</si>
  <si>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</si>
  <si>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</si>
  <si>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</si>
  <si>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</si>
  <si>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</si>
  <si>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</si>
  <si>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</si>
  <si>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</si>
  <si>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</si>
  <si>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</si>
  <si>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</si>
  <si>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</si>
  <si>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</si>
  <si>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</si>
  <si>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</si>
  <si>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</si>
  <si>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</si>
  <si>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</si>
  <si>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</si>
  <si>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</si>
  <si>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</si>
  <si>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</si>
  <si>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</si>
  <si>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</si>
  <si>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</si>
  <si>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</si>
  <si>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</si>
  <si>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</si>
  <si>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</si>
  <si>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</si>
  <si>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</si>
  <si>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</si>
  <si>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</si>
  <si>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</si>
  <si>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</si>
  <si>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</si>
  <si>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</si>
  <si>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</si>
  <si>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</si>
  <si>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</si>
  <si>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</si>
  <si>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</si>
  <si>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</si>
  <si>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</si>
  <si>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</si>
  <si>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</si>
  <si>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</si>
  <si>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</si>
  <si>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</si>
  <si>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</si>
  <si>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</si>
  <si>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</si>
  <si>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</si>
  <si>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</si>
  <si>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</si>
  <si>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</si>
  <si>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</si>
  <si>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</si>
  <si>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</si>
  <si>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</si>
  <si>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</si>
  <si>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</si>
  <si>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</si>
  <si>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</si>
  <si>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</si>
  <si>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</si>
  <si>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</si>
  <si>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</si>
  <si>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</si>
  <si>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</si>
  <si>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</si>
  <si>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</si>
  <si>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</si>
  <si>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</si>
  <si>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</si>
  <si>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</si>
  <si>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</si>
  <si>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</si>
  <si>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</si>
  <si>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</si>
  <si>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</si>
  <si>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</si>
  <si>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</si>
  <si>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</si>
  <si>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</si>
  <si>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</si>
  <si>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</si>
  <si>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</si>
  <si>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</si>
  <si>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</si>
  <si>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</si>
  <si>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</si>
  <si>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</si>
  <si>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</si>
  <si>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</si>
  <si>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</si>
  <si>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</si>
  <si>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</si>
  <si>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</si>
  <si>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</si>
  <si>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</si>
  <si>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</si>
  <si>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</si>
  <si>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</si>
  <si>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</si>
  <si>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</si>
  <si>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</si>
  <si>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</si>
  <si>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</si>
  <si>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</si>
  <si>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</si>
  <si>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</si>
  <si>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</si>
  <si>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</si>
  <si>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</si>
  <si>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</si>
  <si>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</si>
  <si>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</si>
  <si>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</si>
  <si>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</si>
  <si>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</si>
  <si>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</si>
  <si>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</si>
  <si>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</si>
  <si>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</si>
  <si>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</si>
  <si>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</si>
  <si>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</si>
  <si>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</si>
  <si>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</si>
  <si>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</si>
  <si>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</si>
  <si>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</si>
  <si>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</si>
  <si>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</si>
  <si>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</si>
  <si>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</si>
  <si>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</si>
  <si>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</si>
  <si>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</si>
  <si>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</si>
  <si>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</si>
  <si>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</si>
  <si>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</si>
  <si>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</si>
  <si>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</si>
  <si>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</si>
  <si>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</si>
  <si>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</si>
  <si>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</si>
  <si>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</si>
  <si>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</si>
  <si>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</si>
  <si>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</si>
  <si>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</si>
  <si>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</si>
  <si>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</si>
  <si>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</si>
  <si>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</si>
  <si>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</si>
  <si>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</si>
  <si>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</si>
  <si>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</si>
  <si>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</si>
  <si>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</si>
  <si>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</si>
  <si>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</si>
  <si>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</si>
  <si>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</si>
  <si>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</si>
  <si>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</si>
  <si>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</si>
  <si>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</si>
  <si>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</si>
  <si>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</si>
  <si>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</si>
  <si>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</si>
  <si>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</si>
  <si>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</si>
  <si>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</si>
  <si>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</si>
  <si>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</si>
  <si>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</si>
  <si>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</si>
  <si>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</si>
  <si>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</si>
  <si>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</si>
  <si>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</si>
  <si>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</si>
  <si>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</si>
  <si>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</si>
  <si>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</si>
  <si>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</si>
  <si>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</si>
  <si>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</si>
  <si>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</si>
  <si>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</si>
  <si>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</si>
  <si>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</si>
  <si>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</si>
  <si>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</si>
  <si>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</si>
  <si>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</si>
  <si>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</si>
  <si>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</si>
  <si>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</si>
  <si>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</si>
  <si>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</si>
  <si>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</si>
  <si>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</si>
  <si>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</si>
  <si>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</si>
  <si>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</si>
  <si>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</si>
  <si>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</si>
  <si>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</si>
  <si>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</si>
  <si>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</si>
  <si>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</si>
  <si>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</si>
  <si>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</si>
  <si>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</si>
  <si>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</si>
  <si>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</si>
  <si>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</si>
  <si>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</si>
  <si>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</si>
  <si>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</si>
  <si>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</si>
  <si>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</si>
  <si>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</si>
  <si>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</si>
  <si>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</si>
  <si>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</si>
  <si>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</si>
  <si>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</si>
  <si>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</si>
  <si>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</si>
  <si>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</si>
  <si>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</si>
  <si>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</si>
  <si>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</si>
  <si>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</si>
  <si>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</si>
  <si>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</si>
  <si>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</si>
  <si>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</si>
  <si>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</si>
  <si>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</si>
  <si>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</si>
  <si>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</si>
  <si>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</si>
  <si>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</si>
  <si>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</si>
  <si>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</si>
  <si>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</si>
  <si>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</si>
  <si>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</si>
  <si>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</si>
  <si>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</si>
  <si>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</si>
  <si>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</si>
  <si>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</si>
  <si>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</si>
  <si>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</si>
  <si>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</si>
  <si>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</si>
  <si>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</si>
  <si>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</si>
  <si>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</si>
  <si>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</si>
  <si>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</si>
  <si>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</si>
  <si>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</si>
  <si>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</si>
  <si>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</si>
  <si>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</si>
  <si>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</si>
  <si>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</si>
  <si>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</si>
  <si>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</si>
  <si>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</si>
  <si>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</si>
  <si>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</si>
  <si>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</si>
  <si>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</si>
  <si>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</si>
  <si>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</si>
  <si>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</si>
  <si>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</si>
  <si>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</si>
  <si>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</si>
  <si>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</si>
  <si>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</si>
  <si>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</si>
  <si>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</si>
  <si>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</si>
  <si>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</si>
  <si>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</si>
  <si>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</si>
  <si>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</si>
  <si>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</si>
  <si>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</si>
  <si>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</si>
  <si>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</si>
  <si>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</si>
  <si>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</si>
  <si>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</si>
  <si>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</si>
  <si>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</si>
  <si>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</si>
  <si>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</si>
  <si>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</si>
  <si>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</si>
  <si>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</si>
  <si>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</si>
  <si>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</si>
  <si>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</si>
  <si>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</si>
  <si>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</si>
  <si>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</si>
  <si>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</si>
  <si>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</si>
  <si>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</si>
  <si>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</si>
  <si>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</si>
  <si>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</si>
  <si>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</si>
  <si>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</si>
  <si>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</si>
  <si>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</si>
  <si>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</si>
  <si>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</si>
  <si>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</si>
  <si>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</si>
  <si>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</si>
  <si>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</si>
  <si>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</si>
  <si>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</si>
  <si>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</si>
  <si>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</si>
  <si>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</si>
  <si>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</si>
  <si>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</si>
  <si>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</si>
  <si>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</si>
  <si>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</si>
  <si>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</si>
  <si>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</si>
  <si>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</si>
  <si>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</si>
  <si>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</si>
  <si>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</si>
  <si>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</si>
  <si>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</si>
  <si>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</si>
  <si>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</si>
  <si>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</si>
  <si>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</si>
  <si>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</si>
  <si>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</si>
  <si>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</si>
  <si>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</si>
  <si>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</si>
  <si>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</si>
  <si>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</si>
  <si>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</si>
  <si>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</si>
  <si>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</si>
  <si>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</si>
  <si>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</si>
  <si>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</si>
  <si>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</si>
  <si>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</si>
  <si>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</si>
  <si>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</si>
  <si>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</si>
  <si>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</si>
  <si>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</si>
  <si>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</si>
  <si>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</si>
  <si>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</si>
  <si>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</si>
  <si>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</si>
  <si>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</si>
  <si>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</si>
  <si>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</si>
  <si>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</si>
  <si>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</si>
  <si>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</si>
  <si>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</si>
  <si>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</si>
  <si>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</si>
  <si>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</si>
  <si>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</si>
  <si>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</si>
  <si>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</si>
  <si>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</si>
  <si>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</si>
  <si>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</si>
  <si>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</si>
  <si>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</si>
  <si>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</si>
  <si>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</si>
  <si>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</si>
  <si>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</si>
  <si>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</si>
  <si>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</si>
  <si>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</si>
  <si>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</si>
  <si>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</si>
  <si>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</si>
  <si>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</si>
  <si>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</si>
  <si>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</si>
  <si>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</si>
  <si>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</si>
  <si>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</si>
  <si>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</si>
  <si>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</si>
  <si>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</si>
  <si>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</si>
  <si>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</si>
  <si>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</si>
  <si>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</si>
  <si>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</si>
  <si>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</si>
  <si>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</si>
  <si>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</si>
  <si>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</si>
  <si>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</si>
  <si>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</si>
  <si>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</si>
  <si>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</si>
  <si>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</si>
  <si>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</si>
  <si>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</si>
  <si>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</si>
  <si>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</si>
  <si>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</si>
  <si>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</si>
  <si>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</si>
  <si>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</si>
  <si>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</si>
  <si>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</si>
  <si>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</si>
  <si>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</si>
  <si>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</si>
  <si>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</si>
  <si>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</si>
  <si>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</si>
  <si>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</si>
  <si>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</si>
  <si>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</si>
  <si>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</si>
  <si>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</si>
  <si>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</si>
  <si>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</si>
  <si>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</si>
  <si>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</si>
  <si>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</si>
  <si>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</si>
  <si>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</si>
  <si>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</si>
  <si>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</si>
  <si>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</si>
  <si>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</si>
  <si>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</si>
  <si>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</si>
  <si>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</si>
  <si>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</si>
  <si>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</si>
  <si>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</si>
  <si>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</si>
  <si>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</si>
  <si>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</si>
  <si>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</si>
  <si>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</si>
  <si>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</si>
  <si>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</si>
  <si>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</si>
  <si>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</si>
  <si>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</si>
  <si>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</si>
  <si>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</si>
  <si>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</si>
  <si>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</si>
  <si>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</si>
  <si>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</si>
  <si>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</si>
  <si>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</si>
  <si>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</si>
  <si>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</si>
  <si>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</si>
  <si>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</si>
  <si>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</si>
  <si>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</si>
  <si>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</si>
  <si>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</si>
  <si>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</si>
  <si>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</si>
  <si>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</si>
  <si>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</si>
  <si>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</si>
  <si>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</si>
  <si>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</si>
  <si>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</si>
  <si>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</si>
  <si>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</si>
  <si>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</si>
  <si>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</si>
  <si>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</si>
  <si>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</si>
  <si>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</si>
  <si>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</si>
  <si>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</si>
  <si>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</si>
  <si>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</si>
  <si>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</si>
  <si>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</si>
  <si>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</si>
  <si>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</si>
  <si>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</si>
  <si>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</si>
  <si>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</si>
  <si>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</si>
  <si>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</si>
  <si>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</si>
  <si>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</si>
  <si>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</si>
  <si>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</si>
  <si>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</si>
  <si>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</si>
  <si>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</si>
  <si>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</si>
  <si>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</si>
  <si>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</si>
  <si>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</si>
  <si>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</si>
  <si>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</si>
  <si>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</si>
  <si>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</si>
  <si>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</si>
  <si>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</si>
  <si>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</si>
  <si>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</si>
  <si>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</si>
  <si>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</si>
  <si>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</si>
  <si>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</si>
  <si>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</si>
  <si>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</si>
  <si>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</si>
  <si>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</si>
  <si>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</si>
  <si>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</si>
  <si>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</si>
  <si>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</si>
  <si>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</si>
  <si>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</si>
  <si>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</si>
  <si>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</si>
  <si>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</si>
  <si>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</si>
  <si>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</si>
  <si>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</si>
  <si>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</si>
  <si>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</si>
  <si>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</si>
  <si>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</si>
  <si>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</si>
  <si>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</si>
  <si>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</si>
  <si>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</si>
  <si>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</si>
  <si>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</si>
  <si>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</si>
  <si>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</si>
  <si>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</si>
  <si>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</si>
  <si>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</si>
  <si>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</si>
  <si>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</si>
  <si>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</si>
  <si>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</si>
  <si>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</si>
  <si>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</si>
  <si>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</si>
  <si>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</si>
  <si>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</si>
  <si>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</si>
  <si>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</si>
  <si>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</si>
  <si>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</si>
  <si>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</si>
  <si>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</si>
  <si>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</si>
  <si>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</si>
  <si>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</si>
  <si>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</si>
  <si>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</si>
  <si>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</si>
  <si>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</si>
  <si>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</si>
  <si>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</si>
  <si>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</si>
  <si>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</si>
  <si>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</si>
  <si>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</si>
  <si>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</si>
  <si>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</si>
  <si>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</si>
  <si>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</si>
  <si>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</si>
  <si>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</si>
  <si>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</si>
  <si>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</si>
  <si>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</si>
  <si>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</si>
  <si>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</si>
  <si>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</si>
  <si>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</si>
  <si>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</si>
  <si>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</si>
  <si>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</si>
  <si>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</si>
  <si>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</si>
  <si>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</si>
  <si>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</si>
  <si>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</si>
  <si>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</si>
  <si>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</si>
  <si>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</si>
  <si>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</si>
  <si>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</si>
  <si>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</si>
  <si>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</si>
  <si>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</si>
  <si>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</si>
  <si>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</si>
  <si>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</si>
  <si>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</si>
  <si>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</si>
  <si>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</si>
  <si>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</si>
  <si>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</si>
  <si>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</si>
  <si>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</si>
  <si>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</si>
  <si>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</si>
  <si>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</si>
  <si>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</si>
  <si>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</si>
  <si>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</si>
  <si>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</si>
  <si>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</si>
  <si>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</si>
  <si>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</si>
  <si>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</si>
  <si>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</si>
  <si>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</si>
  <si>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</si>
  <si>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</si>
  <si>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</si>
  <si>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</si>
  <si>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</si>
  <si>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</si>
  <si>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</si>
  <si>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</si>
  <si>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</si>
  <si>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</si>
  <si>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</si>
  <si>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</si>
  <si>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</si>
  <si>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</si>
  <si>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</si>
  <si>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</si>
  <si>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</si>
  <si>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</si>
  <si>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</si>
  <si>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</si>
  <si>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</si>
  <si>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</si>
  <si>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</si>
  <si>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</si>
  <si>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</si>
  <si>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</si>
  <si>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</si>
  <si>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</si>
  <si>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</si>
  <si>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</si>
  <si>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</si>
  <si>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</si>
  <si>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</si>
  <si>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</si>
  <si>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</si>
  <si>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</si>
  <si>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</si>
  <si>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</si>
  <si>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</si>
  <si>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</si>
  <si>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</si>
  <si>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</si>
  <si>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</si>
  <si>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</si>
  <si>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</si>
  <si>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</si>
  <si>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</si>
  <si>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</si>
  <si>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</si>
  <si>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</si>
  <si>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</si>
  <si>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</si>
  <si>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</si>
  <si>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</si>
  <si>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</si>
  <si>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</si>
  <si>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</si>
  <si>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</si>
  <si>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</si>
  <si>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</si>
  <si>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</si>
  <si>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</si>
  <si>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</si>
  <si>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</si>
  <si>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</si>
  <si>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</si>
  <si>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</si>
  <si>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</si>
  <si>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</si>
  <si>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</si>
  <si>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</si>
  <si>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</si>
  <si>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</si>
  <si>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</si>
  <si>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</si>
  <si>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</si>
  <si>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</si>
  <si>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</si>
  <si>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</si>
  <si>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</si>
  <si>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</si>
  <si>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</si>
  <si>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</si>
  <si>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</si>
  <si>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</si>
  <si>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</si>
  <si>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</si>
  <si>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</si>
  <si>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</si>
  <si>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</si>
  <si>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</si>
  <si>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</si>
  <si>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</si>
  <si>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</si>
  <si>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</si>
  <si>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</si>
  <si>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</si>
  <si>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</si>
  <si>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</si>
  <si>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</si>
  <si>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</si>
  <si>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</si>
  <si>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</si>
  <si>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</si>
  <si>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</si>
  <si>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</si>
  <si>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</si>
  <si>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</si>
  <si>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</si>
  <si>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</si>
  <si>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</si>
  <si>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</si>
  <si>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</si>
  <si>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</si>
  <si>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</si>
  <si>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</si>
  <si>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</si>
  <si>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</si>
  <si>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</si>
  <si>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</si>
  <si>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</si>
  <si>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</si>
  <si>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</si>
  <si>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</si>
  <si>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</si>
  <si>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</si>
  <si>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</si>
  <si>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</si>
  <si>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</si>
  <si>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</si>
  <si>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</si>
  <si>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</si>
  <si>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</si>
  <si>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</si>
  <si>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</si>
  <si>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</si>
  <si>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</si>
  <si>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</si>
  <si>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</si>
  <si>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</si>
  <si>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</si>
  <si>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</si>
  <si>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</si>
  <si>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</si>
  <si>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</si>
  <si>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</si>
  <si>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</si>
  <si>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</si>
  <si>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</si>
  <si>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</si>
  <si>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</si>
  <si>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</si>
  <si>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</si>
  <si>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</si>
  <si>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</si>
  <si>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</si>
  <si>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</si>
  <si>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</si>
  <si>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</si>
  <si>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</si>
  <si>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</si>
  <si>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</si>
  <si>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</si>
  <si>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</si>
  <si>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</si>
  <si>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</si>
  <si>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</si>
  <si>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</si>
  <si>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</si>
  <si>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</si>
  <si>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</si>
  <si>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</si>
  <si>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</si>
  <si>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</si>
  <si>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</si>
  <si>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</si>
  <si>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</si>
  <si>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</si>
  <si>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</si>
  <si>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</si>
  <si>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</si>
  <si>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</si>
  <si>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</si>
  <si>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</si>
  <si>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</si>
  <si>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</si>
  <si>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</si>
  <si>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</si>
  <si>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</si>
  <si>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</si>
  <si>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</si>
  <si>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</si>
  <si>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</si>
  <si>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</si>
  <si>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</si>
  <si>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</si>
  <si>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</si>
  <si>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</si>
  <si>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</si>
  <si>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</si>
  <si>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</si>
  <si>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</si>
  <si>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</si>
  <si>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</si>
  <si>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</si>
  <si>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</si>
  <si>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</si>
  <si>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</si>
  <si>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</si>
  <si>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</si>
  <si>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</si>
  <si>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</si>
  <si>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</si>
  <si>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</si>
  <si>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</si>
  <si>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</si>
  <si>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</si>
  <si>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</si>
  <si>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</si>
  <si>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</si>
  <si>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</si>
  <si>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</si>
  <si>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</si>
  <si>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</si>
  <si>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</si>
  <si>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</si>
  <si>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</si>
  <si>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</si>
  <si>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</si>
  <si>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</si>
  <si>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</si>
  <si>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</si>
  <si>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</si>
  <si>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</si>
  <si>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</si>
  <si>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</si>
  <si>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</si>
  <si>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</si>
  <si>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</si>
  <si>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</si>
  <si>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</si>
  <si>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</si>
  <si>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</si>
  <si>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</si>
  <si>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</si>
  <si>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</si>
  <si>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</si>
  <si>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</si>
  <si>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</si>
  <si>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</si>
  <si>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</si>
  <si>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</si>
  <si>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</si>
  <si>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</si>
  <si>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</si>
  <si>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</si>
  <si>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</si>
  <si>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</si>
  <si>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</si>
  <si>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</si>
  <si>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</si>
  <si>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</si>
  <si>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</si>
  <si>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</si>
  <si>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</si>
  <si>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</si>
  <si>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</si>
  <si>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</si>
  <si>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</si>
  <si>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</si>
  <si>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</si>
  <si>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</si>
  <si>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</si>
  <si>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</si>
  <si>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</si>
  <si>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</si>
  <si>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</si>
  <si>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</si>
  <si>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</si>
  <si>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</si>
  <si>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</si>
  <si>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</si>
  <si>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</si>
  <si>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</si>
  <si>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</si>
  <si>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</si>
  <si>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</si>
  <si>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</si>
  <si>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</si>
  <si>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</si>
  <si>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</si>
  <si>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</si>
  <si>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</si>
  <si>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</si>
  <si>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</si>
  <si>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</si>
  <si>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</si>
  <si>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 Value</t>
  </si>
  <si>
    <t>Maximum Value</t>
  </si>
  <si>
    <t>Failed</t>
  </si>
  <si>
    <t>Variance (Population)</t>
  </si>
  <si>
    <t>Standard Deviation (Population)</t>
  </si>
  <si>
    <t>Variance (Sample)</t>
  </si>
  <si>
    <t>Standard Deviation (Sample)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</si>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</sst>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Parent-Category!PivotTable1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9-4911-878B-8057CF00F372}"/>
            </c:ext>
          </c:extLst>
        </c:ser>
        <c:ser>
          <c:idx val="1"/>
          <c:order val="1"/>
          <c:tx>
            <c:strRef>
              <c:f>'State vs 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911-878B-8057CF00F372}"/>
            </c:ext>
          </c:extLst>
        </c:ser>
        <c:ser>
          <c:idx val="2"/>
          <c:order val="2"/>
          <c:tx>
            <c:strRef>
              <c:f>'State vs 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9-4911-878B-8057CF00F372}"/>
            </c:ext>
          </c:extLst>
        </c:ser>
        <c:ser>
          <c:idx val="3"/>
          <c:order val="3"/>
          <c:tx>
            <c:strRef>
              <c:f>'State vs 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9-4911-878B-8057CF00F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680480"/>
        <c:axId val="529683760"/>
      </c:barChart>
      <c:catAx>
        <c:axId val="5296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3760"/>
        <c:crosses val="autoZero"/>
        <c:auto val="1"/>
        <c:lblAlgn val="ctr"/>
        <c:lblOffset val="100"/>
        <c:noMultiLvlLbl val="0"/>
      </c:catAx>
      <c:valAx>
        <c:axId val="5296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3-4A2E-B0A8-08C6DA26D981}"/>
            </c:ext>
          </c:extLst>
        </c:ser>
        <c:ser>
          <c:idx val="1"/>
          <c:order val="1"/>
          <c:tx>
            <c:strRef>
              <c:f>'State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3-4A2E-B0A8-08C6DA26D981}"/>
            </c:ext>
          </c:extLst>
        </c:ser>
        <c:ser>
          <c:idx val="2"/>
          <c:order val="2"/>
          <c:tx>
            <c:strRef>
              <c:f>'State vs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3-4A2E-B0A8-08C6DA26D981}"/>
            </c:ext>
          </c:extLst>
        </c:ser>
        <c:ser>
          <c:idx val="3"/>
          <c:order val="3"/>
          <c:tx>
            <c:strRef>
              <c:f>'State vs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3-4A2E-B0A8-08C6DA26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783120"/>
        <c:axId val="526784104"/>
      </c:barChart>
      <c:catAx>
        <c:axId val="5267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4104"/>
        <c:crosses val="autoZero"/>
        <c:auto val="1"/>
        <c:lblAlgn val="ctr"/>
        <c:lblOffset val="100"/>
        <c:noMultiLvlLbl val="0"/>
      </c:catAx>
      <c:valAx>
        <c:axId val="526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8-49A4-B33A-0F7D698BA4C3}"/>
            </c:ext>
          </c:extLst>
        </c:ser>
        <c:ser>
          <c:idx val="1"/>
          <c:order val="1"/>
          <c:tx>
            <c:strRef>
              <c:f>'State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8-49A4-B33A-0F7D698BA4C3}"/>
            </c:ext>
          </c:extLst>
        </c:ser>
        <c:ser>
          <c:idx val="2"/>
          <c:order val="2"/>
          <c:tx>
            <c:strRef>
              <c:f>'State vs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8-49A4-B33A-0F7D698BA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78184"/>
        <c:axId val="529679496"/>
      </c:lineChart>
      <c:catAx>
        <c:axId val="52967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496"/>
        <c:crosses val="autoZero"/>
        <c:auto val="1"/>
        <c:lblAlgn val="ctr"/>
        <c:lblOffset val="100"/>
        <c:noMultiLvlLbl val="0"/>
      </c:catAx>
      <c:valAx>
        <c:axId val="52967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</a:t>
            </a:r>
            <a:r>
              <a:rPr lang="en-CA" baseline="0"/>
              <a:t> State by Percentage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vs Funding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6-4B17-9E9E-AFFB7AB3D26F}"/>
            </c:ext>
          </c:extLst>
        </c:ser>
        <c:ser>
          <c:idx val="1"/>
          <c:order val="1"/>
          <c:tx>
            <c:strRef>
              <c:f>'State vs Funding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6-4B17-9E9E-AFFB7AB3D26F}"/>
            </c:ext>
          </c:extLst>
        </c:ser>
        <c:ser>
          <c:idx val="2"/>
          <c:order val="2"/>
          <c:tx>
            <c:strRef>
              <c:f>'State vs Funding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6-4B17-9E9E-AFFB7AB3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72624"/>
        <c:axId val="598570328"/>
      </c:lineChart>
      <c:catAx>
        <c:axId val="5985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0328"/>
        <c:crosses val="autoZero"/>
        <c:auto val="1"/>
        <c:lblAlgn val="ctr"/>
        <c:lblOffset val="100"/>
        <c:noMultiLvlLbl val="0"/>
      </c:catAx>
      <c:valAx>
        <c:axId val="5985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0</xdr:row>
      <xdr:rowOff>114300</xdr:rowOff>
    </xdr:from>
    <xdr:to>
      <xdr:col>14</xdr:col>
      <xdr:colOff>487680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0323-D0EC-4D8F-B84B-65B13312C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7</xdr:row>
      <xdr:rowOff>167640</xdr:rowOff>
    </xdr:from>
    <xdr:to>
      <xdr:col>16</xdr:col>
      <xdr:colOff>403860</xdr:colOff>
      <xdr:row>35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7CBE9-8B52-4DF4-BB8A-92EDDF56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152400</xdr:rowOff>
    </xdr:from>
    <xdr:to>
      <xdr:col>13</xdr:col>
      <xdr:colOff>350520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903CB-5CBB-423A-B900-408FEABEB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15</xdr:row>
      <xdr:rowOff>114300</xdr:rowOff>
    </xdr:from>
    <xdr:to>
      <xdr:col>4</xdr:col>
      <xdr:colOff>251460</xdr:colOff>
      <xdr:row>35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C4B0C-0D36-4877-B556-F5E6C15F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37733101854" createdVersion="6" refreshedVersion="6" minRefreshableVersion="3" recordCount="4114" xr:uid="{CDAFE78B-D3DE-46AA-AA29-2118E6CD2A64}">
  <cacheSource type="worksheet">
    <worksheetSource ref="A1:R4115" sheet="Campaign 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46338310189" createdVersion="6" refreshedVersion="6" minRefreshableVersion="3" recordCount="4114" xr:uid="{4D8CF9BF-D169-4968-BA48-7C4C7B2DA71C}">
  <cacheSource type="worksheet">
    <worksheetSource ref="A1:T4115" sheet="Campaign 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90AD7-ADBB-4E02-AFA2-2388014D17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1ADBA-83A0-4E38-9B2F-7ED68513E3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E99E3-167B-45CC-B7DD-B7DFFB362A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B15" sqref="B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5.441406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44140625" style="7" customWidth="1"/>
    <col min="16" max="16" width="22.77734375" customWidth="1"/>
    <col min="17" max="17" width="21.77734375" customWidth="1"/>
    <col min="18" max="18" width="23.88671875" customWidth="1"/>
    <col min="19" max="19" width="36.33203125" style="13" customWidth="1"/>
    <col min="20" max="20" width="3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IFERROR(E2/L2,0)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IFERROR(E3/L3,0)</f>
        <v>185.48101265822785</v>
      </c>
      <c r="Q3" t="str">
        <f t="shared" ref="Q3:Q66" si="1">LEFT(N3,(FIND("/",N3,1)-1))</f>
        <v>film &amp; video</v>
      </c>
      <c r="R3" t="str">
        <f t="shared" ref="R3:R66" si="2">MID(N3,FIND("/",N3)+1,256)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5">E4/D4*100</f>
        <v>105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103.89999999999999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122.99154545454545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109.77744436109028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106.4875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101.22222222222221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100.04342857142856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125.998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100.49999999999999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120.5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165.29333333333335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159.97142857142856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100.93333333333334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106.60000000000001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100.24166666666667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100.66666666666666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106.32110000000002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145.29411764705881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100.2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109.13513513513513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117.14285714285715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118.5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108.80768571428572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133.33333333333331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155.20000000000002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111.72500000000001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100.35000000000001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123.33333333333334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101.29975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100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100.24604569420035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102.0952380952381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130.46153846153845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166.5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142.15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183.44090909090909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110.04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130.98000000000002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101.35000000000001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100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141.85714285714286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308.65999999999997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100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120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104.16666666666667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107.61100000000002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107.94999999999999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100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100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128.0181818181818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116.21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109.63333333333334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128.95348837209301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107.26249999999999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101.89999999999999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102.91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100.12570000000001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103.29622222222221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148.30000000000001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154.73333333333332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113.51849999999999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173.33333333333334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50" priority="2" operator="equal">
      <formula>"live"</formula>
    </cfRule>
    <cfRule type="cellIs" dxfId="49" priority="3" operator="equal">
      <formula>"canceled"</formula>
    </cfRule>
    <cfRule type="cellIs" dxfId="48" priority="4" operator="equal">
      <formula>"cancelled"</formula>
    </cfRule>
    <cfRule type="cellIs" dxfId="47" priority="5" operator="equal">
      <formula>"failed"</formula>
    </cfRule>
    <cfRule type="cellIs" dxfId="46" priority="7" operator="equal">
      <formula>"successful"</formula>
    </cfRule>
    <cfRule type="cellIs" dxfId="45" priority="8" operator="equal">
      <formula>"""successful"""</formula>
    </cfRule>
    <cfRule type="colorScale" priority="9">
      <colorScale>
        <cfvo type="min"/>
        <cfvo type="max"/>
        <color rgb="FF63BE7B"/>
        <color rgb="FFFFEF9C"/>
      </colorScale>
    </cfRule>
    <cfRule type="containsText" priority="10" operator="containsText" text="S+$E$1uccessful&quot;">
      <formula>NOT(ISERROR(SEARCH("S+$E$1uccessful""",F1)))</formula>
    </cfRule>
    <cfRule type="cellIs" dxfId="44" priority="11" operator="equal">
      <formula>"""successful"""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">
    <cfRule type="cellIs" dxfId="43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C9DD-B45B-45A8-BC97-BC3F32C5BC13}">
  <dimension ref="A1:F14"/>
  <sheetViews>
    <sheetView workbookViewId="0">
      <selection activeCell="F29" sqref="F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8320</v>
      </c>
      <c r="B3" s="9" t="s">
        <v>8321</v>
      </c>
    </row>
    <row r="4" spans="1:6" x14ac:dyDescent="0.3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FB13-4749-4E64-AA22-2CFD3D58264C}">
  <dimension ref="A1:F47"/>
  <sheetViews>
    <sheetView workbookViewId="0">
      <selection activeCell="B28" sqref="B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8364</v>
      </c>
      <c r="B2" t="s">
        <v>8322</v>
      </c>
    </row>
    <row r="4" spans="1:6" x14ac:dyDescent="0.3">
      <c r="A4" s="9" t="s">
        <v>8320</v>
      </c>
      <c r="B4" s="9" t="s">
        <v>8321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8523-F100-4F6B-B137-2D6FB0795DBF}">
  <dimension ref="A1:E18"/>
  <sheetViews>
    <sheetView workbookViewId="0">
      <selection activeCell="H22" sqref="H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8364</v>
      </c>
      <c r="B1" t="s">
        <v>8322</v>
      </c>
    </row>
    <row r="2" spans="1:5" x14ac:dyDescent="0.3">
      <c r="A2" s="9" t="s">
        <v>8379</v>
      </c>
      <c r="B2" t="s">
        <v>8322</v>
      </c>
    </row>
    <row r="4" spans="1:5" x14ac:dyDescent="0.3">
      <c r="A4" s="9" t="s">
        <v>8320</v>
      </c>
      <c r="B4" s="9" t="s">
        <v>8321</v>
      </c>
    </row>
    <row r="5" spans="1:5" x14ac:dyDescent="0.3">
      <c r="A5" s="9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4" t="s">
        <v>8319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CC27-9358-46FC-ABDD-EF4DB70927CD}">
  <dimension ref="A1:H14"/>
  <sheetViews>
    <sheetView workbookViewId="0">
      <selection activeCell="G20" sqref="G20"/>
    </sheetView>
  </sheetViews>
  <sheetFormatPr defaultRowHeight="14.4" x14ac:dyDescent="0.3"/>
  <cols>
    <col min="1" max="1" width="28.44140625" customWidth="1"/>
    <col min="2" max="8" width="22.109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COUNTIFS('Campaign Details'!$F:$F,"successful",'Campaign Details'!$D:$D,"&lt;1000")</f>
        <v>322</v>
      </c>
      <c r="C2">
        <f>COUNTIFS('Campaign Details'!$F:$F,"failed",'Campaign Details'!$D:$D,"&lt;1000")</f>
        <v>113</v>
      </c>
      <c r="D2">
        <f>COUNTIFS('Campaign Details'!$F:$F,"canceled",'Campaign Details'!$D:$D,"&lt;1000")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8389</v>
      </c>
      <c r="B3">
        <f>COUNTIFS('Campaign Details'!$F:$F,"successful",'Campaign Details'!$D:$D,"&gt;999", 'Campaign Details'!$D:$D,"&lt;5000")</f>
        <v>932</v>
      </c>
      <c r="C3">
        <f>COUNTIFS('Campaign Details'!$F:$F,"failed",'Campaign Details'!$D:$D,"&gt;999", 'Campaign Details'!$D:$D,"&lt;5000")</f>
        <v>420</v>
      </c>
      <c r="D3">
        <f>COUNTIFS('Campaign Details'!$F:$F,"canceled",'Campaign Details'!$D:$D,"&gt;999", 'Campaign Details'!$D:$D,"&lt;5000")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3">
      <c r="A4" t="s">
        <v>8390</v>
      </c>
      <c r="B4">
        <f>COUNTIFS('Campaign Details'!$F:$F,"successful",'Campaign Details'!$D:$D,"&gt;4999", 'Campaign Details'!$D:$D,"&lt;10000")</f>
        <v>381</v>
      </c>
      <c r="C4">
        <f>COUNTIFS('Campaign Details'!$F:$F,"failed",'Campaign Details'!$D:$D,"&gt;4999", 'Campaign Details'!$D:$D,"&lt;10000")</f>
        <v>283</v>
      </c>
      <c r="D4">
        <f>COUNTIFS('Campaign Details'!$F:$F,"canceled",'Campaign Details'!$D:$D,"&gt;4999", 'Campaign Details'!$D:$D,"&lt;10000")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3">
      <c r="A5" t="s">
        <v>8391</v>
      </c>
      <c r="B5">
        <f>COUNTIFS('Campaign Details'!$F:$F,"successful",'Campaign Details'!$D:$D,"&gt;9999", 'Campaign Details'!$D:$D,"&lt;15000")</f>
        <v>168</v>
      </c>
      <c r="C5">
        <f>COUNTIFS('Campaign Details'!$F:$F,"failed",'Campaign Details'!$D:$D,"&gt;9999", 'Campaign Details'!$D:$D,"&lt;15000")</f>
        <v>144</v>
      </c>
      <c r="D5">
        <f>COUNTIFS('Campaign Details'!$F:$F,"canceled",'Campaign Details'!$D:$D,"&gt;9999", 'Campaign Details'!$D:$D,"&lt;15000")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3">
      <c r="A6" t="s">
        <v>8392</v>
      </c>
      <c r="B6">
        <f>COUNTIFS('Campaign Details'!$F:$F,"successful",'Campaign Details'!$D:$D,"&gt;14999", 'Campaign Details'!$D:$D,"&lt;20000")</f>
        <v>94</v>
      </c>
      <c r="C6">
        <f>COUNTIFS('Campaign Details'!$F:$F,"failed",'Campaign Details'!$D:$D,"&gt;14999", 'Campaign Details'!$D:$D,"&lt;20000")</f>
        <v>90</v>
      </c>
      <c r="D6">
        <f>COUNTIFS('Campaign Details'!$F:$F,"canceled",'Campaign Details'!$D:$D,"&gt;14999", 'Campaign Details'!$D:$D,"&lt;20000")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3">
      <c r="A7" t="s">
        <v>8393</v>
      </c>
      <c r="B7">
        <f>COUNTIFS('Campaign Details'!$F:$F,"successful",'Campaign Details'!$D:$D,"&gt;19999", 'Campaign Details'!$D:$D,"&lt;25000")</f>
        <v>62</v>
      </c>
      <c r="C7">
        <f>COUNTIFS('Campaign Details'!$F:$F,"failed",'Campaign Details'!$D:$D,"&gt;19999", 'Campaign Details'!$D:$D,"&lt;25000")</f>
        <v>72</v>
      </c>
      <c r="D7">
        <f>COUNTIFS('Campaign Details'!$F:$F,"canceled",'Campaign Details'!$D:$D,"&gt;19999", 'Campaign Details'!$D:$D,"&lt;25000")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3">
      <c r="A8" t="s">
        <v>8394</v>
      </c>
      <c r="B8">
        <f>COUNTIFS('Campaign Details'!$F:$F,"successful",'Campaign Details'!$D:$D,"&gt;24999", 'Campaign Details'!$D:$D,"&lt;30000")</f>
        <v>55</v>
      </c>
      <c r="C8">
        <f>COUNTIFS('Campaign Details'!$F:$F,"failed",'Campaign Details'!$D:$D,"&gt;24999", 'Campaign Details'!$D:$D,"&lt;30000")</f>
        <v>64</v>
      </c>
      <c r="D8">
        <f>COUNTIFS('Campaign Details'!$F:$F,"canceled",'Campaign Details'!$D:$D,"&gt;24999", 'Campaign Details'!$D:$D,"&lt;30000")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3">
      <c r="A9" t="s">
        <v>8395</v>
      </c>
      <c r="B9">
        <f>COUNTIFS('Campaign Details'!$F:$F,"successful",'Campaign Details'!$D:$D,"&gt;29999", 'Campaign Details'!$D:$D,"&lt;35000")</f>
        <v>32</v>
      </c>
      <c r="C9">
        <f>COUNTIFS('Campaign Details'!$F:$F,"failed",'Campaign Details'!$D:$D,"&gt;29999", 'Campaign Details'!$D:$D,"&lt;35000")</f>
        <v>37</v>
      </c>
      <c r="D9">
        <f>COUNTIFS('Campaign Details'!$F:$F,"canceled",'Campaign Details'!$D:$D,"&gt;29999", 'Campaign Details'!$D:$D,"&lt;35000")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3">
      <c r="A10" t="s">
        <v>8396</v>
      </c>
      <c r="B10">
        <f>COUNTIFS('Campaign Details'!$F:$F,"successful",'Campaign Details'!$D:$D,"&gt;34999", 'Campaign Details'!$D:$D,"&lt;40000")</f>
        <v>26</v>
      </c>
      <c r="C10">
        <f>COUNTIFS('Campaign Details'!$F:$F,"failed",'Campaign Details'!$D:$D,"&gt;34999", 'Campaign Details'!$D:$D,"&lt;40000")</f>
        <v>22</v>
      </c>
      <c r="D10">
        <f>COUNTIFS('Campaign Details'!$F:$F,"canceled",'Campaign Details'!$D:$D,"&gt;34999", 'Campaign Details'!$D:$D,"&lt;40000")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3">
      <c r="A11" t="s">
        <v>8397</v>
      </c>
      <c r="B11">
        <f>COUNTIFS('Campaign Details'!$F:$F,"successful",'Campaign Details'!$D:$D,"&gt;39999", 'Campaign Details'!$D:$D,"&lt;45000")</f>
        <v>21</v>
      </c>
      <c r="C11">
        <f>COUNTIFS('Campaign Details'!$F:$F,"failed",'Campaign Details'!$D:$D,"&gt;39999", 'Campaign Details'!$D:$D,"&lt;45000")</f>
        <v>16</v>
      </c>
      <c r="D11">
        <f>COUNTIFS('Campaign Details'!$F:$F,"canceled",'Campaign Details'!$D:$D,"&gt;39999", 'Campaign Details'!$D:$D,"&lt;45000")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3">
      <c r="A12" t="s">
        <v>8398</v>
      </c>
      <c r="B12">
        <f>COUNTIFS('Campaign Details'!$F:$F,"successful",'Campaign Details'!$D:$D,"&gt;44999", 'Campaign Details'!$D:$D,"&lt;50000")</f>
        <v>6</v>
      </c>
      <c r="C12">
        <f>COUNTIFS('Campaign Details'!$F:$F,"failed",'Campaign Details'!$D:$D,"&gt;44999", 'Campaign Details'!$D:$D,"&lt;50000")</f>
        <v>11</v>
      </c>
      <c r="D12">
        <f>COUNTIFS('Campaign Details'!$F:$F,"canceled",'Campaign Details'!$D:$D,"&gt;44999", 'Campaign Details'!$D:$D,"&lt;50000")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3">
      <c r="A13" t="s">
        <v>8399</v>
      </c>
      <c r="B13">
        <f>COUNTIFS('Campaign Details'!$F:$F,"successful",'Campaign Details'!$D:$D,"&gt;=50000")</f>
        <v>86</v>
      </c>
      <c r="C13">
        <f>COUNTIFS('Campaign Details'!$F:$F,"failed",'Campaign Details'!$D:$D,"&gt;=50000")</f>
        <v>258</v>
      </c>
      <c r="D13">
        <f>COUNTIFS('Campaign Details'!$F:$F,"canceled",'Campaign Details'!$D:$D,"&gt;=50000")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4" spans="1:8" x14ac:dyDescent="0.3">
      <c r="F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EC74-D65E-4044-B616-1A7C0B50A121}">
  <dimension ref="A1:I2186"/>
  <sheetViews>
    <sheetView tabSelected="1" workbookViewId="0">
      <selection activeCell="J18" sqref="J18"/>
    </sheetView>
  </sheetViews>
  <sheetFormatPr defaultRowHeight="14.4" x14ac:dyDescent="0.3"/>
  <cols>
    <col min="1" max="1" width="25.21875" customWidth="1"/>
    <col min="2" max="2" width="16.21875" customWidth="1"/>
    <col min="4" max="4" width="17.5546875" customWidth="1"/>
    <col min="5" max="5" width="18.88671875" customWidth="1"/>
    <col min="7" max="7" width="29.44140625" customWidth="1"/>
    <col min="8" max="8" width="21.21875" customWidth="1"/>
    <col min="9" max="9" width="18" customWidth="1"/>
    <col min="10" max="10" width="10.77734375" bestFit="1" customWidth="1"/>
    <col min="11" max="11" width="28" bestFit="1" customWidth="1"/>
    <col min="12" max="12" width="24.77734375" bestFit="1" customWidth="1"/>
  </cols>
  <sheetData>
    <row r="1" spans="1:9" x14ac:dyDescent="0.3">
      <c r="A1" s="1" t="s">
        <v>8400</v>
      </c>
      <c r="B1" s="1" t="s">
        <v>8262</v>
      </c>
      <c r="D1" s="1" t="s">
        <v>8400</v>
      </c>
      <c r="E1" s="1" t="s">
        <v>8262</v>
      </c>
      <c r="G1" s="16"/>
      <c r="H1" s="17" t="s">
        <v>8410</v>
      </c>
      <c r="I1" s="17" t="s">
        <v>8405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17" t="s">
        <v>8401</v>
      </c>
      <c r="H2" s="18">
        <f>AVERAGE($B$2:$B$2186)</f>
        <v>194.42517162471395</v>
      </c>
      <c r="I2" s="18">
        <f>AVERAGE($E$2:$E$1531)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7" t="s">
        <v>8402</v>
      </c>
      <c r="H3" s="18">
        <f>MEDIAN($B$2:$B$2186)</f>
        <v>62</v>
      </c>
      <c r="I3" s="18">
        <f>MEDIAN($E$2:$E$1531)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7" t="s">
        <v>8403</v>
      </c>
      <c r="H4" s="18">
        <f>MIN($B$2:$B$2186)</f>
        <v>1</v>
      </c>
      <c r="I4" s="18">
        <f>MIN($E$2:$E$1531)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7" t="s">
        <v>8404</v>
      </c>
      <c r="H5" s="18">
        <f>MAX($B$2:$B$2186)</f>
        <v>26457</v>
      </c>
      <c r="I5" s="18">
        <f>MAX($E$2:$E$1531)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7" t="s">
        <v>8406</v>
      </c>
      <c r="H6" s="18">
        <f>_xlfn.VAR.P($B$2:$B$2186)</f>
        <v>712840.9867348104</v>
      </c>
      <c r="I6" s="18">
        <f>_xlfn.VAR.P($E$2:$E$1531)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7" t="s">
        <v>8407</v>
      </c>
      <c r="H7" s="18">
        <f>_xlfn.STDEV.P($B$2:$B$2186)</f>
        <v>844.29910975602149</v>
      </c>
      <c r="I7" s="18">
        <f>_xlfn.STDEV.P($E$2:$E$1531)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17" t="s">
        <v>8408</v>
      </c>
      <c r="H8" s="18">
        <f>_xlfn.VAR.S($B$2:$B$2186)</f>
        <v>713167.37912800396</v>
      </c>
      <c r="I8" s="18">
        <f>_xlfn.VAR.S($E$2:$E$1531)</f>
        <v>3775.6894394644714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  <c r="G9" s="17" t="s">
        <v>8409</v>
      </c>
      <c r="H9" s="18">
        <f>_xlfn.STDEV.S($B$2:$B$2186)</f>
        <v>844.49237955591047</v>
      </c>
      <c r="I9" s="18">
        <f>_xlfn.STDEV.S($E$2:$E$1531)</f>
        <v>61.446638959868842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G2:G7 A1:A2186">
    <cfRule type="cellIs" dxfId="42" priority="51" operator="equal">
      <formula>"live"</formula>
    </cfRule>
    <cfRule type="cellIs" dxfId="41" priority="52" operator="equal">
      <formula>"canceled"</formula>
    </cfRule>
    <cfRule type="cellIs" dxfId="40" priority="53" operator="equal">
      <formula>"cancelled"</formula>
    </cfRule>
    <cfRule type="cellIs" dxfId="39" priority="54" operator="equal">
      <formula>"failed"</formula>
    </cfRule>
    <cfRule type="cellIs" dxfId="38" priority="56" operator="equal">
      <formula>"successful"</formula>
    </cfRule>
    <cfRule type="cellIs" dxfId="37" priority="57" operator="equal">
      <formula>"""successful"""</formula>
    </cfRule>
    <cfRule type="colorScale" priority="58">
      <colorScale>
        <cfvo type="min"/>
        <cfvo type="max"/>
        <color rgb="FF63BE7B"/>
        <color rgb="FFFFEF9C"/>
      </colorScale>
    </cfRule>
    <cfRule type="containsText" priority="59" operator="containsText" text="S+$E$1uccessful&quot;">
      <formula>NOT(ISERROR(SEARCH("S+$E$1uccessful""",A1)))</formula>
    </cfRule>
    <cfRule type="cellIs" dxfId="36" priority="60" operator="equal">
      <formula>"""successful"""</formula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">
    <cfRule type="cellIs" dxfId="35" priority="55" operator="equal">
      <formula>"failed"</formula>
    </cfRule>
  </conditionalFormatting>
  <conditionalFormatting sqref="B1">
    <cfRule type="cellIs" dxfId="34" priority="41" operator="equal">
      <formula>"live"</formula>
    </cfRule>
    <cfRule type="cellIs" dxfId="33" priority="42" operator="equal">
      <formula>"canceled"</formula>
    </cfRule>
    <cfRule type="cellIs" dxfId="32" priority="43" operator="equal">
      <formula>"cancelled"</formula>
    </cfRule>
    <cfRule type="cellIs" dxfId="31" priority="44" operator="equal">
      <formula>"failed"</formula>
    </cfRule>
    <cfRule type="cellIs" dxfId="30" priority="45" operator="equal">
      <formula>"successful"</formula>
    </cfRule>
    <cfRule type="cellIs" dxfId="29" priority="46" operator="equal">
      <formula>"""successful"""</formula>
    </cfRule>
    <cfRule type="colorScale" priority="47">
      <colorScale>
        <cfvo type="min"/>
        <cfvo type="max"/>
        <color rgb="FF63BE7B"/>
        <color rgb="FFFFEF9C"/>
      </colorScale>
    </cfRule>
    <cfRule type="containsText" priority="48" operator="containsText" text="S+$E$1uccessful&quot;">
      <formula>NOT(ISERROR(SEARCH("S+$E$1uccessful""",B1)))</formula>
    </cfRule>
    <cfRule type="cellIs" dxfId="28" priority="49" operator="equal">
      <formula>"""successful"""</formula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ellIs" dxfId="27" priority="31" operator="equal">
      <formula>"live"</formula>
    </cfRule>
    <cfRule type="cellIs" dxfId="26" priority="32" operator="equal">
      <formula>"canceled"</formula>
    </cfRule>
    <cfRule type="cellIs" dxfId="25" priority="33" operator="equal">
      <formula>"cancelled"</formula>
    </cfRule>
    <cfRule type="cellIs" dxfId="24" priority="34" operator="equal">
      <formula>"failed"</formula>
    </cfRule>
    <cfRule type="cellIs" dxfId="23" priority="35" operator="equal">
      <formula>"successful"</formula>
    </cfRule>
    <cfRule type="cellIs" dxfId="22" priority="36" operator="equal">
      <formula>"""successful"""</formula>
    </cfRule>
    <cfRule type="colorScale" priority="37">
      <colorScale>
        <cfvo type="min"/>
        <cfvo type="max"/>
        <color rgb="FF63BE7B"/>
        <color rgb="FFFFEF9C"/>
      </colorScale>
    </cfRule>
    <cfRule type="containsText" priority="38" operator="containsText" text="S+$E$1uccessful&quot;">
      <formula>NOT(ISERROR(SEARCH("S+$E$1uccessful""",D1)))</formula>
    </cfRule>
    <cfRule type="cellIs" dxfId="21" priority="39" operator="equal">
      <formula>"""successful"""</formula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">
    <cfRule type="cellIs" dxfId="20" priority="21" operator="equal">
      <formula>"live"</formula>
    </cfRule>
    <cfRule type="cellIs" dxfId="19" priority="22" operator="equal">
      <formula>"canceled"</formula>
    </cfRule>
    <cfRule type="cellIs" dxfId="18" priority="23" operator="equal">
      <formula>"cancelled"</formula>
    </cfRule>
    <cfRule type="cellIs" dxfId="17" priority="24" operator="equal">
      <formula>"failed"</formula>
    </cfRule>
    <cfRule type="cellIs" dxfId="16" priority="25" operator="equal">
      <formula>"successful"</formula>
    </cfRule>
    <cfRule type="cellIs" dxfId="15" priority="26" operator="equal">
      <formula>"""successful"""</formula>
    </cfRule>
    <cfRule type="colorScale" priority="27">
      <colorScale>
        <cfvo type="min"/>
        <cfvo type="max"/>
        <color rgb="FF63BE7B"/>
        <color rgb="FFFFEF9C"/>
      </colorScale>
    </cfRule>
    <cfRule type="containsText" priority="28" operator="containsText" text="S+$E$1uccessful&quot;">
      <formula>NOT(ISERROR(SEARCH("S+$E$1uccessful""",E1)))</formula>
    </cfRule>
    <cfRule type="cellIs" dxfId="14" priority="29" operator="equal">
      <formula>"""successful"""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3" operator="equal">
      <formula>"cancelled"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"""successful"""</formula>
    </cfRule>
    <cfRule type="colorScale" priority="17">
      <colorScale>
        <cfvo type="min"/>
        <cfvo type="max"/>
        <color rgb="FF63BE7B"/>
        <color rgb="FFFFEF9C"/>
      </colorScale>
    </cfRule>
    <cfRule type="containsText" priority="18" operator="containsText" text="S+$E$1uccessful&quot;">
      <formula>NOT(ISERROR(SEARCH("S+$E$1uccessful""",D2)))</formula>
    </cfRule>
    <cfRule type="cellIs" dxfId="7" priority="19" operator="equal">
      <formula>"""successful"""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G9">
    <cfRule type="cellIs" dxfId="6" priority="1" operator="equal">
      <formula>"live"</formula>
    </cfRule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"""successful"""</formula>
    </cfRule>
    <cfRule type="colorScale" priority="7">
      <colorScale>
        <cfvo type="min"/>
        <cfvo type="max"/>
        <color rgb="FF63BE7B"/>
        <color rgb="FFFFEF9C"/>
      </colorScale>
    </cfRule>
    <cfRule type="containsText" priority="8" operator="containsText" text="S+$E$1uccessful&quot;">
      <formula>NOT(ISERROR(SEARCH("S+$E$1uccessful""",G8)))</formula>
    </cfRule>
    <cfRule type="cellIs" dxfId="0" priority="9" operator="equal">
      <formula>"""successful"""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Details</vt:lpstr>
      <vt:lpstr>State vs Parent-Category</vt:lpstr>
      <vt:lpstr>State vs Sub-Category</vt:lpstr>
      <vt:lpstr>State vs Months</vt:lpstr>
      <vt:lpstr>State vs Funding Goals</vt:lpstr>
      <vt:lpstr>Stats SuccessFail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</cp:lastModifiedBy>
  <dcterms:created xsi:type="dcterms:W3CDTF">2017-04-20T15:17:24Z</dcterms:created>
  <dcterms:modified xsi:type="dcterms:W3CDTF">2021-02-18T21:48:16Z</dcterms:modified>
</cp:coreProperties>
</file>