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cilia\Desktop\UTSC\Data Analytics Bootcamp\Unit 1 - Excel\"/>
    </mc:Choice>
  </mc:AlternateContent>
  <xr:revisionPtr revIDLastSave="0" documentId="13_ncr:1_{D4B08571-628E-4DFE-99DB-03DF1116C54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Worksheet" sheetId="1" r:id="rId1"/>
    <sheet name="Pivot Table - Parent Category" sheetId="3" r:id="rId2"/>
    <sheet name="Pivot Table - Sub-Category" sheetId="4" r:id="rId3"/>
    <sheet name="Pivot Table - Date" sheetId="5" r:id="rId4"/>
    <sheet name="Bonus" sheetId="6" r:id="rId5"/>
    <sheet name="Bonus Statistical Analysis" sheetId="7" r:id="rId6"/>
  </sheets>
  <definedNames>
    <definedName name="_xlnm._FilterDatabase" localSheetId="0" hidden="1">Worksheet!$A$1:$T$4115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I9" i="7" l="1"/>
  <c r="I8" i="7"/>
  <c r="H9" i="7"/>
  <c r="H8" i="7"/>
  <c r="I7" i="7"/>
  <c r="I6" i="7"/>
  <c r="I5" i="7"/>
  <c r="I4" i="7"/>
  <c r="I3" i="7"/>
  <c r="I2" i="7"/>
  <c r="H7" i="7"/>
  <c r="H6" i="7"/>
  <c r="H5" i="7"/>
  <c r="H4" i="7"/>
  <c r="H3" i="7"/>
  <c r="H2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H9" i="6" s="1"/>
  <c r="B8" i="6"/>
  <c r="B7" i="6"/>
  <c r="B6" i="6"/>
  <c r="B5" i="6"/>
  <c r="B4" i="6"/>
  <c r="B3" i="6"/>
  <c r="B2" i="6"/>
  <c r="E2" i="6" l="1"/>
  <c r="H2" i="6" s="1"/>
  <c r="E8" i="6"/>
  <c r="F8" i="6" s="1"/>
  <c r="E10" i="6"/>
  <c r="F10" i="6" s="1"/>
  <c r="E7" i="6"/>
  <c r="F7" i="6" s="1"/>
  <c r="G9" i="6"/>
  <c r="E13" i="6"/>
  <c r="G13" i="6" s="1"/>
  <c r="E5" i="6"/>
  <c r="G5" i="6" s="1"/>
  <c r="F9" i="6"/>
  <c r="E12" i="6"/>
  <c r="G12" i="6" s="1"/>
  <c r="E4" i="6"/>
  <c r="F4" i="6" s="1"/>
  <c r="E11" i="6"/>
  <c r="H11" i="6" s="1"/>
  <c r="E3" i="6"/>
  <c r="F3" i="6" s="1"/>
  <c r="E6" i="6"/>
  <c r="G6" i="6" s="1"/>
  <c r="G3" i="6" l="1"/>
  <c r="F2" i="6"/>
  <c r="H8" i="6"/>
  <c r="G8" i="6"/>
  <c r="G4" i="6"/>
  <c r="G2" i="6"/>
  <c r="F13" i="6"/>
  <c r="F5" i="6"/>
  <c r="H7" i="6"/>
  <c r="H3" i="6"/>
  <c r="H12" i="6"/>
  <c r="G7" i="6"/>
  <c r="H10" i="6"/>
  <c r="F6" i="6"/>
  <c r="H5" i="6"/>
  <c r="G10" i="6"/>
  <c r="H6" i="6"/>
  <c r="H4" i="6"/>
  <c r="G11" i="6"/>
  <c r="F11" i="6"/>
  <c r="F12" i="6"/>
  <c r="H13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<sst xmlns="http://schemas.openxmlformats.org/spreadsheetml/2006/main" count="28549" uniqueCount="8411">
  <si>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</si>
  <si>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</si>
  <si>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</si>
  <si>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</si>
  <si>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</si>
  <si>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</si>
  <si>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</si>
  <si>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</si>
  <si>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</si>
  <si>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</si>
  <si>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</si>
  <si>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</si>
  <si>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</si>
  <si>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</si>
  <si>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</si>
  <si>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</si>
  <si>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</si>
  <si>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</si>
  <si>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</si>
  <si>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</si>
  <si>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</si>
  <si>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</si>
  <si>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</si>
  <si>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</si>
  <si>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</si>
  <si>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</si>
  <si>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</si>
  <si>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</si>
  <si>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</si>
  <si>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</si>
  <si>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</si>
  <si>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</si>
  <si>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</si>
  <si>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</si>
  <si>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</si>
  <si>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</si>
  <si>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</si>
  <si>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</si>
  <si>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</si>
  <si>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</si>
  <si>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</si>
  <si>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</si>
  <si>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</si>
  <si>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</si>
  <si>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</si>
  <si>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</si>
  <si>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</si>
  <si>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</si>
  <si>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</si>
  <si>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</si>
  <si>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</si>
  <si>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</si>
  <si>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</si>
  <si>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</si>
  <si>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</si>
  <si>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</si>
  <si>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</si>
  <si>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</si>
  <si>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</si>
  <si>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</si>
  <si>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</si>
  <si>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</si>
  <si>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</si>
  <si>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</si>
  <si>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</si>
  <si>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</si>
  <si>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</si>
  <si>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</si>
  <si>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</si>
  <si>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</si>
  <si>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</si>
  <si>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</si>
  <si>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</si>
  <si>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</si>
  <si>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</si>
  <si>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</si>
  <si>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</si>
  <si>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</si>
  <si>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</si>
  <si>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</si>
  <si>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</si>
  <si>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</si>
  <si>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</si>
  <si>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</si>
  <si>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</si>
  <si>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</si>
  <si>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</si>
  <si>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</si>
  <si>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</si>
  <si>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</si>
  <si>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</si>
  <si>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</si>
  <si>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</si>
  <si>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</si>
  <si>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</si>
  <si>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</si>
  <si>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</si>
  <si>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</si>
  <si>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</si>
  <si>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</si>
  <si>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</si>
  <si>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</si>
  <si>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</si>
  <si>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</si>
  <si>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</si>
  <si>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</si>
  <si>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</si>
  <si>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</si>
  <si>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</si>
  <si>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</si>
  <si>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</si>
  <si>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</si>
  <si>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</si>
  <si>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</si>
  <si>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</si>
  <si>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</si>
  <si>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</si>
  <si>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</si>
  <si>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</si>
  <si>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</si>
  <si>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</si>
  <si>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</si>
  <si>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</si>
  <si>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</si>
  <si>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</si>
  <si>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</si>
  <si>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</si>
  <si>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</si>
  <si>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</si>
  <si>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</si>
  <si>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</si>
  <si>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</si>
  <si>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</si>
  <si>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</si>
  <si>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</si>
  <si>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</si>
  <si>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</si>
  <si>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</si>
  <si>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</si>
  <si>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</si>
  <si>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</si>
  <si>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</si>
  <si>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</si>
  <si>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</si>
  <si>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</si>
  <si>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</si>
  <si>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</si>
  <si>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</si>
  <si>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</si>
  <si>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</si>
  <si>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</si>
  <si>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</si>
  <si>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</si>
  <si>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</si>
  <si>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</si>
  <si>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</si>
  <si>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</si>
  <si>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</si>
  <si>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</si>
  <si>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</si>
  <si>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</si>
  <si>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</si>
  <si>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</si>
  <si>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</si>
  <si>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</si>
  <si>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</si>
  <si>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</si>
  <si>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</si>
  <si>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</si>
  <si>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</si>
  <si>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</si>
  <si>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</si>
  <si>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</si>
  <si>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</si>
  <si>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</si>
  <si>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</si>
  <si>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</si>
  <si>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</si>
  <si>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</si>
  <si>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</si>
  <si>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</si>
  <si>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</si>
  <si>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</si>
  <si>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</si>
  <si>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</si>
  <si>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</si>
  <si>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</si>
  <si>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</si>
  <si>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</si>
  <si>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</si>
  <si>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</si>
  <si>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</si>
  <si>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</si>
  <si>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</si>
  <si>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</si>
  <si>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</si>
  <si>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</si>
  <si>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</si>
  <si>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</si>
  <si>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</si>
  <si>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</si>
  <si>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</si>
  <si>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</si>
  <si>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</si>
  <si>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</si>
  <si>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</si>
  <si>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</si>
  <si>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</si>
  <si>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</si>
  <si>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</si>
  <si>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</si>
  <si>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</si>
  <si>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</si>
  <si>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</si>
  <si>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</si>
  <si>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</si>
  <si>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</si>
  <si>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</si>
  <si>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</si>
  <si>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</si>
  <si>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</si>
  <si>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</si>
  <si>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</si>
  <si>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</si>
  <si>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</si>
  <si>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</si>
  <si>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</si>
  <si>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</si>
  <si>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</si>
  <si>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</si>
  <si>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</si>
  <si>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</si>
  <si>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</si>
  <si>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</si>
  <si>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</si>
  <si>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</si>
  <si>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</si>
  <si>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</si>
  <si>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</si>
  <si>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</si>
  <si>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</si>
  <si>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</si>
  <si>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</si>
  <si>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</si>
  <si>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</si>
  <si>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</si>
  <si>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</si>
  <si>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</si>
  <si>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</si>
  <si>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</si>
  <si>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</si>
  <si>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</si>
  <si>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</si>
  <si>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</si>
  <si>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</si>
  <si>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</si>
  <si>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</si>
  <si>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</si>
  <si>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</si>
  <si>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</si>
  <si>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</si>
  <si>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</si>
  <si>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</si>
  <si>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</si>
  <si>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</si>
  <si>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</si>
  <si>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</si>
  <si>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</si>
  <si>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</si>
  <si>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</si>
  <si>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</si>
  <si>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</si>
  <si>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</si>
  <si>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</si>
  <si>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</si>
  <si>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</si>
  <si>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</si>
  <si>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</si>
  <si>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</si>
  <si>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</si>
  <si>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</si>
  <si>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</si>
  <si>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</si>
  <si>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</si>
  <si>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</si>
  <si>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</si>
  <si>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</si>
  <si>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</si>
  <si>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</si>
  <si>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</si>
  <si>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</si>
  <si>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</si>
  <si>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</si>
  <si>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</si>
  <si>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</si>
  <si>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</si>
  <si>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</si>
  <si>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</si>
  <si>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</si>
  <si>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</si>
  <si>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</si>
  <si>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</si>
  <si>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</si>
  <si>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</si>
  <si>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</si>
  <si>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</si>
  <si>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</si>
  <si>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</si>
  <si>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</si>
  <si>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</si>
  <si>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</si>
  <si>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</si>
  <si>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</si>
  <si>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</si>
  <si>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</si>
  <si>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</si>
  <si>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</si>
  <si>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</si>
  <si>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</si>
  <si>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</si>
  <si>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</si>
  <si>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</si>
  <si>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</si>
  <si>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</si>
  <si>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</si>
  <si>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</si>
  <si>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</si>
  <si>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</si>
  <si>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</si>
  <si>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</si>
  <si>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</si>
  <si>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</si>
  <si>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</si>
  <si>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</si>
  <si>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</si>
  <si>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</si>
  <si>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</si>
  <si>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</si>
  <si>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</si>
  <si>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</si>
  <si>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</si>
  <si>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</si>
  <si>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</si>
  <si>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</si>
  <si>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</si>
  <si>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</si>
  <si>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</si>
  <si>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</si>
  <si>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</si>
  <si>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</si>
  <si>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</si>
  <si>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</si>
  <si>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</si>
  <si>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</si>
  <si>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</si>
  <si>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</si>
  <si>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</si>
  <si>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</si>
  <si>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</si>
  <si>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</si>
  <si>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</si>
  <si>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</si>
  <si>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</si>
  <si>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</si>
  <si>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</si>
  <si>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</si>
  <si>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</si>
  <si>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</si>
  <si>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</si>
  <si>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</si>
  <si>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</si>
  <si>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</si>
  <si>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</si>
  <si>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</si>
  <si>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</si>
  <si>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</si>
  <si>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</si>
  <si>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</si>
  <si>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</si>
  <si>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</si>
  <si>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</si>
  <si>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</si>
  <si>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</si>
  <si>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</si>
  <si>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</si>
  <si>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</si>
  <si>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</si>
  <si>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</si>
  <si>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</si>
  <si>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</si>
  <si>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</si>
  <si>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</si>
  <si>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</si>
  <si>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</si>
  <si>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</si>
  <si>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</si>
  <si>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</si>
  <si>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</si>
  <si>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</si>
  <si>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</si>
  <si>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</si>
  <si>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</si>
  <si>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</si>
  <si>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</si>
  <si>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</si>
  <si>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</si>
  <si>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</si>
  <si>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</si>
  <si>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</si>
  <si>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</si>
  <si>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</si>
  <si>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</si>
  <si>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</si>
  <si>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</si>
  <si>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</si>
  <si>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</si>
  <si>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</si>
  <si>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</si>
  <si>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</si>
  <si>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</si>
  <si>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</si>
  <si>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</si>
  <si>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</si>
  <si>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</si>
  <si>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</si>
  <si>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</si>
  <si>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</si>
  <si>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</si>
  <si>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</si>
  <si>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</si>
  <si>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</si>
  <si>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</si>
  <si>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</si>
  <si>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</si>
  <si>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</si>
  <si>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</si>
  <si>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</si>
  <si>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</si>
  <si>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</si>
  <si>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</si>
  <si>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</si>
  <si>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</si>
  <si>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</si>
  <si>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</si>
  <si>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</si>
  <si>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</si>
  <si>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</si>
  <si>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</si>
  <si>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</si>
  <si>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</si>
  <si>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</si>
  <si>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</si>
  <si>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</si>
  <si>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</si>
  <si>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</si>
  <si>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</si>
  <si>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</si>
  <si>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</si>
  <si>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</si>
  <si>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</si>
  <si>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</si>
  <si>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</si>
  <si>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</si>
  <si>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</si>
  <si>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</si>
  <si>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</si>
  <si>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</si>
  <si>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</si>
  <si>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</si>
  <si>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</si>
  <si>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</si>
  <si>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</si>
  <si>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</si>
  <si>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</si>
  <si>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</si>
  <si>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</si>
  <si>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</si>
  <si>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</si>
  <si>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</si>
  <si>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</si>
  <si>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</si>
  <si>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</si>
  <si>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</si>
  <si>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</si>
  <si>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</si>
  <si>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</si>
  <si>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</si>
  <si>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</si>
  <si>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</si>
  <si>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</si>
  <si>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</si>
  <si>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</si>
  <si>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</si>
  <si>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</si>
  <si>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</si>
  <si>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</si>
  <si>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</si>
  <si>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</si>
  <si>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</si>
  <si>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</si>
  <si>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</si>
  <si>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</si>
  <si>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</si>
  <si>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</si>
  <si>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</si>
  <si>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</si>
  <si>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</si>
  <si>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</si>
  <si>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</si>
  <si>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</si>
  <si>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</si>
  <si>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</si>
  <si>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</si>
  <si>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</si>
  <si>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</si>
  <si>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</si>
  <si>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</si>
  <si>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</si>
  <si>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</si>
  <si>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</si>
  <si>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</si>
  <si>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</si>
  <si>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</si>
  <si>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</si>
  <si>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</si>
  <si>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</si>
  <si>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</si>
  <si>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</si>
  <si>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</si>
  <si>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</si>
  <si>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</si>
  <si>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</si>
  <si>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</si>
  <si>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</si>
  <si>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</si>
  <si>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</si>
  <si>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</si>
  <si>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</si>
  <si>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</si>
  <si>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</si>
  <si>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</si>
  <si>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</si>
  <si>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</si>
  <si>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</si>
  <si>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</si>
  <si>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</si>
  <si>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</si>
  <si>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</si>
  <si>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</si>
  <si>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</si>
  <si>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</si>
  <si>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</si>
  <si>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</si>
  <si>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</si>
  <si>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</si>
  <si>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</si>
  <si>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</si>
  <si>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</si>
  <si>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</si>
  <si>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</si>
  <si>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</si>
  <si>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</si>
  <si>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</si>
  <si>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</si>
  <si>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</si>
  <si>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</si>
  <si>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</si>
  <si>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</si>
  <si>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</si>
  <si>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</si>
  <si>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</si>
  <si>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</si>
  <si>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</si>
  <si>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</si>
  <si>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</si>
  <si>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</si>
  <si>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</si>
  <si>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</si>
  <si>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</si>
  <si>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</si>
  <si>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</si>
  <si>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</si>
  <si>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</si>
  <si>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</si>
  <si>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</si>
  <si>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</si>
  <si>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</si>
  <si>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</si>
  <si>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</si>
  <si>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</si>
  <si>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</si>
  <si>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</si>
  <si>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</si>
  <si>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</si>
  <si>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</si>
  <si>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</si>
  <si>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</si>
  <si>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</si>
  <si>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</si>
  <si>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</si>
  <si>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</si>
  <si>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</si>
  <si>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</si>
  <si>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</si>
  <si>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</si>
  <si>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</si>
  <si>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</si>
  <si>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</si>
  <si>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</si>
  <si>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</si>
  <si>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</si>
  <si>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</si>
  <si>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</si>
  <si>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</si>
  <si>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</si>
  <si>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</si>
  <si>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</si>
  <si>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</si>
  <si>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</si>
  <si>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</si>
  <si>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</si>
  <si>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</si>
  <si>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</si>
  <si>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</si>
  <si>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</si>
  <si>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</si>
  <si>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</si>
  <si>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</si>
  <si>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</si>
  <si>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</si>
  <si>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</si>
  <si>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</si>
  <si>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</si>
  <si>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</si>
  <si>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</si>
  <si>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</si>
  <si>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</si>
  <si>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</si>
  <si>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</si>
  <si>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</si>
  <si>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</si>
  <si>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</si>
  <si>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</si>
  <si>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</si>
  <si>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</si>
  <si>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</si>
  <si>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</si>
  <si>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</si>
  <si>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</si>
  <si>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</si>
  <si>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</si>
  <si>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</si>
  <si>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</si>
  <si>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</si>
  <si>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</si>
  <si>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</si>
  <si>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</si>
  <si>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</si>
  <si>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</si>
  <si>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</si>
  <si>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</si>
  <si>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</si>
  <si>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</si>
  <si>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</si>
  <si>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</si>
  <si>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</si>
  <si>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</si>
  <si>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</si>
  <si>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</si>
  <si>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</si>
  <si>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</si>
  <si>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</si>
  <si>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</si>
  <si>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</si>
  <si>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</si>
  <si>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</si>
  <si>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</si>
  <si>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</si>
  <si>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</si>
  <si>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</si>
  <si>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</si>
  <si>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</si>
  <si>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</si>
  <si>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</si>
  <si>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</si>
  <si>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</si>
  <si>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</si>
  <si>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</si>
  <si>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</si>
  <si>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</si>
  <si>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</si>
  <si>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</si>
  <si>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</si>
  <si>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</si>
  <si>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</si>
  <si>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</si>
  <si>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</si>
  <si>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</si>
  <si>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</si>
  <si>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</si>
  <si>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</si>
  <si>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</si>
  <si>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</si>
  <si>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</si>
  <si>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</si>
  <si>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</si>
  <si>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</si>
  <si>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</si>
  <si>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</si>
  <si>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</si>
  <si>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</si>
  <si>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</si>
  <si>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</si>
  <si>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</si>
  <si>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</si>
  <si>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</si>
  <si>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</si>
  <si>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</si>
  <si>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</si>
  <si>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</si>
  <si>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</si>
  <si>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</si>
  <si>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</si>
  <si>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</si>
  <si>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</si>
  <si>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</si>
  <si>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</si>
  <si>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</si>
  <si>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</si>
  <si>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</si>
  <si>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</si>
  <si>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</si>
  <si>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</si>
  <si>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</si>
  <si>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</si>
  <si>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</si>
  <si>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</si>
  <si>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</si>
  <si>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</si>
  <si>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</si>
  <si>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</si>
  <si>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</si>
  <si>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</si>
  <si>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</si>
  <si>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</si>
  <si>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</si>
  <si>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</si>
  <si>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</si>
  <si>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</si>
  <si>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</si>
  <si>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</si>
  <si>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</si>
  <si>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</si>
  <si>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</si>
  <si>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</si>
  <si>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</si>
  <si>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</si>
  <si>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</si>
  <si>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</si>
  <si>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</si>
  <si>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</si>
  <si>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</si>
  <si>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</si>
  <si>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</si>
  <si>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</si>
  <si>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</si>
  <si>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</si>
  <si>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</si>
  <si>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</si>
  <si>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</si>
  <si>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</si>
  <si>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</si>
  <si>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</si>
  <si>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</si>
  <si>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</si>
  <si>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</si>
  <si>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</si>
  <si>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</si>
  <si>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</si>
  <si>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</si>
  <si>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</si>
  <si>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</si>
  <si>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</si>
  <si>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</si>
  <si>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</si>
  <si>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</si>
  <si>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</si>
  <si>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</si>
  <si>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</si>
  <si>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</si>
  <si>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</si>
  <si>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</si>
  <si>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</si>
  <si>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</si>
  <si>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</si>
  <si>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</si>
  <si>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</si>
  <si>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</si>
  <si>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</si>
  <si>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</si>
  <si>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</si>
  <si>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</si>
  <si>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</si>
  <si>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</si>
  <si>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</si>
  <si>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</si>
  <si>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</si>
  <si>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</si>
  <si>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</si>
  <si>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</si>
  <si>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</si>
  <si>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</si>
  <si>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</si>
  <si>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</si>
  <si>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</si>
  <si>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</si>
  <si>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</si>
  <si>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</si>
  <si>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</si>
  <si>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</si>
  <si>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</si>
  <si>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</si>
  <si>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</si>
  <si>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</si>
  <si>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</si>
  <si>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</si>
  <si>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</si>
  <si>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</si>
  <si>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</si>
  <si>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</si>
  <si>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</si>
  <si>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</si>
  <si>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</si>
  <si>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</si>
  <si>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</si>
  <si>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</si>
  <si>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</si>
  <si>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</si>
  <si>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</si>
  <si>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</si>
  <si>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</si>
  <si>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</si>
  <si>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</si>
  <si>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</si>
  <si>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</si>
  <si>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</si>
  <si>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</si>
  <si>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</si>
  <si>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</si>
  <si>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</si>
  <si>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</si>
  <si>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</si>
  <si>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</si>
  <si>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</si>
  <si>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</si>
  <si>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</si>
  <si>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</si>
  <si>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</si>
  <si>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</si>
  <si>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</si>
  <si>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</si>
  <si>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</si>
  <si>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</si>
  <si>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</si>
  <si>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</si>
  <si>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</si>
  <si>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</si>
  <si>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</si>
  <si>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</si>
  <si>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</si>
  <si>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</si>
  <si>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</si>
  <si>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</si>
  <si>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</si>
  <si>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</si>
  <si>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</si>
  <si>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</si>
  <si>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</si>
  <si>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</si>
  <si>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</si>
  <si>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</si>
  <si>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</si>
  <si>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</si>
  <si>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</si>
  <si>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</si>
  <si>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</si>
  <si>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</si>
  <si>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</si>
  <si>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</si>
  <si>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</si>
  <si>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</si>
  <si>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</si>
  <si>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</si>
  <si>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</si>
  <si>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</si>
  <si>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</si>
  <si>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</si>
  <si>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</si>
  <si>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</si>
  <si>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</si>
  <si>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</si>
  <si>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</si>
  <si>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</si>
  <si>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</si>
  <si>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</si>
  <si>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</si>
  <si>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</si>
  <si>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</si>
  <si>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</si>
  <si>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</si>
  <si>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</si>
  <si>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</si>
  <si>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</si>
  <si>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</si>
  <si>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</si>
  <si>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</si>
  <si>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</si>
  <si>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</si>
  <si>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</si>
  <si>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</si>
  <si>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</si>
  <si>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</si>
  <si>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</si>
  <si>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</si>
  <si>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</si>
  <si>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</si>
  <si>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</si>
  <si>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</si>
  <si>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</si>
  <si>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</si>
  <si>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</si>
  <si>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</si>
  <si>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</si>
  <si>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</si>
  <si>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</si>
  <si>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</si>
  <si>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</si>
  <si>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</si>
  <si>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</si>
  <si>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</si>
  <si>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</si>
  <si>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</si>
  <si>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</si>
  <si>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</si>
  <si>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</si>
  <si>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</si>
  <si>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</si>
  <si>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</si>
  <si>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</si>
  <si>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</si>
  <si>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</si>
  <si>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</si>
  <si>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</si>
  <si>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</si>
  <si>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</si>
  <si>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</si>
  <si>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</si>
  <si>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</si>
  <si>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</si>
  <si>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</si>
  <si>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</si>
  <si>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</si>
  <si>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</si>
  <si>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</si>
  <si>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</si>
  <si>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</si>
  <si>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</si>
  <si>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</si>
  <si>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</si>
  <si>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</si>
  <si>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</si>
  <si>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</si>
  <si>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</si>
  <si>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</si>
  <si>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</si>
  <si>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</si>
  <si>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</si>
  <si>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</si>
  <si>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</si>
  <si>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</si>
  <si>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</si>
  <si>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</si>
  <si>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</si>
  <si>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</si>
  <si>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</si>
  <si>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</si>
  <si>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</si>
  <si>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</si>
  <si>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</si>
  <si>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</si>
  <si>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</si>
  <si>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</si>
  <si>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</si>
  <si>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</si>
  <si>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</si>
  <si>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</si>
  <si>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</si>
  <si>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</si>
  <si>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</si>
  <si>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</si>
  <si>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</si>
  <si>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</si>
  <si>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</si>
  <si>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</si>
  <si>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</si>
  <si>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</si>
  <si>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</si>
  <si>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</si>
  <si>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</si>
  <si>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</si>
  <si>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</si>
  <si>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</si>
  <si>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</si>
  <si>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</si>
  <si>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</si>
  <si>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</si>
  <si>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</si>
  <si>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</si>
  <si>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</si>
  <si>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</si>
  <si>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</si>
  <si>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</si>
  <si>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</si>
  <si>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</si>
  <si>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</si>
  <si>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</si>
  <si>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</si>
  <si>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</si>
  <si>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</si>
  <si>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</si>
  <si>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</si>
  <si>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</si>
  <si>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</si>
  <si>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</si>
  <si>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</si>
  <si>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</si>
  <si>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</si>
  <si>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</si>
  <si>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</si>
  <si>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</si>
  <si>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</si>
  <si>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</si>
  <si>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</si>
  <si>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</si>
  <si>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</si>
  <si>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</si>
  <si>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</si>
  <si>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</si>
  <si>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</si>
  <si>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</si>
  <si>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</si>
  <si>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</si>
  <si>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</si>
  <si>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</si>
  <si>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</si>
  <si>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</si>
  <si>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</si>
  <si>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</si>
  <si>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</si>
  <si>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</si>
  <si>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</si>
  <si>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</si>
  <si>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</si>
  <si>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</si>
  <si>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</si>
  <si>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</si>
  <si>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</si>
  <si>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</si>
  <si>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</si>
  <si>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</si>
  <si>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</si>
  <si>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</si>
  <si>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</si>
  <si>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</si>
  <si>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</si>
  <si>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</si>
  <si>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</si>
  <si>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</si>
  <si>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</si>
  <si>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</si>
  <si>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</si>
  <si>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</si>
  <si>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</si>
  <si>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</si>
  <si>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</si>
  <si>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</si>
  <si>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</si>
  <si>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</si>
  <si>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</si>
  <si>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</si>
  <si>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</si>
  <si>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</si>
  <si>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</si>
  <si>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</si>
  <si>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</si>
  <si>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</si>
  <si>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</si>
  <si>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</si>
  <si>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</si>
  <si>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</si>
  <si>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</si>
  <si>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</si>
  <si>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</si>
  <si>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</si>
  <si>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</si>
  <si>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</si>
  <si>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</si>
  <si>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</si>
  <si>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</si>
  <si>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</si>
  <si>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</si>
  <si>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</si>
  <si>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</si>
  <si>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</si>
  <si>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</si>
  <si>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</si>
  <si>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</si>
  <si>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</si>
  <si>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</si>
  <si>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</si>
  <si>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</si>
  <si>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</si>
  <si>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</si>
  <si>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</si>
  <si>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</si>
  <si>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</si>
  <si>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</si>
  <si>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</si>
  <si>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</si>
  <si>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</si>
  <si>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</si>
  <si>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</si>
  <si>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</si>
  <si>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</si>
  <si>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</si>
  <si>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</si>
  <si>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</si>
  <si>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</si>
  <si>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</si>
  <si>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</si>
  <si>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</si>
  <si>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</si>
  <si>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</si>
  <si>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</si>
  <si>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</si>
  <si>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</si>
  <si>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</si>
  <si>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</si>
  <si>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</si>
  <si>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</si>
  <si>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</si>
  <si>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</si>
  <si>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</si>
  <si>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</si>
  <si>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</si>
  <si>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</si>
  <si>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</si>
  <si>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</si>
  <si>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</si>
  <si>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</si>
  <si>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</si>
  <si>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</si>
  <si>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</si>
  <si>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</si>
  <si>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</si>
  <si>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</si>
  <si>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</si>
  <si>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</si>
  <si>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</si>
  <si>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</si>
  <si>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</si>
  <si>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</si>
  <si>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</si>
  <si>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</si>
  <si>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</si>
  <si>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</si>
  <si>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</si>
  <si>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</si>
  <si>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</si>
  <si>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</si>
  <si>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</si>
  <si>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</si>
  <si>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</si>
  <si>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</si>
  <si>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</si>
  <si>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</si>
  <si>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</si>
  <si>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</si>
  <si>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</si>
  <si>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</si>
  <si>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</si>
  <si>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</si>
  <si>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</si>
  <si>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</si>
  <si>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</si>
  <si>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</si>
  <si>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</si>
  <si>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</si>
  <si>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</si>
  <si>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</si>
  <si>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</si>
  <si>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</si>
  <si>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</si>
  <si>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</si>
  <si>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</si>
  <si>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</si>
  <si>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</si>
  <si>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</si>
  <si>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</si>
  <si>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</si>
  <si>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</si>
  <si>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</si>
  <si>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</si>
  <si>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</si>
  <si>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</si>
  <si>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</si>
  <si>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</si>
  <si>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</si>
  <si>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</si>
  <si>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</si>
  <si>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</si>
  <si>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</si>
  <si>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</si>
  <si>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</si>
  <si>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</si>
  <si>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</si>
  <si>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</si>
  <si>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</si>
  <si>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</si>
  <si>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</si>
  <si>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</si>
  <si>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</si>
  <si>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</si>
  <si>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</si>
  <si>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</si>
  <si>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</si>
  <si>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</si>
  <si>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</si>
  <si>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</si>
  <si>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</si>
  <si>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</si>
  <si>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</si>
  <si>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</si>
  <si>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</si>
  <si>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</si>
  <si>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</si>
  <si>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</si>
  <si>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</si>
  <si>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</si>
  <si>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</si>
  <si>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</si>
  <si>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</si>
  <si>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</si>
  <si>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</si>
  <si>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</si>
  <si>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</si>
  <si>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</si>
  <si>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</si>
  <si>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</si>
  <si>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</si>
  <si>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</si>
  <si>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</si>
  <si>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</si>
  <si>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</si>
  <si>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</si>
  <si>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</si>
  <si>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</si>
  <si>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</si>
  <si>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</si>
  <si>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</si>
  <si>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</si>
  <si>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</si>
  <si>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</si>
  <si>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</si>
  <si>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</si>
  <si>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</si>
  <si>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</si>
  <si>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</si>
  <si>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</si>
  <si>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</si>
  <si>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</si>
  <si>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</si>
  <si>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</si>
  <si>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</si>
  <si>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</si>
  <si>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</si>
  <si>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</si>
  <si>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</si>
  <si>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</si>
  <si>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</si>
  <si>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</si>
  <si>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</si>
  <si>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</si>
  <si>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</si>
  <si>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</si>
  <si>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</si>
  <si>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</si>
  <si>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</si>
  <si>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</si>
  <si>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</si>
  <si>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</si>
  <si>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</si>
  <si>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</si>
  <si>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</si>
  <si>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</si>
  <si>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</si>
  <si>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</si>
  <si>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</si>
  <si>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</si>
  <si>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</si>
  <si>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</si>
  <si>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</si>
  <si>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</si>
  <si>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</si>
  <si>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</si>
  <si>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</si>
  <si>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</si>
  <si>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</si>
  <si>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</si>
  <si>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</si>
  <si>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</si>
  <si>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</si>
  <si>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</si>
  <si>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</si>
  <si>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</si>
  <si>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</si>
  <si>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</si>
  <si>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</si>
  <si>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</si>
  <si>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</si>
  <si>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</si>
  <si>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</si>
  <si>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</si>
  <si>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</si>
  <si>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</si>
  <si>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</si>
  <si>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</si>
  <si>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</si>
  <si>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</si>
  <si>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</si>
  <si>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</si>
  <si>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</si>
  <si>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</si>
  <si>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</si>
  <si>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</si>
  <si>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</si>
  <si>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</si>
  <si>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</si>
  <si>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</si>
  <si>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</si>
  <si>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</si>
  <si>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</si>
  <si>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</si>
  <si>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</si>
  <si>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</si>
  <si>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</si>
  <si>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</si>
  <si>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</si>
  <si>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</si>
  <si>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</si>
  <si>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</si>
  <si>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</si>
  <si>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</si>
  <si>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</si>
  <si>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</si>
  <si>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</si>
  <si>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</si>
  <si>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</si>
  <si>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</si>
  <si>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</si>
  <si>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</si>
  <si>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</si>
  <si>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</si>
  <si>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</si>
  <si>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</si>
  <si>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</si>
  <si>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</si>
  <si>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</si>
  <si>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</si>
  <si>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</si>
  <si>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</si>
  <si>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</si>
  <si>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</si>
  <si>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</si>
  <si>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</si>
  <si>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</si>
  <si>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</si>
  <si>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</si>
  <si>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</si>
  <si>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</si>
  <si>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</si>
  <si>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</si>
  <si>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</si>
  <si>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</si>
  <si>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</si>
  <si>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</si>
  <si>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</si>
  <si>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</si>
  <si>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</si>
  <si>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</si>
  <si>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</si>
  <si>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</si>
  <si>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</si>
  <si>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</si>
  <si>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</si>
  <si>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</si>
  <si>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</si>
  <si>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</si>
  <si>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</si>
  <si>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</si>
  <si>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</si>
  <si>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</si>
  <si>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</si>
  <si>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</si>
  <si>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</si>
  <si>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</si>
  <si>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</si>
  <si>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</si>
  <si>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</si>
  <si>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</si>
  <si>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</si>
  <si>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</si>
  <si>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</si>
  <si>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</si>
  <si>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</si>
  <si>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</si>
  <si>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</si>
  <si>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</si>
  <si>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</si>
  <si>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</si>
  <si>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</si>
  <si>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</si>
  <si>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</si>
  <si>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</si>
  <si>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</si>
  <si>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</si>
  <si>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</si>
  <si>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</si>
  <si>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</si>
  <si>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</si>
  <si>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</si>
  <si>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</si>
  <si>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</si>
  <si>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</si>
  <si>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</si>
  <si>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</si>
  <si>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</si>
  <si>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</si>
  <si>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</si>
  <si>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</si>
  <si>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</si>
  <si>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</si>
  <si>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</si>
  <si>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</si>
  <si>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</si>
  <si>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</si>
  <si>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</si>
  <si>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</si>
  <si>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</si>
  <si>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</si>
  <si>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</si>
  <si>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</si>
  <si>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</si>
  <si>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</si>
  <si>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</si>
  <si>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</si>
  <si>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</si>
  <si>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</si>
  <si>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</si>
  <si>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</si>
  <si>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</si>
  <si>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</si>
  <si>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</si>
  <si>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</si>
  <si>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</si>
  <si>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</si>
  <si>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</si>
  <si>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</si>
  <si>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</si>
  <si>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</si>
  <si>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</si>
  <si>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</si>
  <si>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</si>
  <si>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</si>
  <si>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</si>
  <si>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</si>
  <si>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</si>
  <si>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</si>
  <si>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</si>
  <si>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</si>
  <si>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</si>
  <si>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</si>
  <si>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</si>
  <si>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</si>
  <si>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</si>
  <si>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</si>
  <si>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</si>
  <si>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</si>
  <si>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</si>
  <si>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</si>
  <si>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</si>
  <si>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</si>
  <si>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</si>
  <si>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</si>
  <si>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</si>
  <si>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</si>
  <si>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</si>
  <si>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</si>
  <si>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</si>
  <si>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</si>
  <si>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</si>
  <si>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</si>
  <si>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</si>
  <si>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</si>
  <si>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</si>
  <si>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</si>
  <si>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</si>
  <si>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</si>
  <si>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</si>
  <si>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</si>
  <si>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</si>
  <si>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</si>
  <si>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</si>
  <si>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</si>
  <si>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</si>
  <si>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</si>
  <si>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</si>
  <si>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</si>
  <si>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</si>
  <si>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</si>
  <si>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</si>
  <si>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</si>
  <si>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</si>
  <si>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</si>
  <si>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</si>
  <si>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</si>
  <si>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</si>
  <si>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</si>
  <si>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</si>
  <si>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</si>
  <si>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</si>
  <si>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</si>
  <si>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</si>
  <si>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</si>
  <si>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</si>
  <si>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</si>
  <si>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</si>
  <si>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</si>
  <si>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</si>
  <si>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</si>
  <si>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</si>
  <si>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</si>
  <si>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</si>
  <si>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</si>
  <si>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</si>
  <si>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</si>
  <si>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</si>
  <si>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</si>
  <si>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</si>
  <si>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</si>
  <si>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</si>
  <si>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</si>
  <si>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</si>
  <si>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</si>
  <si>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</si>
  <si>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</si>
  <si>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</si>
  <si>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</si>
  <si>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</si>
  <si>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</si>
  <si>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</si>
  <si>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</si>
  <si>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</si>
  <si>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</si>
  <si>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</si>
  <si>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</si>
  <si>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</si>
  <si>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</si>
  <si>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</si>
  <si>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</si>
  <si>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</si>
  <si>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</si>
  <si>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</si>
  <si>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</si>
  <si>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</si>
  <si>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</si>
  <si>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</si>
  <si>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</si>
  <si>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</si>
  <si>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</si>
  <si>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</si>
  <si>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</si>
  <si>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</si>
  <si>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</si>
  <si>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</si>
  <si>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</si>
  <si>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</si>
  <si>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</si>
  <si>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</si>
  <si>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</si>
  <si>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</si>
  <si>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</si>
  <si>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</si>
  <si>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</si>
  <si>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</si>
  <si>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</si>
  <si>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</si>
  <si>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</si>
  <si>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</si>
  <si>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</si>
  <si>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</si>
  <si>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</si>
  <si>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</si>
  <si>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</si>
  <si>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</si>
  <si>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</si>
  <si>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</si>
  <si>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</si>
  <si>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</si>
  <si>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</si>
  <si>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</si>
  <si>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</si>
  <si>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</si>
  <si>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</si>
  <si>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</si>
  <si>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</si>
  <si>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</si>
  <si>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</si>
  <si>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</si>
  <si>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</si>
  <si>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</si>
  <si>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</si>
  <si>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</si>
  <si>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</si>
  <si>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</si>
  <si>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</si>
  <si>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</si>
  <si>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</si>
  <si>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</si>
  <si>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</si>
  <si>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</si>
  <si>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</si>
  <si>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</si>
  <si>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</si>
  <si>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</si>
  <si>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</si>
  <si>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</si>
  <si>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</si>
  <si>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</si>
  <si>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</si>
  <si>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</si>
  <si>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</si>
  <si>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</si>
  <si>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</si>
  <si>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</si>
  <si>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</si>
  <si>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</si>
  <si>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</si>
  <si>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</si>
  <si>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</si>
  <si>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</si>
  <si>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</si>
  <si>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</si>
  <si>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</si>
  <si>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</si>
  <si>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</si>
  <si>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</si>
  <si>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</si>
  <si>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</si>
  <si>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</si>
  <si>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</si>
  <si>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</si>
  <si>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</si>
  <si>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</si>
  <si>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</si>
  <si>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</si>
  <si>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</si>
  <si>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</si>
  <si>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</si>
  <si>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</si>
  <si>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</si>
  <si>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</si>
  <si>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</si>
  <si>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</si>
  <si>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</si>
  <si>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</si>
  <si>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</si>
  <si>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</si>
  <si>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</si>
  <si>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</si>
  <si>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</si>
  <si>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</si>
  <si>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</si>
  <si>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</si>
  <si>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</si>
  <si>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</si>
  <si>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</si>
  <si>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</si>
  <si>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</si>
  <si>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</si>
  <si>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</si>
  <si>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</si>
  <si>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</si>
  <si>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</si>
  <si>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</si>
  <si>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</si>
  <si>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</si>
  <si>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</si>
  <si>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</si>
  <si>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</si>
  <si>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</si>
  <si>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</si>
  <si>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</si>
  <si>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</si>
  <si>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</si>
  <si>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</si>
  <si>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</si>
  <si>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</si>
  <si>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</si>
  <si>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</si>
  <si>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</si>
  <si>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</si>
  <si>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</si>
  <si>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</si>
  <si>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</si>
  <si>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</si>
  <si>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</si>
  <si>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</si>
  <si>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</si>
  <si>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</si>
  <si>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</si>
  <si>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</si>
  <si>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</si>
  <si>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</si>
  <si>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</si>
  <si>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</si>
  <si>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</si>
  <si>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</si>
  <si>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</si>
  <si>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</si>
  <si>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</si>
  <si>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</si>
  <si>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</si>
  <si>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</si>
  <si>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</si>
  <si>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</si>
  <si>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</si>
  <si>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</si>
  <si>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</si>
  <si>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</si>
  <si>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</si>
  <si>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</si>
  <si>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</si>
  <si>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</si>
  <si>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</si>
  <si>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</si>
  <si>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</si>
  <si>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</si>
  <si>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</si>
  <si>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</si>
  <si>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</si>
  <si>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</si>
  <si>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</si>
  <si>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</si>
  <si>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</si>
  <si>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</si>
  <si>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</si>
  <si>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</si>
  <si>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</si>
  <si>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</si>
  <si>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</si>
  <si>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</si>
  <si>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</si>
  <si>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</si>
  <si>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</si>
  <si>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</si>
  <si>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</si>
  <si>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</si>
  <si>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</si>
  <si>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</si>
  <si>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</si>
  <si>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</si>
  <si>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</si>
  <si>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</si>
  <si>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</si>
  <si>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</si>
  <si>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</si>
  <si>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</si>
  <si>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</si>
  <si>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</si>
  <si>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</si>
  <si>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</si>
  <si>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</si>
  <si>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</si>
  <si>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</si>
  <si>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</si>
  <si>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</si>
  <si>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</si>
  <si>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</si>
  <si>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</si>
  <si>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</si>
  <si>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</si>
  <si>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</si>
  <si>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</si>
  <si>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</si>
  <si>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</si>
  <si>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</si>
  <si>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</si>
  <si>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</si>
  <si>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</si>
  <si>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</si>
  <si>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</si>
  <si>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</si>
  <si>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</si>
  <si>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</si>
  <si>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</si>
  <si>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</si>
  <si>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</si>
  <si>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</si>
  <si>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</si>
  <si>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</si>
  <si>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</si>
  <si>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</si>
  <si>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</si>
  <si>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</si>
  <si>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</si>
  <si>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</si>
  <si>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</si>
  <si>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</si>
  <si>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</si>
  <si>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</si>
  <si>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</si>
  <si>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</si>
  <si>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</si>
  <si>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</si>
  <si>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</si>
  <si>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</si>
  <si>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</si>
  <si>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</si>
  <si>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</si>
  <si>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</si>
  <si>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</si>
  <si>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</si>
  <si>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</si>
  <si>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</si>
  <si>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</si>
  <si>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</si>
  <si>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</si>
  <si>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</si>
  <si>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</si>
  <si>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</si>
  <si>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</si>
  <si>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</si>
  <si>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</si>
  <si>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</si>
  <si>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</si>
  <si>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</si>
  <si>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</si>
  <si>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</si>
  <si>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</si>
  <si>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</si>
  <si>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</si>
  <si>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</si>
  <si>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</si>
  <si>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</si>
  <si>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</si>
  <si>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</si>
  <si>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</si>
  <si>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</si>
  <si>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</si>
  <si>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</si>
  <si>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</si>
  <si>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</si>
  <si>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</si>
  <si>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</si>
  <si>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</si>
  <si>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</si>
  <si>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</si>
  <si>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</si>
  <si>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</si>
  <si>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</si>
  <si>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</si>
  <si>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</si>
  <si>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</si>
  <si>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</si>
  <si>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</si>
  <si>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</si>
  <si>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</si>
  <si>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</si>
  <si>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</si>
  <si>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</si>
  <si>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</si>
  <si>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</si>
  <si>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</si>
  <si>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</si>
  <si>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</si>
  <si>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</si>
  <si>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</si>
  <si>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</si>
  <si>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</si>
  <si>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</si>
  <si>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</si>
  <si>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</si>
  <si>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</si>
  <si>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</si>
  <si>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</si>
  <si>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</si>
  <si>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</si>
  <si>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</si>
  <si>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</si>
  <si>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</si>
  <si>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</si>
  <si>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</si>
  <si>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</si>
  <si>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</si>
  <si>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</si>
  <si>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</si>
  <si>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</si>
  <si>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</si>
  <si>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</si>
  <si>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</si>
  <si>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</si>
  <si>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</si>
  <si>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</si>
  <si>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</si>
  <si>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</si>
  <si>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</si>
  <si>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</si>
  <si>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</si>
  <si>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</si>
  <si>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</si>
  <si>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</si>
  <si>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</si>
  <si>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</si>
  <si>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</si>
  <si>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</si>
  <si>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</si>
  <si>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</si>
  <si>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</si>
  <si>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</si>
  <si>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</si>
  <si>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</si>
  <si>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</si>
  <si>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</si>
  <si>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</si>
  <si>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</si>
  <si>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</si>
  <si>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</si>
  <si>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</si>
  <si>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</si>
  <si>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</si>
  <si>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</si>
  <si>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</si>
  <si>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</si>
  <si>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</si>
  <si>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</si>
  <si>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</si>
  <si>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</si>
  <si>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</si>
  <si>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</si>
  <si>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</si>
  <si>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</si>
  <si>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</si>
  <si>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</si>
  <si>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</si>
  <si>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</si>
  <si>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</si>
  <si>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</si>
  <si>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</si>
  <si>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</si>
  <si>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</si>
  <si>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</si>
  <si>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</si>
  <si>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</si>
  <si>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</si>
  <si>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</si>
  <si>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</si>
  <si>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</si>
  <si>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</si>
  <si>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</si>
  <si>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</si>
  <si>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</si>
  <si>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</si>
  <si>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</si>
  <si>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</si>
  <si>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</si>
  <si>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</si>
  <si>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</si>
  <si>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</si>
  <si>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</si>
  <si>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</si>
  <si>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</si>
  <si>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</si>
  <si>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</si>
  <si>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</si>
  <si>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</si>
  <si>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</si>
  <si>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</si>
  <si>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</si>
  <si>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</si>
  <si>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</si>
  <si>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</si>
  <si>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</si>
  <si>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</si>
  <si>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</si>
  <si>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</si>
  <si>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</si>
  <si>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</si>
  <si>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</si>
  <si>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</si>
  <si>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</si>
  <si>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</si>
  <si>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</si>
  <si>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</si>
  <si>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</si>
  <si>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</si>
  <si>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</si>
  <si>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</si>
  <si>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</si>
  <si>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</si>
  <si>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</si>
  <si>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</si>
  <si>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</si>
  <si>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</si>
  <si>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</si>
  <si>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</si>
  <si>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</si>
  <si>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</si>
  <si>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</si>
  <si>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</si>
  <si>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</si>
  <si>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</si>
  <si>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</si>
  <si>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</si>
  <si>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</si>
  <si>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</si>
  <si>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</si>
  <si>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</si>
  <si>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</si>
  <si>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</si>
  <si>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</si>
  <si>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</si>
  <si>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</si>
  <si>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</si>
  <si>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</si>
  <si>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</si>
  <si>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</si>
  <si>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</si>
  <si>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</si>
  <si>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</si>
  <si>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</si>
  <si>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</si>
  <si>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</si>
  <si>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</si>
  <si>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</si>
  <si>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</si>
  <si>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</si>
  <si>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</si>
  <si>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</si>
  <si>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</si>
  <si>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</si>
  <si>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</si>
  <si>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</si>
  <si>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</si>
  <si>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</si>
  <si>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</si>
  <si>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</si>
  <si>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</si>
  <si>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</si>
  <si>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</si>
  <si>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</si>
  <si>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</si>
  <si>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</si>
  <si>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</si>
  <si>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</si>
  <si>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</si>
  <si>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</si>
  <si>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</si>
  <si>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</si>
  <si>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</si>
  <si>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</si>
  <si>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</si>
  <si>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</si>
  <si>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</si>
  <si>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</si>
  <si>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</si>
  <si>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</si>
  <si>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</si>
  <si>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</si>
  <si>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</si>
  <si>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</si>
  <si>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</si>
  <si>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</si>
  <si>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</si>
  <si>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</si>
  <si>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</si>
  <si>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</si>
  <si>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</si>
  <si>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</si>
  <si>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</si>
  <si>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</si>
  <si>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</si>
  <si>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</si>
  <si>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</si>
  <si>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</si>
  <si>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</si>
  <si>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</si>
  <si>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</si>
  <si>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</si>
  <si>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</si>
  <si>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</si>
  <si>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</si>
  <si>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</si>
  <si>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</si>
  <si>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</si>
  <si>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</si>
  <si>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</si>
  <si>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</si>
  <si>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</si>
  <si>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</si>
  <si>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</si>
  <si>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</si>
  <si>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</si>
  <si>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</si>
  <si>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</si>
  <si>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</si>
  <si>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</si>
  <si>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</si>
  <si>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</si>
  <si>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</si>
  <si>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</si>
  <si>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</si>
  <si>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</si>
  <si>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</si>
  <si>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</si>
  <si>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</si>
  <si>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</si>
  <si>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</si>
  <si>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</si>
  <si>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</si>
  <si>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</si>
  <si>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</si>
  <si>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</si>
  <si>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</si>
  <si>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</si>
  <si>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</si>
  <si>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</si>
  <si>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</si>
  <si>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</si>
  <si>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</si>
  <si>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</si>
  <si>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</si>
  <si>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</si>
  <si>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</si>
  <si>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</si>
  <si>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</si>
  <si>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</si>
  <si>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</si>
  <si>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</si>
  <si>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</si>
  <si>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</si>
  <si>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</si>
  <si>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</si>
  <si>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</si>
  <si>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</si>
  <si>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</si>
  <si>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</si>
  <si>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</si>
  <si>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</si>
  <si>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</si>
  <si>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</si>
  <si>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</si>
  <si>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</si>
  <si>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</si>
  <si>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</si>
  <si>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</si>
  <si>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</si>
  <si>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</si>
  <si>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</si>
  <si>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</si>
  <si>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</si>
  <si>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</si>
  <si>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</si>
  <si>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</si>
  <si>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</si>
  <si>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</si>
  <si>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</si>
  <si>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</si>
  <si>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</si>
  <si>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</si>
  <si>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</si>
  <si>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</si>
  <si>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</si>
  <si>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</si>
  <si>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</si>
  <si>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</si>
  <si>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</si>
  <si>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</si>
  <si>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</si>
  <si>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</si>
  <si>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</si>
  <si>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</si>
  <si>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</si>
  <si>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</si>
  <si>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</si>
  <si>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</si>
  <si>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</si>
  <si>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</si>
  <si>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</si>
  <si>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</si>
  <si>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</si>
  <si>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</si>
  <si>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</si>
  <si>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</si>
  <si>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</si>
  <si>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</si>
  <si>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</si>
  <si>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</si>
  <si>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</si>
  <si>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</si>
  <si>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</si>
  <si>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</si>
  <si>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</si>
  <si>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</si>
  <si>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</si>
  <si>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</si>
  <si>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</si>
  <si>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</si>
  <si>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</si>
  <si>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</si>
  <si>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</si>
  <si>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</si>
  <si>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</si>
  <si>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</si>
  <si>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</si>
  <si>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</si>
  <si>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</si>
  <si>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</si>
  <si>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</si>
  <si>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</si>
  <si>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</si>
  <si>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</si>
  <si>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</si>
  <si>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</si>
  <si>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</si>
  <si>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</si>
  <si>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</si>
  <si>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</si>
  <si>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</si>
  <si>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</si>
  <si>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</si>
  <si>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</si>
  <si>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</si>
  <si>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</si>
  <si>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</si>
  <si>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</si>
  <si>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</si>
  <si>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</si>
  <si>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</si>
  <si>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</si>
  <si>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</si>
  <si>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</si>
  <si>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</si>
  <si>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</si>
  <si>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</si>
  <si>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</si>
  <si>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</si>
  <si>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</si>
  <si>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</si>
  <si>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</si>
  <si>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</si>
  <si>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</si>
  <si>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</si>
  <si>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</si>
  <si>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</si>
  <si>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</si>
  <si>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</si>
  <si>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</si>
  <si>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</si>
  <si>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</si>
  <si>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</si>
  <si>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</si>
  <si>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</si>
  <si>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</si>
  <si>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</si>
  <si>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</si>
  <si>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</si>
  <si>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</si>
  <si>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</si>
  <si>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</si>
  <si>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</si>
  <si>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</si>
  <si>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</si>
  <si>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</si>
  <si>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</si>
  <si>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</si>
  <si>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</si>
  <si>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</si>
  <si>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</si>
  <si>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</si>
  <si>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</si>
  <si>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</si>
  <si>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</si>
  <si>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</si>
  <si>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</si>
  <si>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</si>
  <si>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</si>
  <si>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</si>
  <si>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</si>
  <si>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</si>
  <si>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</si>
  <si>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</si>
  <si>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</si>
  <si>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</si>
  <si>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</si>
  <si>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</si>
  <si>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</si>
  <si>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</si>
  <si>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</si>
  <si>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</si>
  <si>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</si>
  <si>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</si>
  <si>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</si>
  <si>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</si>
  <si>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</si>
  <si>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</si>
  <si>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</si>
  <si>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</si>
  <si>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</si>
  <si>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</si>
  <si>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</si>
  <si>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</si>
  <si>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</si>
  <si>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</si>
  <si>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</si>
  <si>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</si>
  <si>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</si>
  <si>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</si>
  <si>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</si>
  <si>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</si>
  <si>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</si>
  <si>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</si>
  <si>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</si>
  <si>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</si>
  <si>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</si>
  <si>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</si>
  <si>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</si>
  <si>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</si>
  <si>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</si>
  <si>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</si>
  <si>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</si>
  <si>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</si>
  <si>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</si>
  <si>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</si>
  <si>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</si>
  <si>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</si>
  <si>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</si>
  <si>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</si>
  <si>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</si>
  <si>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</si>
  <si>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</si>
  <si>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</si>
  <si>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</si>
  <si>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</si>
  <si>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</si>
  <si>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</si>
  <si>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</si>
  <si>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</si>
  <si>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</si>
  <si>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</si>
  <si>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</si>
  <si>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</si>
  <si>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</si>
  <si>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</si>
  <si>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</si>
  <si>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</si>
  <si>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</si>
  <si>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</si>
  <si>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</si>
  <si>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</si>
  <si>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</si>
  <si>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</si>
  <si>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</si>
  <si>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</si>
  <si>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</si>
  <si>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</si>
  <si>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</si>
  <si>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</si>
  <si>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</si>
  <si>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</si>
  <si>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</si>
  <si>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</si>
  <si>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</si>
  <si>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</si>
  <si>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</si>
  <si>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</si>
  <si>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</si>
  <si>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</si>
  <si>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</si>
  <si>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</si>
  <si>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</si>
  <si>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</si>
  <si>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</si>
  <si>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</si>
  <si>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</si>
  <si>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</si>
  <si>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</si>
  <si>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</si>
  <si>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</si>
  <si>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</si>
  <si>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</si>
  <si>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</si>
  <si>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</si>
  <si>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</si>
  <si>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</si>
  <si>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</si>
  <si>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</si>
  <si>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</si>
  <si>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</si>
  <si>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</si>
  <si>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</si>
  <si>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</si>
  <si>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</si>
  <si>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</si>
  <si>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</si>
  <si>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</si>
  <si>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</si>
  <si>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</si>
  <si>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</si>
  <si>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</si>
  <si>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</si>
  <si>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</si>
  <si>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</si>
  <si>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</si>
  <si>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</si>
  <si>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</si>
  <si>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</si>
  <si>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</si>
  <si>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</si>
  <si>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</si>
  <si>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</si>
  <si>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</si>
  <si>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</si>
  <si>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</si>
  <si>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</si>
  <si>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</si>
  <si>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</si>
  <si>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</si>
  <si>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</si>
  <si>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</si>
  <si>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</si>
  <si>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</si>
  <si>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</si>
  <si>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</si>
  <si>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</si>
  <si>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</si>
  <si>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</si>
  <si>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</si>
  <si>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</si>
  <si>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</si>
  <si>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</si>
  <si>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</si>
  <si>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</si>
  <si>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</si>
  <si>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</si>
  <si>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</si>
  <si>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</si>
  <si>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</si>
  <si>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</si>
  <si>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</si>
  <si>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</si>
  <si>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</si>
  <si>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</si>
  <si>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</si>
  <si>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</si>
  <si>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</si>
  <si>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</si>
  <si>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</si>
  <si>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</si>
  <si>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</si>
  <si>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</si>
  <si>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</si>
  <si>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</si>
  <si>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</si>
  <si>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</si>
  <si>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</si>
  <si>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</si>
  <si>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</si>
  <si>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</si>
  <si>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</si>
  <si>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</si>
  <si>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</si>
  <si>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</si>
  <si>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</si>
  <si>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</si>
  <si>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</si>
  <si>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</si>
  <si>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</si>
  <si>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</si>
  <si>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</si>
  <si>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</si>
  <si>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</si>
  <si>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</si>
  <si>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</si>
  <si>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</si>
  <si>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</si>
  <si>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</si>
  <si>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</si>
  <si>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</si>
  <si>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</si>
  <si>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</si>
  <si>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</si>
  <si>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</si>
  <si>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</si>
  <si>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</si>
  <si>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</si>
  <si>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</si>
  <si>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</si>
  <si>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</si>
  <si>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</si>
  <si>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</si>
  <si>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</si>
  <si>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</si>
  <si>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</si>
  <si>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</si>
  <si>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</si>
  <si>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</si>
  <si>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</si>
  <si>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</si>
  <si>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</si>
  <si>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</si>
  <si>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</si>
  <si>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</si>
  <si>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</si>
  <si>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</si>
  <si>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</si>
  <si>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</si>
  <si>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</si>
  <si>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</si>
  <si>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</si>
  <si>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</si>
  <si>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</si>
  <si>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</si>
  <si>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</si>
  <si>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</si>
  <si>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</si>
  <si>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</si>
  <si>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</si>
  <si>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</si>
  <si>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</si>
  <si>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</si>
  <si>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</si>
  <si>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</si>
  <si>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</si>
  <si>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</si>
  <si>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</si>
  <si>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</si>
  <si>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</si>
  <si>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</si>
  <si>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</si>
  <si>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</si>
  <si>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</si>
  <si>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</si>
  <si>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</si>
  <si>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</si>
  <si>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</si>
  <si>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</si>
  <si>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</si>
  <si>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</si>
  <si>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</si>
  <si>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</si>
  <si>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</si>
  <si>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</si>
  <si>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</si>
  <si>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</si>
  <si>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</si>
  <si>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</si>
  <si>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</si>
  <si>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</si>
  <si>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</si>
  <si>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</si>
  <si>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</si>
  <si>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</si>
  <si>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</si>
  <si>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</si>
  <si>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</si>
  <si>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</si>
  <si>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</si>
  <si>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</si>
  <si>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</si>
  <si>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</si>
  <si>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</si>
  <si>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</si>
  <si>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</si>
  <si>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</si>
  <si>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</si>
  <si>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</si>
  <si>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</si>
  <si>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</si>
  <si>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</si>
  <si>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</si>
  <si>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</si>
  <si>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</si>
  <si>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</si>
  <si>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</si>
  <si>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</si>
  <si>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</si>
  <si>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</si>
  <si>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</si>
  <si>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</si>
  <si>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</si>
  <si>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</si>
  <si>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</si>
  <si>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</si>
  <si>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</si>
  <si>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</si>
  <si>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</si>
  <si>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</si>
  <si>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</si>
  <si>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</si>
  <si>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</si>
  <si>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</si>
  <si>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</si>
  <si>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</si>
  <si>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</si>
  <si>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</si>
  <si>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</si>
  <si>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</si>
  <si>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</si>
  <si>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</si>
  <si>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</si>
  <si>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</si>
  <si>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</si>
  <si>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</si>
  <si>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</si>
  <si>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</si>
  <si>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</si>
  <si>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</si>
  <si>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</si>
  <si>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</si>
  <si>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</si>
  <si>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</si>
  <si>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</si>
  <si>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</si>
  <si>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</si>
  <si>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</si>
  <si>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</si>
  <si>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</si>
  <si>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</si>
  <si>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</si>
  <si>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</si>
  <si>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</si>
  <si>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</si>
  <si>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</si>
  <si>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</si>
  <si>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</si>
  <si>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</si>
  <si>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</si>
  <si>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</si>
  <si>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</si>
  <si>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</si>
  <si>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</si>
  <si>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</si>
  <si>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</si>
  <si>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</si>
  <si>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</si>
  <si>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</si>
  <si>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</si>
  <si>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</si>
  <si>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</si>
  <si>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</si>
  <si>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</si>
  <si>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</si>
  <si>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</si>
  <si>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</si>
  <si>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</si>
  <si>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</si>
  <si>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</si>
  <si>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</si>
  <si>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</si>
  <si>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</si>
  <si>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</si>
  <si>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</si>
  <si>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</si>
  <si>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</si>
  <si>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</si>
  <si>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</si>
  <si>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</si>
  <si>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</si>
  <si>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</si>
  <si>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</si>
  <si>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</si>
  <si>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</si>
  <si>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</si>
  <si>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</si>
  <si>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</si>
  <si>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</si>
  <si>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</si>
  <si>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</si>
  <si>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</si>
  <si>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</si>
  <si>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</si>
  <si>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</si>
  <si>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</si>
  <si>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</si>
  <si>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</si>
  <si>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</si>
  <si>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</si>
  <si>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</si>
  <si>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</si>
  <si>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</si>
  <si>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</si>
  <si>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</si>
  <si>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</si>
  <si>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</si>
  <si>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</si>
  <si>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</si>
  <si>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</si>
  <si>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</si>
  <si>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</si>
  <si>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</si>
  <si>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</si>
  <si>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</si>
  <si>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</si>
  <si>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</si>
  <si>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</si>
  <si>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</si>
  <si>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</si>
  <si>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</si>
  <si>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</si>
  <si>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</si>
  <si>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</si>
  <si>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</si>
  <si>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</si>
  <si>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</si>
  <si>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</si>
  <si>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</si>
  <si>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</si>
  <si>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</si>
  <si>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</si>
  <si>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</si>
  <si>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</si>
  <si>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</si>
  <si>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</si>
  <si>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</si>
  <si>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</si>
  <si>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</si>
  <si>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</si>
  <si>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</si>
  <si>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</si>
  <si>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</si>
  <si>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</si>
  <si>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</si>
  <si>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</si>
  <si>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</si>
  <si>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</si>
  <si>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</si>
  <si>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</si>
  <si>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</si>
  <si>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</si>
  <si>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</si>
  <si>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</si>
  <si>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</si>
  <si>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</si>
  <si>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</si>
  <si>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</si>
  <si>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</si>
  <si>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</si>
  <si>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</si>
  <si>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</si>
  <si>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</si>
  <si>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</si>
  <si>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</si>
  <si>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</si>
  <si>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</si>
  <si>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</si>
  <si>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</si>
  <si>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</si>
  <si>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</si>
  <si>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</si>
  <si>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</si>
  <si>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</si>
  <si>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</si>
  <si>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</si>
  <si>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</si>
  <si>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</si>
  <si>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</si>
  <si>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</si>
  <si>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</si>
  <si>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</si>
  <si>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</si>
  <si>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</si>
  <si>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</si>
  <si>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</si>
  <si>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</si>
  <si>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</si>
  <si>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</si>
  <si>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</si>
  <si>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</si>
  <si>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</si>
  <si>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</si>
  <si>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</si>
  <si>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</si>
  <si>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</si>
  <si>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</si>
  <si>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</si>
  <si>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</si>
  <si>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</si>
  <si>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</si>
  <si>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</si>
  <si>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</si>
  <si>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</si>
  <si>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</si>
  <si>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</si>
  <si>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</si>
  <si>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</si>
  <si>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</si>
  <si>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</si>
  <si>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</si>
  <si>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</si>
  <si>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</si>
  <si>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</si>
  <si>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</si>
  <si>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</si>
  <si>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</si>
  <si>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</si>
  <si>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</si>
  <si>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</si>
  <si>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</si>
  <si>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</si>
  <si>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</si>
  <si>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</si>
  <si>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</si>
  <si>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</si>
  <si>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</si>
  <si>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</si>
  <si>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</si>
  <si>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</si>
  <si>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</si>
  <si>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</si>
  <si>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</si>
  <si>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</si>
  <si>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</si>
  <si>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</si>
  <si>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</si>
  <si>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</si>
  <si>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</si>
  <si>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</si>
  <si>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</si>
  <si>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</si>
  <si>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</si>
  <si>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</si>
  <si>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</si>
  <si>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</si>
  <si>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</si>
  <si>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</si>
  <si>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</si>
  <si>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</si>
  <si>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</si>
  <si>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</si>
  <si>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</si>
  <si>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</si>
  <si>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</si>
  <si>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</si>
  <si>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</si>
  <si>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</si>
  <si>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</si>
  <si>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</si>
  <si>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</si>
  <si>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</si>
  <si>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</si>
  <si>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</si>
  <si>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</si>
  <si>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</si>
  <si>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</si>
  <si>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</si>
  <si>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</si>
  <si>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</si>
  <si>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</si>
  <si>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</si>
  <si>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</si>
  <si>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</si>
  <si>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</si>
  <si>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</si>
  <si>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</si>
  <si>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</si>
  <si>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</si>
  <si>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</si>
  <si>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</si>
  <si>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</si>
  <si>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</si>
  <si>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</si>
  <si>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</si>
  <si>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</si>
  <si>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</si>
  <si>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</si>
  <si>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</si>
  <si>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</si>
  <si>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</si>
  <si>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</si>
  <si>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</si>
  <si>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</si>
  <si>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</si>
  <si>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</si>
  <si>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</si>
  <si>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</si>
  <si>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</si>
  <si>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</si>
  <si>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</si>
  <si>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</si>
  <si>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</si>
  <si>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</si>
  <si>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</si>
  <si>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</si>
  <si>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</si>
  <si>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</si>
  <si>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</si>
  <si>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</si>
  <si>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</si>
  <si>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</si>
  <si>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</si>
  <si>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</si>
  <si>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</si>
  <si>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</si>
  <si>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</si>
  <si>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</si>
  <si>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</si>
  <si>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</si>
  <si>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</si>
  <si>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</si>
  <si>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</si>
  <si>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</si>
  <si>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</si>
  <si>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</si>
  <si>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</si>
  <si>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</si>
  <si>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</si>
  <si>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</si>
  <si>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</si>
  <si>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</si>
  <si>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</si>
  <si>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</si>
  <si>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</si>
  <si>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</si>
  <si>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</si>
  <si>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</si>
  <si>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</si>
  <si>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</si>
  <si>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</si>
  <si>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</si>
  <si>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</si>
  <si>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</si>
  <si>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</si>
  <si>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</si>
  <si>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</si>
  <si>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</si>
  <si>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</si>
  <si>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</si>
  <si>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</si>
  <si>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</si>
  <si>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</si>
  <si>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</si>
  <si>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</si>
  <si>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</si>
  <si>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</si>
  <si>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</si>
  <si>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</si>
  <si>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</si>
  <si>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</si>
  <si>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</si>
  <si>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</si>
  <si>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</si>
  <si>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</si>
  <si>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</si>
  <si>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</si>
  <si>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</si>
  <si>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</si>
  <si>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</si>
  <si>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</si>
  <si>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</si>
  <si>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</si>
  <si>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</si>
  <si>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</si>
  <si>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</si>
  <si>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</si>
  <si>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</si>
  <si>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</si>
  <si>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</si>
  <si>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</si>
  <si>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</si>
  <si>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</si>
  <si>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</si>
  <si>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</si>
  <si>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</si>
  <si>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</si>
  <si>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</si>
  <si>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</si>
  <si>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</si>
  <si>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</si>
  <si>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</si>
  <si>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</si>
  <si>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</si>
  <si>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</si>
  <si>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</si>
  <si>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</si>
  <si>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</si>
  <si>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</si>
  <si>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</si>
  <si>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</si>
  <si>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</si>
  <si>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</si>
  <si>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</si>
  <si>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</si>
  <si>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</si>
  <si>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</si>
  <si>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</si>
  <si>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</si>
  <si>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</si>
  <si>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</si>
  <si>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</si>
  <si>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</si>
  <si>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</si>
  <si>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</si>
  <si>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</si>
  <si>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</si>
  <si>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</si>
  <si>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</si>
  <si>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</si>
  <si>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</si>
  <si>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</si>
  <si>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</si>
  <si>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</si>
  <si>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</si>
  <si>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</si>
  <si>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</si>
  <si>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</si>
  <si>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</si>
  <si>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</si>
  <si>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</si>
  <si>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</si>
  <si>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</si>
  <si>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</si>
  <si>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</si>
  <si>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</si>
  <si>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</si>
  <si>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</si>
  <si>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</si>
  <si>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</si>
  <si>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</si>
  <si>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</si>
  <si>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</si>
  <si>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</si>
  <si>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</si>
  <si>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</si>
  <si>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</si>
  <si>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</si>
  <si>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</si>
  <si>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</si>
  <si>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</si>
  <si>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</si>
  <si>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</si>
  <si>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</si>
  <si>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</si>
  <si>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</si>
  <si>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</si>
  <si>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</si>
  <si>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</si>
  <si>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</si>
  <si>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</si>
  <si>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</si>
  <si>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</si>
  <si>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</si>
  <si>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</si>
  <si>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</si>
  <si>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</si>
  <si>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</si>
  <si>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</si>
  <si>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</si>
  <si>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</si>
  <si>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</si>
  <si>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</si>
  <si>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</si>
  <si>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</si>
  <si>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</si>
  <si>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</si>
  <si>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</si>
  <si>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</si>
  <si>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</si>
  <si>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</si>
  <si>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</si>
  <si>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</si>
  <si>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</si>
  <si>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</si>
  <si>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</si>
  <si>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</si>
  <si>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</si>
  <si>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</si>
  <si>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</si>
  <si>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</si>
  <si>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</si>
  <si>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</si>
  <si>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</si>
  <si>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</si>
  <si>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</si>
  <si>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</si>
  <si>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</si>
  <si>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</si>
  <si>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</si>
  <si>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</si>
  <si>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</si>
  <si>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</si>
  <si>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</si>
  <si>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</si>
  <si>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</si>
  <si>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</si>
  <si>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</si>
  <si>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</si>
  <si>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</si>
  <si>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</si>
  <si>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</si>
  <si>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</si>
  <si>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</si>
  <si>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</si>
  <si>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</si>
  <si>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</si>
  <si>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</si>
  <si>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</si>
  <si>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</si>
  <si>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</si>
  <si>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</si>
  <si>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</si>
  <si>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</si>
  <si>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</si>
  <si>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</si>
  <si>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</si>
  <si>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</si>
  <si>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</si>
  <si>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</si>
  <si>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</si>
  <si>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</si>
  <si>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</si>
  <si>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</si>
  <si>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</si>
  <si>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</si>
  <si>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</si>
  <si>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</si>
  <si>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</si>
  <si>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</si>
  <si>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</si>
  <si>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</si>
  <si>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</si>
  <si>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</si>
  <si>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</si>
  <si>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</si>
  <si>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</si>
  <si>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</si>
  <si>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</si>
  <si>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</si>
  <si>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</si>
  <si>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</si>
  <si>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</si>
  <si>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</si>
  <si>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</si>
  <si>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</si>
  <si>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</si>
  <si>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</si>
  <si>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</si>
  <si>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</si>
  <si>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</si>
  <si>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</si>
  <si>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</si>
  <si>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</si>
  <si>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</si>
  <si>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</si>
  <si>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</si>
  <si>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</si>
  <si>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</si>
  <si>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</si>
  <si>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</si>
  <si>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</si>
  <si>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</si>
  <si>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</si>
  <si>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</si>
  <si>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</si>
  <si>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</si>
  <si>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</si>
  <si>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</si>
  <si>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</si>
  <si>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</si>
  <si>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</si>
  <si>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</si>
  <si>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</si>
  <si>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</si>
  <si>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</si>
  <si>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</si>
  <si>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</si>
  <si>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</si>
  <si>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</si>
  <si>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</si>
  <si>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</si>
  <si>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</si>
  <si>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</si>
  <si>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</si>
  <si>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</si>
  <si>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</si>
  <si>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</si>
  <si>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</si>
  <si>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</si>
  <si>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</si>
  <si>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</si>
  <si>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</si>
  <si>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</si>
  <si>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</si>
  <si>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</si>
  <si>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</si>
  <si>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</si>
  <si>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</si>
  <si>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</si>
  <si>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</si>
  <si>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</si>
  <si>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</si>
  <si>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</si>
  <si>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</si>
  <si>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</si>
  <si>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</si>
  <si>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</si>
  <si>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</si>
  <si>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</si>
  <si>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</si>
  <si>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</si>
  <si>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</si>
  <si>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</si>
  <si>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</si>
  <si>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</si>
  <si>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</si>
  <si>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</si>
  <si>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</si>
  <si>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</si>
  <si>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</si>
  <si>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</si>
  <si>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</si>
  <si>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</si>
  <si>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</si>
  <si>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</si>
  <si>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</si>
  <si>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</si>
  <si>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</si>
  <si>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</si>
  <si>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</si>
  <si>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</si>
  <si>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</si>
  <si>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</si>
  <si>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</si>
  <si>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</si>
  <si>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</si>
  <si>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</si>
  <si>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</si>
  <si>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</si>
  <si>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</si>
  <si>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</si>
  <si>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</si>
  <si>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</si>
  <si>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</si>
  <si>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</si>
  <si>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</si>
  <si>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</si>
  <si>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</si>
  <si>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</si>
  <si>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</si>
  <si>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</si>
  <si>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</si>
  <si>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</si>
  <si>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</si>
  <si>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</si>
  <si>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</si>
  <si>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</si>
  <si>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</si>
  <si>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</si>
  <si>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</si>
  <si>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</si>
  <si>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</si>
  <si>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</si>
  <si>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</si>
  <si>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</si>
  <si>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</si>
  <si>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</si>
  <si>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</si>
  <si>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</si>
  <si>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</si>
  <si>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</si>
  <si>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</si>
  <si>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</si>
  <si>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</si>
  <si>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</si>
  <si>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</si>
  <si>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</si>
  <si>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</si>
  <si>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</si>
  <si>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</si>
  <si>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</si>
  <si>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</si>
  <si>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</si>
  <si>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</si>
  <si>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</si>
  <si>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</si>
  <si>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</si>
  <si>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</si>
  <si>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</si>
  <si>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</si>
  <si>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</si>
  <si>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</si>
  <si>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</si>
  <si>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</si>
  <si>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</si>
  <si>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</si>
  <si>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</si>
  <si>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</si>
  <si>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</si>
  <si>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</si>
  <si>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</si>
  <si>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</si>
  <si>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</si>
  <si>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</si>
  <si>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</si>
  <si>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</si>
  <si>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</si>
  <si>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</si>
  <si>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</si>
  <si>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</si>
  <si>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</si>
  <si>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</si>
  <si>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</si>
  <si>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</si>
  <si>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</si>
  <si>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</si>
  <si>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</si>
  <si>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</si>
  <si>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</si>
  <si>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</si>
  <si>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</si>
  <si>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</si>
  <si>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</si>
  <si>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</si>
  <si>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</si>
  <si>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</si>
  <si>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</si>
  <si>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</si>
  <si>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</si>
  <si>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</si>
  <si>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</si>
  <si>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</si>
  <si>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</si>
  <si>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</si>
  <si>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</si>
  <si>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</si>
  <si>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</si>
  <si>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</si>
  <si>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</si>
  <si>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</si>
  <si>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</si>
  <si>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</si>
  <si>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</si>
  <si>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</si>
  <si>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</si>
  <si>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</si>
  <si>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</si>
  <si>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</si>
  <si>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</si>
  <si>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</si>
  <si>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</si>
  <si>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</si>
  <si>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</si>
  <si>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</si>
  <si>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</si>
  <si>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</si>
  <si>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</si>
  <si>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</si>
  <si>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</si>
  <si>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</si>
  <si>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</si>
  <si>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</si>
  <si>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</si>
  <si>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</si>
  <si>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</si>
  <si>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</si>
  <si>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</si>
  <si>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</si>
  <si>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</si>
  <si>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</si>
  <si>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</si>
  <si>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</si>
  <si>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</si>
  <si>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</si>
  <si>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</si>
  <si>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</si>
  <si>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</si>
  <si>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</si>
  <si>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</si>
  <si>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</si>
  <si>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</si>
  <si>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</si>
  <si>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</si>
  <si>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</si>
  <si>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</si>
  <si>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</si>
  <si>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</si>
  <si>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</si>
  <si>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</si>
  <si>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</si>
  <si>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</si>
  <si>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</si>
  <si>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</si>
  <si>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</si>
  <si>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</si>
  <si>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</si>
  <si>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</si>
  <si>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</si>
  <si>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</si>
  <si>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</si>
  <si>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</si>
  <si>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</si>
  <si>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</si>
  <si>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</si>
  <si>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</si>
  <si>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</si>
  <si>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</si>
  <si>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</si>
  <si>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</si>
  <si>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</si>
  <si>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</si>
  <si>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</si>
  <si>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</si>
  <si>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</si>
  <si>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</si>
  <si>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</si>
  <si>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</si>
  <si>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</si>
  <si>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</si>
  <si>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</si>
  <si>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</si>
  <si>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</si>
  <si>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</si>
  <si>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</si>
  <si>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</si>
  <si>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</si>
  <si>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</si>
  <si>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</si>
  <si>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</si>
  <si>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</si>
  <si>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</si>
  <si>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</si>
  <si>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</si>
  <si>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</si>
  <si>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</si>
  <si>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</si>
  <si>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</si>
  <si>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</si>
  <si>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</si>
  <si>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</si>
  <si>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</si>
  <si>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</si>
  <si>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</si>
  <si>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</si>
  <si>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</si>
  <si>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</si>
  <si>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</si>
  <si>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</si>
  <si>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</si>
  <si>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</si>
  <si>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</si>
  <si>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</si>
  <si>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</si>
  <si>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</si>
  <si>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</si>
  <si>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</si>
  <si>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</si>
  <si>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</si>
  <si>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</si>
  <si>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</si>
  <si>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</si>
  <si>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</si>
  <si>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</si>
  <si>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</si>
  <si>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</si>
  <si>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</si>
  <si>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</si>
  <si>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</si>
  <si>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</si>
  <si>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</si>
  <si>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</si>
  <si>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</si>
  <si>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</si>
  <si>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</si>
  <si>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</si>
  <si>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</si>
  <si>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</si>
  <si>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</si>
  <si>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</si>
  <si>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</si>
  <si>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</si>
  <si>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</si>
  <si>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</si>
  <si>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</si>
  <si>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</si>
  <si>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</si>
  <si>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</si>
  <si>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</si>
  <si>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</si>
  <si>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</si>
  <si>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</si>
  <si>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</si>
  <si>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</si>
  <si>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</si>
  <si>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</si>
  <si>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</si>
  <si>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</si>
  <si>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</si>
  <si>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</si>
  <si>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</si>
  <si>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</si>
  <si>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</si>
  <si>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</si>
  <si>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</si>
  <si>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</si>
  <si>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</si>
  <si>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</si>
  <si>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</si>
  <si>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</si>
  <si>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</si>
  <si>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</si>
  <si>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</si>
  <si>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</si>
  <si>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</si>
  <si>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</si>
  <si>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</si>
  <si>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</si>
  <si>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</si>
  <si>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</si>
  <si>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</si>
  <si>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</si>
  <si>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</si>
  <si>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</si>
  <si>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</si>
  <si>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</si>
  <si>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</si>
  <si>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</si>
  <si>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</si>
  <si>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</si>
  <si>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</si>
  <si>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</si>
  <si>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</si>
  <si>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</si>
  <si>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</si>
  <si>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</si>
  <si>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</si>
  <si>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</si>
  <si>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</si>
  <si>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</si>
  <si>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</si>
  <si>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</si>
  <si>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</si>
  <si>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</si>
  <si>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</si>
  <si>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</si>
  <si>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</si>
  <si>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</si>
  <si>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</si>
  <si>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</si>
  <si>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</si>
  <si>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</si>
  <si>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</si>
  <si>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</si>
  <si>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</si>
  <si>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</si>
  <si>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</si>
  <si>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</si>
  <si>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</si>
  <si>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</si>
  <si>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</si>
  <si>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</si>
  <si>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</si>
  <si>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</si>
  <si>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</si>
  <si>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</si>
  <si>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</si>
  <si>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</si>
  <si>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</si>
  <si>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</si>
  <si>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</si>
  <si>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</si>
  <si>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</si>
  <si>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</si>
  <si>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</si>
  <si>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</si>
  <si>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</si>
  <si>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</si>
  <si>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</si>
  <si>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</si>
  <si>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</si>
  <si>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</si>
  <si>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</si>
  <si>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</si>
  <si>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</si>
  <si>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</si>
  <si>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</si>
  <si>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</si>
  <si>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</si>
  <si>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</si>
  <si>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</si>
  <si>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</si>
  <si>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</si>
  <si>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</si>
  <si>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</si>
  <si>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</si>
  <si>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</si>
  <si>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</si>
  <si>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</si>
  <si>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</si>
  <si>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</si>
  <si>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</si>
  <si>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</si>
  <si>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</si>
  <si>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</si>
  <si>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</si>
  <si>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</si>
  <si>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</si>
  <si>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</si>
  <si>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</si>
  <si>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</si>
  <si>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</si>
  <si>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</si>
  <si>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</si>
  <si>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</si>
  <si>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</si>
  <si>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</si>
  <si>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</si>
  <si>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</si>
  <si>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</si>
  <si>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</si>
  <si>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</si>
  <si>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</si>
  <si>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</si>
  <si>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</si>
  <si>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</si>
  <si>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</si>
  <si>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</si>
  <si>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</si>
  <si>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</si>
  <si>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</si>
  <si>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</si>
  <si>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</si>
  <si>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</si>
  <si>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</si>
  <si>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</si>
  <si>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</si>
  <si>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</si>
  <si>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</si>
  <si>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</si>
  <si>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</si>
  <si>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</si>
  <si>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</si>
  <si>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</si>
  <si>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</si>
  <si>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</si>
  <si>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</si>
  <si>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</si>
  <si>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</si>
  <si>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</si>
  <si>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</si>
  <si>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</si>
  <si>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</si>
  <si>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</si>
  <si>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</si>
  <si>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</si>
  <si>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</si>
  <si>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</si>
  <si>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</si>
  <si>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</si>
  <si>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</si>
  <si>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</si>
  <si>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</si>
  <si>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</si>
  <si>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</si>
  <si>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</si>
  <si>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</si>
  <si>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</si>
  <si>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</si>
  <si>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</si>
  <si>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</si>
  <si>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</si>
  <si>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</si>
  <si>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</si>
  <si>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</si>
  <si>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</si>
  <si>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</si>
  <si>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</si>
  <si>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</si>
  <si>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</si>
  <si>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</si>
  <si>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</si>
  <si>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</si>
  <si>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</si>
  <si>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</si>
  <si>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</si>
  <si>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</si>
  <si>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</si>
  <si>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</si>
  <si>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</si>
  <si>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</si>
  <si>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</si>
  <si>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</si>
  <si>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</si>
  <si>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</si>
  <si>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</si>
  <si>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</si>
  <si>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</si>
  <si>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</si>
  <si>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</si>
  <si>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</si>
  <si>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</si>
  <si>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</si>
  <si>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</si>
  <si>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</si>
  <si>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</si>
  <si>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</si>
  <si>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</si>
  <si>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</si>
  <si>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</si>
  <si>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</si>
  <si>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</si>
  <si>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</si>
  <si>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</si>
  <si>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</si>
  <si>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</si>
  <si>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</si>
  <si>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</si>
  <si>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</si>
  <si>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</si>
  <si>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</si>
  <si>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</si>
  <si>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</si>
  <si>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</si>
  <si>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</si>
  <si>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</si>
  <si>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</si>
  <si>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</si>
  <si>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</si>
  <si>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</si>
  <si>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</si>
  <si>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</si>
  <si>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</si>
  <si>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</si>
  <si>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</si>
  <si>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</si>
  <si>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</si>
  <si>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</si>
  <si>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</si>
  <si>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</si>
  <si>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</si>
  <si>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</si>
  <si>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</si>
  <si>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</si>
  <si>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</si>
  <si>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</si>
  <si>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</si>
  <si>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</si>
  <si>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</si>
  <si>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</si>
  <si>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</si>
  <si>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</si>
  <si>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</si>
  <si>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</si>
  <si>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</si>
  <si>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</si>
  <si>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</si>
  <si>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</si>
  <si>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</si>
  <si>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</si>
  <si>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</si>
  <si>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</si>
  <si>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</si>
  <si>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</si>
  <si>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</si>
  <si>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</si>
  <si>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</si>
  <si>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</si>
  <si>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</si>
  <si>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</si>
  <si>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</si>
  <si>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</si>
  <si>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</si>
  <si>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</si>
  <si>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</si>
  <si>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</si>
  <si>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</si>
  <si>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</si>
  <si>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</si>
  <si>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</si>
  <si>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</si>
  <si>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</si>
  <si>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</si>
  <si>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</si>
  <si>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</si>
  <si>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</si>
  <si>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</si>
  <si>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</si>
  <si>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</si>
  <si>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</si>
  <si>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</si>
  <si>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</si>
  <si>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</si>
  <si>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</si>
  <si>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</si>
  <si>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</si>
  <si>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</si>
  <si>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</si>
  <si>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</si>
  <si>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</si>
  <si>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</si>
  <si>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</si>
  <si>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</si>
  <si>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</si>
  <si>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</si>
  <si>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</si>
  <si>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</si>
  <si>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</si>
  <si>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</si>
  <si>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</si>
  <si>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</si>
  <si>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</si>
  <si>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</si>
  <si>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</si>
  <si>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</si>
  <si>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</si>
  <si>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</si>
  <si>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</si>
  <si>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</si>
  <si>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</si>
  <si>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</si>
  <si>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</si>
  <si>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</si>
  <si>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</si>
  <si>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</si>
  <si>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</si>
  <si>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</si>
  <si>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</si>
  <si>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</si>
  <si>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</si>
  <si>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</si>
  <si>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</si>
  <si>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</si>
  <si>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</si>
  <si>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</si>
  <si>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</si>
  <si>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</si>
  <si>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</si>
  <si>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</si>
  <si>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</si>
  <si>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</si>
  <si>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</si>
  <si>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</si>
  <si>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</si>
  <si>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</si>
  <si>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</si>
  <si>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</si>
  <si>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</si>
  <si>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</si>
  <si>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</si>
  <si>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</si>
  <si>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</si>
  <si>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</si>
  <si>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</si>
  <si>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</si>
  <si>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</si>
  <si>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</si>
  <si>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</si>
  <si>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</si>
  <si>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</si>
  <si>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</si>
  <si>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</si>
  <si>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</si>
  <si>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</si>
  <si>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</si>
  <si>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</si>
  <si>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</si>
  <si>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</si>
  <si>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</si>
  <si>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</si>
  <si>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</si>
  <si>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</si>
  <si>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</si>
  <si>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</si>
  <si>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</si>
  <si>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</si>
  <si>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</si>
  <si>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</si>
  <si>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</si>
  <si>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</si>
  <si>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</si>
  <si>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</si>
  <si>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</si>
  <si>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</si>
  <si>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</si>
  <si>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</si>
  <si>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</si>
  <si>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</si>
  <si>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</si>
  <si>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</si>
  <si>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</si>
  <si>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</si>
  <si>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</si>
  <si>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</si>
  <si>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</si>
  <si>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</si>
  <si>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</si>
  <si>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</si>
  <si>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</si>
  <si>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</si>
  <si>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</si>
  <si>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</si>
  <si>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</si>
  <si>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</si>
  <si>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</si>
  <si>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</si>
  <si>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</si>
  <si>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</si>
  <si>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</si>
  <si>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</si>
  <si>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</si>
  <si>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</si>
  <si>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</si>
  <si>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</si>
  <si>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</si>
  <si>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</si>
  <si>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</si>
  <si>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</si>
  <si>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</si>
  <si>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</si>
  <si>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</si>
  <si>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</si>
  <si>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</si>
  <si>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</si>
  <si>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</si>
  <si>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</si>
  <si>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</si>
  <si>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</si>
  <si>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</si>
  <si>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</si>
  <si>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</si>
  <si>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</si>
  <si>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</si>
  <si>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</si>
  <si>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</si>
  <si>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</si>
  <si>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</si>
  <si>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</si>
  <si>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</si>
  <si>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</si>
  <si>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</si>
  <si>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</si>
  <si>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</si>
  <si>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</si>
  <si>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</si>
  <si>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</si>
  <si>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</si>
  <si>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</si>
  <si>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</si>
  <si>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</si>
  <si>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</si>
  <si>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</si>
  <si>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</si>
  <si>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</si>
  <si>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</si>
  <si>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</si>
  <si>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</si>
  <si>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</si>
  <si>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</si>
  <si>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</si>
  <si>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</si>
  <si>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</si>
  <si>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</si>
  <si>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</si>
  <si>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</si>
  <si>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</si>
  <si>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</si>
  <si>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</si>
  <si>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</si>
  <si>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</si>
  <si>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</si>
  <si>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</si>
  <si>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</si>
  <si>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</si>
  <si>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</si>
  <si>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</si>
  <si>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</si>
  <si>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</si>
  <si>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</si>
  <si>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</si>
  <si>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</si>
  <si>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</si>
  <si>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</si>
  <si>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</si>
  <si>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</si>
  <si>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</si>
  <si>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</si>
  <si>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</si>
  <si>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</si>
  <si>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</si>
  <si>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</si>
  <si>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</si>
  <si>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</si>
  <si>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</si>
  <si>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</si>
  <si>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</si>
  <si>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</si>
  <si>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</si>
  <si>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</si>
  <si>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</si>
  <si>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</si>
  <si>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</si>
  <si>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</si>
  <si>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</si>
  <si>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</si>
  <si>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</si>
  <si>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</si>
  <si>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</si>
  <si>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</si>
  <si>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</si>
  <si>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</si>
  <si>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</si>
  <si>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</si>
  <si>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</si>
  <si>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</si>
  <si>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</si>
  <si>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</si>
  <si>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</si>
  <si>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</si>
  <si>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</si>
  <si>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</si>
  <si>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</si>
  <si>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</si>
  <si>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</si>
  <si>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</si>
  <si>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</si>
  <si>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</si>
  <si>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</si>
  <si>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</si>
  <si>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</si>
  <si>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</si>
  <si>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</si>
  <si>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</si>
  <si>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</si>
  <si>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</si>
  <si>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</si>
  <si>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</si>
  <si>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</si>
  <si>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</si>
  <si>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</si>
  <si>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</si>
  <si>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</si>
  <si>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</si>
  <si>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</si>
  <si>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</si>
  <si>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</si>
  <si>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</si>
  <si>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</si>
  <si>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</si>
  <si>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</si>
  <si>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</si>
  <si>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</si>
  <si>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</si>
  <si>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</si>
  <si>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</si>
  <si>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</si>
  <si>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</si>
  <si>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</si>
  <si>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</si>
  <si>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</si>
  <si>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</si>
  <si>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</si>
  <si>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</si>
  <si>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</si>
  <si>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</si>
  <si>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</si>
  <si>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</si>
  <si>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</si>
  <si>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</si>
  <si>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</si>
  <si>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</si>
  <si>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</si>
  <si>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</si>
  <si>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</si>
  <si>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</si>
  <si>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</si>
  <si>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</si>
  <si>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</si>
  <si>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</si>
  <si>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</si>
  <si>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</si>
  <si>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</si>
  <si>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</si>
  <si>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</si>
  <si>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</si>
  <si>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</si>
  <si>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</si>
  <si>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</si>
  <si>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</si>
  <si>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</si>
  <si>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</si>
  <si>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</si>
  <si>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</si>
  <si>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</si>
  <si>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</si>
  <si>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</si>
  <si>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</si>
  <si>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</si>
  <si>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</si>
  <si>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</si>
  <si>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</si>
  <si>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</si>
  <si>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</si>
  <si>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</si>
  <si>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</si>
  <si>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</si>
  <si>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</si>
  <si>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</si>
  <si>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</si>
  <si>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</si>
  <si>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</si>
  <si>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</si>
  <si>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</si>
  <si>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</si>
  <si>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</si>
  <si>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</si>
  <si>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</si>
  <si>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</si>
  <si>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</si>
  <si>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</si>
  <si>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</si>
  <si>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</si>
  <si>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</si>
  <si>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</si>
  <si>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</si>
  <si>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</si>
  <si>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</si>
  <si>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</si>
  <si>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</si>
  <si>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</si>
  <si>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</si>
  <si>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</si>
  <si>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</si>
  <si>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</si>
  <si>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</si>
  <si>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</si>
  <si>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</si>
  <si>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</si>
  <si>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</si>
  <si>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</si>
  <si>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</si>
  <si>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</si>
  <si>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</si>
  <si>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</si>
  <si>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</si>
  <si>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</si>
  <si>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</si>
  <si>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</si>
  <si>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</si>
  <si>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</si>
  <si>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</si>
  <si>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</si>
  <si>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</si>
  <si>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</si>
  <si>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</si>
  <si>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</si>
  <si>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</si>
  <si>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</si>
  <si>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</si>
  <si>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</si>
  <si>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</si>
  <si>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</si>
  <si>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</si>
  <si>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</si>
  <si>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</si>
  <si>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</si>
  <si>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</si>
  <si>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</si>
  <si>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</si>
  <si>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</si>
  <si>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</si>
  <si>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</si>
  <si>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</si>
  <si>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</si>
  <si>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</si>
  <si>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</si>
  <si>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</si>
  <si>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</si>
  <si>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</si>
  <si>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</si>
  <si>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</si>
  <si>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</si>
  <si>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</si>
  <si>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</si>
  <si>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</si>
  <si>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</si>
  <si>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</si>
  <si>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</si>
  <si>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</si>
  <si>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</si>
  <si>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</si>
  <si>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</si>
  <si>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</si>
  <si>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</si>
  <si>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</si>
  <si>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</si>
  <si>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</si>
  <si>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</si>
  <si>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</si>
  <si>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</si>
  <si>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</si>
  <si>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</si>
  <si>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</si>
  <si>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</si>
  <si>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</si>
  <si>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</si>
  <si>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</si>
  <si>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</si>
  <si>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</si>
  <si>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</si>
  <si>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</si>
  <si>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</si>
  <si>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</si>
  <si>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</si>
  <si>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</si>
  <si>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</si>
  <si>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</si>
  <si>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</si>
  <si>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</si>
  <si>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</si>
  <si>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</si>
  <si>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</si>
  <si>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</si>
  <si>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</si>
  <si>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</si>
  <si>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</si>
  <si>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</si>
  <si>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</si>
  <si>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</si>
  <si>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</si>
  <si>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</si>
  <si>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</si>
  <si>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</si>
  <si>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</si>
  <si>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</si>
  <si>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</si>
  <si>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</si>
  <si>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</si>
  <si>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</si>
  <si>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</si>
  <si>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</si>
  <si>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</si>
  <si>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</si>
  <si>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</si>
  <si>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</si>
  <si>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</si>
  <si>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</si>
  <si>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</si>
  <si>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</si>
  <si>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</si>
  <si>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</si>
  <si>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</si>
  <si>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</si>
  <si>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</si>
  <si>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</si>
  <si>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</si>
  <si>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</si>
  <si>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</si>
  <si>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</si>
  <si>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</si>
  <si>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</si>
  <si>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</si>
  <si>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</si>
  <si>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</si>
  <si>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</si>
  <si>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</si>
  <si>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</si>
  <si>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</si>
  <si>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</si>
  <si>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</si>
  <si>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</si>
  <si>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</si>
  <si>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</si>
  <si>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</si>
  <si>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</si>
  <si>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</si>
  <si>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</si>
  <si>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</si>
  <si>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</si>
  <si>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</si>
  <si>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</si>
  <si>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</si>
  <si>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</si>
  <si>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</si>
  <si>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</si>
  <si>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</si>
  <si>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</si>
  <si>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</si>
  <si>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</si>
  <si>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</si>
  <si>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</si>
  <si>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</si>
  <si>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</si>
  <si>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</si>
  <si>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</si>
  <si>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</si>
  <si>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</si>
  <si>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</si>
  <si>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</si>
  <si>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</si>
  <si>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</si>
  <si>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</si>
  <si>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</si>
  <si>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</si>
  <si>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</si>
  <si>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</si>
  <si>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</si>
  <si>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</si>
  <si>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</si>
  <si>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</si>
  <si>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</si>
  <si>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</si>
  <si>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</si>
  <si>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</si>
  <si>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</si>
  <si>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</si>
  <si>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</si>
  <si>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</si>
  <si>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</si>
  <si>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</si>
  <si>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</si>
  <si>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</si>
  <si>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</si>
  <si>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</si>
  <si>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</si>
  <si>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</si>
  <si>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</si>
  <si>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</si>
  <si>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</si>
  <si>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</si>
  <si>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</si>
  <si>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</si>
  <si>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</si>
  <si>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</si>
  <si>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</si>
  <si>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</si>
  <si>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</si>
  <si>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</si>
  <si>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</si>
  <si>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</si>
  <si>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</si>
  <si>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</si>
  <si>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</si>
  <si>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</si>
  <si>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</si>
  <si>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</si>
  <si>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</si>
  <si>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</si>
  <si>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</si>
  <si>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</si>
  <si>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</si>
  <si>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</si>
  <si>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</si>
  <si>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</si>
  <si>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</si>
  <si>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</si>
  <si>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</si>
  <si>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</si>
  <si>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</si>
  <si>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</si>
  <si>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</si>
  <si>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</si>
  <si>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</si>
  <si>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</si>
  <si>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</si>
  <si>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</si>
  <si>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</si>
  <si>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</si>
  <si>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</si>
  <si>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</si>
  <si>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</si>
  <si>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</si>
  <si>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</si>
  <si>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</si>
  <si>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</si>
  <si>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</si>
  <si>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</si>
  <si>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</si>
  <si>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</si>
  <si>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</si>
  <si>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</si>
  <si>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</si>
  <si>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</si>
  <si>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</si>
  <si>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</si>
  <si>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</si>
  <si>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</si>
  <si>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</si>
  <si>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</si>
  <si>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</si>
  <si>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</si>
  <si>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</si>
  <si>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</si>
  <si>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</si>
  <si>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</si>
  <si>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</si>
  <si>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</si>
  <si>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</si>
  <si>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</si>
  <si>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</si>
  <si>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</si>
  <si>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</si>
  <si>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</si>
  <si>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</si>
  <si>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</si>
  <si>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</si>
  <si>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</si>
  <si>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</si>
  <si>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</si>
  <si>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</si>
  <si>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</si>
  <si>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</si>
  <si>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</si>
  <si>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</si>
  <si>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</si>
  <si>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</si>
  <si>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</si>
  <si>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</si>
  <si>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</si>
  <si>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</si>
  <si>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</si>
  <si>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</si>
  <si>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</si>
  <si>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</si>
  <si>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</si>
  <si>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</si>
  <si>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</si>
  <si>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</si>
  <si>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</si>
  <si>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</si>
  <si>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</si>
  <si>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</si>
  <si>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</si>
  <si>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</si>
  <si>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</si>
  <si>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</si>
  <si>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</si>
  <si>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</si>
  <si>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</si>
  <si>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</si>
  <si>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</si>
  <si>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</si>
  <si>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</si>
  <si>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</si>
  <si>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</si>
  <si>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</si>
  <si>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</si>
  <si>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</si>
  <si>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</si>
  <si>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</si>
  <si>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</si>
  <si>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</si>
  <si>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</si>
  <si>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</si>
  <si>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</si>
  <si>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</si>
  <si>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</si>
  <si>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</si>
  <si>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</si>
  <si>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</si>
  <si>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</si>
  <si>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</si>
  <si>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</si>
  <si>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</si>
  <si>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</si>
  <si>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</si>
  <si>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</si>
  <si>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</si>
  <si>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</si>
  <si>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</si>
  <si>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</si>
  <si>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</si>
  <si>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</si>
  <si>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</si>
  <si>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</si>
  <si>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</si>
  <si>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</si>
  <si>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</si>
  <si>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</si>
  <si>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</si>
  <si>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</si>
  <si>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</si>
  <si>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</si>
  <si>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</si>
  <si>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</si>
  <si>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</si>
  <si>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</si>
  <si>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</si>
  <si>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</si>
  <si>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</si>
  <si>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</si>
  <si>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</si>
  <si>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</si>
  <si>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</si>
  <si>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</si>
  <si>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</si>
  <si>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</si>
  <si>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</si>
  <si>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</si>
  <si>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</si>
  <si>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</si>
  <si>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</si>
  <si>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</si>
  <si>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</si>
  <si>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</si>
  <si>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</si>
  <si>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</si>
  <si>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</si>
  <si>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</si>
  <si>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</si>
  <si>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</si>
  <si>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</si>
  <si>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</si>
  <si>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</si>
  <si>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</si>
  <si>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</si>
  <si>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</si>
  <si>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</si>
  <si>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</si>
  <si>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</si>
  <si>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</si>
  <si>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</si>
  <si>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</si>
  <si>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</si>
  <si>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</si>
  <si>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</si>
  <si>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</si>
  <si>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</si>
  <si>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</si>
  <si>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</si>
  <si>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</si>
  <si>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</si>
  <si>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</si>
  <si>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</si>
  <si>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</si>
  <si>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</si>
  <si>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</si>
  <si>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</si>
  <si>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</si>
  <si>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</si>
  <si>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</si>
  <si>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</si>
  <si>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</si>
  <si>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</si>
  <si>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</si>
  <si>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</si>
  <si>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</si>
  <si>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</si>
  <si>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</si>
  <si>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</si>
  <si>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</si>
  <si>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</si>
  <si>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</si>
  <si>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</si>
  <si>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</si>
  <si>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</si>
  <si>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</si>
  <si>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</si>
  <si>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</si>
  <si>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</si>
  <si>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</si>
  <si>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</si>
  <si>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</si>
  <si>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</si>
  <si>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</si>
  <si>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</si>
  <si>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</si>
  <si>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</si>
  <si>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</si>
  <si>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</si>
  <si>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</si>
  <si>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</si>
  <si>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</si>
  <si>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</si>
  <si>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</si>
  <si>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</si>
  <si>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</si>
  <si>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</si>
  <si>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</si>
  <si>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</si>
  <si>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</si>
  <si>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</si>
  <si>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</si>
  <si>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</si>
  <si>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</si>
  <si>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</si>
  <si>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</si>
  <si>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</si>
  <si>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</si>
  <si>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</si>
  <si>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</si>
  <si>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</si>
  <si>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</si>
  <si>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</si>
  <si>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</si>
  <si>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</si>
  <si>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</si>
  <si>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</si>
  <si>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</si>
  <si>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</si>
  <si>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</si>
  <si>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</si>
  <si>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</si>
  <si>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</si>
  <si>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</si>
  <si>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</si>
  <si>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</si>
  <si>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</si>
  <si>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</si>
  <si>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</si>
  <si>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</si>
  <si>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</si>
  <si>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</si>
  <si>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</si>
  <si>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</si>
  <si>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</si>
  <si>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</si>
  <si>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</si>
  <si>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</si>
  <si>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</si>
  <si>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</si>
  <si>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</si>
  <si>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</si>
  <si>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</si>
  <si>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</si>
  <si>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</si>
  <si>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</si>
  <si>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</si>
  <si>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</si>
  <si>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</si>
  <si>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</si>
  <si>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</si>
  <si>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</si>
  <si>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</si>
  <si>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</si>
  <si>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</si>
  <si>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</si>
  <si>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</si>
  <si>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</si>
  <si>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</si>
  <si>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</si>
  <si>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</si>
  <si>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</si>
  <si>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</si>
  <si>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</si>
  <si>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</si>
  <si>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</si>
  <si>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</si>
  <si>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</si>
  <si>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</si>
  <si>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</si>
  <si>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</si>
  <si>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</si>
  <si>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</si>
  <si>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</si>
  <si>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</si>
  <si>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</si>
  <si>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</si>
  <si>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</si>
  <si>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</si>
  <si>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</si>
  <si>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</si>
  <si>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</si>
  <si>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</si>
  <si>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</si>
  <si>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</si>
  <si>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</si>
  <si>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</si>
  <si>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</si>
  <si>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</si>
  <si>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</si>
  <si>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</si>
  <si>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</si>
  <si>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</si>
  <si>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</si>
  <si>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</si>
  <si>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</si>
  <si>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</si>
  <si>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</si>
  <si>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</si>
  <si>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</si>
  <si>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</si>
  <si>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</si>
  <si>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</si>
  <si>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</si>
  <si>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</si>
  <si>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</si>
  <si>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</si>
  <si>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</si>
  <si>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</si>
  <si>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</si>
  <si>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</si>
  <si>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</si>
  <si>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</si>
  <si>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</si>
  <si>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</si>
  <si>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</si>
  <si>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</si>
  <si>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</si>
  <si>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</si>
  <si>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</si>
  <si>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</si>
  <si>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</si>
  <si>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</si>
  <si>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</si>
  <si>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</si>
  <si>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</si>
  <si>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</si>
  <si>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</si>
  <si>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</si>
  <si>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</si>
  <si>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</si>
  <si>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</si>
  <si>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</si>
  <si>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</si>
  <si>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</si>
  <si>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</si>
  <si>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</si>
  <si>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</si>
  <si>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</si>
  <si>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</si>
  <si>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</si>
  <si>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</si>
  <si>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</si>
  <si>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</si>
  <si>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</si>
  <si>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</si>
  <si>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</si>
  <si>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</si>
  <si>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</si>
  <si>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</si>
  <si>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</si>
  <si>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</si>
  <si>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</si>
  <si>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</si>
  <si>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</si>
  <si>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</si>
  <si>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</si>
  <si>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</si>
  <si>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</si>
  <si>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</si>
  <si>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</si>
  <si>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</si>
  <si>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</si>
  <si>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</si>
  <si>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</si>
  <si>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</si>
  <si>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</si>
  <si>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</si>
  <si>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</si>
  <si>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</si>
  <si>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</si>
  <si>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</si>
  <si>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</si>
  <si>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</si>
  <si>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</si>
  <si>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</si>
  <si>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</si>
  <si>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</si>
  <si>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</si>
  <si>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</si>
  <si>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</si>
  <si>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</si>
  <si>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</si>
  <si>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</si>
  <si>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</si>
  <si>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</si>
  <si>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</si>
  <si>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</si>
  <si>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</si>
  <si>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</si>
  <si>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</si>
  <si>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</si>
  <si>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</si>
  <si>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</si>
  <si>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</si>
  <si>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</si>
  <si>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</si>
  <si>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</si>
  <si>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</si>
  <si>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</si>
  <si>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</si>
  <si>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</si>
  <si>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</si>
  <si>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</si>
  <si>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</si>
  <si>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</si>
  <si>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</si>
  <si>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</si>
  <si>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</si>
  <si>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</si>
  <si>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</si>
  <si>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</si>
  <si>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</si>
  <si>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</si>
  <si>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</si>
  <si>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</si>
  <si>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</si>
  <si>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</si>
  <si>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</si>
  <si>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</si>
  <si>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</si>
  <si>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</si>
  <si>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</si>
  <si>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</si>
  <si>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</si>
  <si>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</si>
  <si>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</si>
  <si>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</si>
  <si>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</si>
  <si>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</si>
  <si>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</si>
  <si>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</si>
  <si>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</si>
  <si>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</si>
  <si>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</si>
  <si>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</si>
  <si>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</si>
  <si>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</si>
  <si>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</si>
  <si>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</si>
  <si>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</si>
  <si>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</si>
  <si>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</si>
  <si>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</si>
  <si>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</si>
  <si>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</si>
  <si>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</si>
  <si>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</si>
  <si>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</si>
  <si>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</si>
  <si>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</si>
  <si>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</si>
  <si>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</si>
  <si>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</si>
  <si>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</si>
  <si>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</si>
  <si>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</si>
  <si>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</si>
  <si>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</si>
  <si>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</si>
  <si>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</si>
  <si>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</si>
  <si>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</si>
  <si>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</si>
  <si>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</si>
  <si>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</si>
  <si>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</si>
  <si>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</si>
  <si>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</si>
  <si>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</si>
  <si>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</si>
  <si>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</si>
  <si>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</si>
  <si>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</si>
  <si>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</si>
  <si>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</si>
  <si>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</si>
  <si>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</si>
  <si>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</si>
  <si>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</si>
  <si>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</si>
  <si>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</si>
  <si>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</si>
  <si>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</si>
  <si>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</si>
  <si>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</si>
  <si>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</si>
  <si>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</si>
  <si>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</si>
  <si>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</si>
  <si>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</si>
  <si>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</si>
  <si>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</si>
  <si>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</si>
  <si>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</si>
  <si>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</si>
  <si>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</si>
  <si>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</si>
  <si>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</si>
  <si>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</si>
  <si>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</si>
  <si>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</si>
  <si>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</si>
  <si>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</si>
  <si>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</si>
  <si>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</si>
  <si>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</si>
  <si>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</si>
  <si>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</si>
  <si>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</si>
  <si>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</si>
  <si>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</si>
  <si>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</si>
  <si>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</si>
  <si>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</si>
  <si>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</si>
  <si>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</si>
  <si>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</si>
  <si>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</si>
  <si>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</si>
  <si>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</si>
  <si>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</si>
  <si>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</si>
  <si>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</si>
  <si>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</si>
  <si>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</si>
  <si>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</si>
  <si>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</si>
  <si>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</si>
  <si>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</si>
  <si>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</si>
  <si>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</si>
  <si>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</si>
  <si>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</si>
  <si>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</si>
  <si>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</si>
  <si>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</si>
  <si>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</si>
  <si>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</si>
  <si>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</si>
  <si>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</si>
  <si>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</si>
  <si>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</si>
  <si>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</si>
  <si>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</si>
  <si>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</si>
  <si>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</si>
  <si>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</si>
  <si>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</si>
  <si>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</si>
  <si>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</si>
  <si>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</si>
  <si>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</si>
  <si>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</si>
  <si>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</si>
  <si>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</si>
  <si>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</si>
  <si>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</si>
  <si>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</si>
  <si>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</si>
  <si>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</si>
  <si>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</si>
  <si>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</si>
  <si>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</si>
  <si>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</si>
  <si>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</si>
  <si>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</si>
  <si>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</si>
  <si>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</si>
  <si>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</si>
  <si>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</si>
  <si>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</si>
  <si>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</si>
  <si>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</si>
  <si>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</si>
  <si>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</si>
  <si>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</si>
  <si>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</si>
  <si>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</si>
  <si>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</si>
  <si>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</si>
  <si>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</si>
  <si>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</si>
  <si>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</si>
  <si>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</si>
  <si>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</si>
  <si>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</si>
  <si>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</si>
  <si>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</si>
  <si>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</si>
  <si>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</si>
  <si>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</si>
  <si>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</si>
  <si>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</si>
  <si>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</si>
  <si>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</si>
  <si>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</si>
  <si>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</si>
  <si>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</si>
  <si>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</si>
  <si>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</si>
  <si>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</si>
  <si>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</si>
  <si>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</si>
  <si>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</si>
  <si>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</si>
  <si>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</si>
  <si>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</si>
  <si>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</si>
  <si>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</si>
  <si>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</si>
  <si>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</si>
  <si>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</si>
  <si>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</si>
  <si>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</si>
  <si>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</si>
  <si>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</si>
  <si>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</si>
  <si>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</si>
  <si>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</si>
  <si>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</si>
  <si>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</si>
  <si>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</si>
  <si>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</si>
  <si>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</si>
  <si>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</si>
  <si>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</si>
  <si>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</si>
  <si>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</si>
  <si>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</si>
  <si>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</si>
  <si>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</si>
  <si>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</si>
  <si>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</si>
  <si>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</si>
  <si>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</si>
  <si>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</si>
  <si>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</si>
  <si>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</si>
  <si>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</si>
  <si>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</si>
  <si>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</si>
  <si>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</si>
  <si>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</si>
  <si>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</si>
  <si>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</si>
  <si>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</si>
  <si>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</si>
  <si>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</si>
  <si>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</si>
  <si>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</si>
  <si>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</si>
  <si>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</si>
  <si>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</si>
  <si>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</si>
  <si>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</si>
  <si>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</si>
  <si>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</si>
  <si>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</si>
  <si>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</si>
  <si>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</si>
  <si>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</si>
  <si>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</si>
  <si>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</si>
  <si>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</si>
  <si>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</si>
  <si>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</si>
  <si>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</si>
  <si>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</si>
  <si>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</si>
  <si>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</si>
  <si>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</si>
  <si>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</si>
  <si>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</si>
  <si>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</si>
  <si>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</si>
  <si>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</si>
  <si>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</si>
  <si>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</si>
  <si>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</si>
  <si>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</si>
  <si>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</si>
  <si>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</si>
  <si>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</si>
  <si>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</si>
  <si>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</si>
  <si>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</si>
  <si>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</si>
  <si>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</si>
  <si>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</si>
  <si>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</si>
  <si>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</si>
  <si>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</si>
  <si>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</si>
  <si>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</si>
  <si>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</si>
  <si>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</si>
  <si>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</si>
  <si>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</si>
  <si>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</si>
  <si>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</si>
  <si>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</si>
  <si>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</si>
  <si>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</si>
  <si>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</si>
  <si>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</si>
  <si>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</si>
  <si>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</si>
  <si>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</si>
  <si>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</si>
  <si>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</si>
  <si>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</si>
  <si>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</si>
  <si>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</si>
  <si>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</si>
  <si>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</si>
  <si>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</si>
  <si>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</si>
  <si>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</si>
  <si>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</si>
  <si>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</si>
  <si>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</si>
  <si>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</si>
  <si>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</si>
  <si>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</si>
  <si>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</si>
  <si>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</si>
  <si>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</si>
  <si>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</si>
  <si>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</si>
  <si>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</si>
  <si>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</si>
  <si>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</si>
  <si>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</si>
  <si>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</si>
  <si>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</si>
  <si>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</si>
  <si>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</si>
  <si>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</si>
  <si>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</si>
  <si>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</si>
  <si>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</si>
  <si>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</si>
  <si>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</si>
  <si>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</si>
  <si>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</si>
  <si>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</si>
  <si>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</si>
  <si>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</si>
  <si>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</si>
  <si>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</si>
  <si>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</si>
  <si>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</si>
  <si>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</si>
  <si>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</si>
  <si>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</si>
  <si>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</si>
  <si>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</si>
  <si>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</si>
  <si>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</si>
  <si>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</si>
  <si>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</si>
  <si>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</si>
  <si>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</si>
  <si>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</si>
  <si>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</si>
  <si>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</si>
  <si>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</si>
  <si>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</si>
  <si>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</si>
  <si>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</si>
  <si>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</si>
  <si>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</si>
  <si>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</si>
  <si>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</si>
  <si>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</si>
  <si>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</si>
  <si>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</si>
  <si>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</si>
  <si>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</si>
  <si>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</si>
  <si>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</si>
  <si>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</si>
  <si>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</si>
  <si>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</si>
  <si>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</si>
  <si>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</si>
  <si>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</si>
  <si>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</si>
  <si>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</si>
  <si>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</si>
  <si>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</si>
  <si>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</si>
  <si>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</si>
  <si>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</si>
  <si>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</si>
  <si>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</si>
  <si>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</si>
  <si>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</si>
  <si>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</si>
  <si>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</si>
  <si>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</si>
  <si>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</si>
  <si>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</si>
  <si>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</si>
  <si>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</si>
  <si>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</si>
  <si>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</si>
  <si>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</si>
  <si>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</si>
  <si>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</si>
  <si>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</si>
  <si>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</si>
  <si>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</si>
  <si>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</si>
  <si>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</si>
  <si>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</si>
  <si>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</si>
  <si>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</si>
  <si>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</si>
  <si>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</si>
  <si>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</si>
  <si>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</si>
  <si>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</si>
  <si>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</si>
  <si>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</si>
  <si>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</si>
  <si>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</si>
  <si>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</si>
  <si>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</si>
  <si>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</si>
  <si>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</si>
  <si>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</si>
  <si>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</si>
  <si>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</si>
  <si>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</si>
  <si>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</si>
  <si>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</si>
  <si>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</si>
  <si>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</si>
  <si>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</si>
  <si>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</si>
  <si>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</si>
  <si>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</si>
  <si>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</si>
  <si>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</si>
  <si>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</si>
  <si>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</si>
  <si>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</si>
  <si>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</si>
  <si>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</si>
  <si>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</si>
  <si>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</si>
  <si>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</si>
  <si>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</si>
  <si>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</si>
  <si>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</si>
  <si>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</si>
  <si>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</si>
  <si>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</si>
  <si>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</si>
  <si>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</si>
  <si>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</si>
  <si>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</si>
  <si>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</si>
  <si>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</si>
  <si>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</si>
  <si>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</si>
  <si>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</si>
  <si>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</si>
  <si>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</si>
  <si>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</si>
  <si>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</si>
  <si>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</si>
  <si>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</si>
  <si>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</si>
  <si>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</si>
  <si>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</si>
  <si>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</si>
  <si>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</si>
  <si>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</si>
  <si>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</si>
  <si>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</si>
  <si>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</si>
  <si>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</si>
  <si>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</si>
  <si>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</si>
  <si>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</si>
  <si>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</si>
  <si>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</si>
  <si>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</si>
  <si>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</si>
  <si>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</si>
  <si>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</si>
  <si>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</si>
  <si>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</si>
  <si>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</si>
  <si>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</si>
  <si>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</si>
  <si>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</si>
  <si>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</si>
  <si>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</si>
  <si>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</si>
  <si>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</si>
  <si>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</si>
  <si>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</si>
  <si>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</si>
  <si>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</si>
  <si>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</si>
  <si>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</si>
  <si>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</si>
  <si>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</si>
  <si>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</si>
  <si>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</si>
  <si>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</si>
  <si>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</si>
  <si>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</si>
  <si>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</si>
  <si>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</si>
  <si>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</si>
  <si>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</si>
  <si>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</si>
  <si>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</si>
  <si>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</si>
  <si>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</si>
  <si>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</si>
  <si>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</si>
  <si>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</si>
  <si>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</si>
  <si>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</si>
  <si>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</si>
  <si>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</si>
  <si>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</si>
  <si>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</si>
  <si>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</si>
  <si>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</si>
  <si>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</si>
  <si>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</si>
  <si>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</si>
  <si>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</si>
  <si>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</si>
  <si>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</si>
  <si>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</si>
  <si>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</si>
  <si>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</si>
  <si>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</si>
  <si>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</si>
  <si>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</si>
  <si>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</si>
  <si>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</si>
  <si>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</si>
  <si>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</si>
  <si>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</si>
  <si>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</si>
  <si>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</si>
  <si>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</si>
  <si>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</si>
  <si>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</si>
  <si>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</si>
  <si>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</si>
  <si>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</si>
  <si>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</si>
  <si>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</si>
  <si>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</si>
  <si>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</si>
  <si>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</si>
  <si>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</si>
  <si>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</si>
  <si>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</si>
  <si>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</si>
  <si>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</si>
  <si>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</si>
  <si>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</si>
  <si>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</si>
  <si>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</si>
  <si>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</si>
  <si>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</si>
  <si>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</si>
  <si>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</si>
  <si>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</si>
  <si>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</si>
  <si>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</si>
  <si>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</si>
  <si>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</si>
  <si>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</si>
  <si>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</si>
  <si>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</si>
  <si>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</si>
  <si>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</si>
  <si>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</si>
  <si>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</si>
  <si>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</si>
  <si>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</si>
  <si>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</si>
  <si>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</si>
  <si>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</si>
  <si>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</si>
  <si>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</si>
  <si>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</si>
  <si>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</si>
  <si>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</si>
  <si>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</si>
  <si>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</si>
  <si>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</si>
  <si>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</si>
  <si>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</si>
  <si>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</si>
  <si>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</si>
  <si>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</si>
  <si>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</si>
  <si>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</si>
  <si>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</si>
  <si>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</si>
  <si>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</si>
  <si>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</si>
  <si>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</si>
  <si>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</si>
  <si>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</si>
  <si>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</si>
  <si>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</si>
  <si>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</si>
  <si>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</si>
  <si>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</si>
  <si>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</si>
  <si>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</si>
  <si>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</si>
  <si>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</si>
  <si>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</si>
  <si>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</si>
  <si>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</si>
  <si>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</si>
  <si>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</si>
  <si>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</si>
  <si>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</si>
  <si>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</si>
  <si>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</si>
  <si>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</si>
  <si>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</si>
  <si>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</si>
  <si>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</si>
  <si>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</si>
  <si>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</si>
  <si>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</si>
  <si>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</si>
  <si>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</si>
  <si>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</si>
  <si>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</si>
  <si>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</si>
  <si>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</si>
  <si>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</si>
  <si>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</si>
  <si>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</si>
  <si>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</si>
  <si>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</si>
  <si>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</si>
  <si>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</si>
  <si>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</si>
  <si>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</si>
  <si>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</si>
  <si>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</si>
  <si>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</si>
  <si>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</si>
  <si>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</si>
  <si>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</si>
  <si>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</si>
  <si>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</si>
  <si>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</si>
  <si>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</si>
  <si>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</si>
  <si>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</si>
  <si>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</si>
  <si>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</si>
  <si>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</si>
  <si>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</si>
  <si>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</si>
  <si>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</si>
  <si>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</si>
  <si>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</si>
  <si>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</si>
  <si>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</si>
  <si>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</si>
  <si>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</si>
  <si>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</si>
  <si>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</si>
  <si>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</si>
  <si>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</si>
  <si>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</si>
  <si>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</si>
  <si>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</si>
  <si>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</si>
  <si>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</si>
  <si>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</si>
  <si>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</si>
  <si>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</si>
  <si>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</si>
  <si>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</si>
  <si>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</si>
  <si>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</si>
  <si>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</si>
  <si>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</si>
  <si>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</si>
  <si>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</si>
  <si>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</si>
  <si>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</si>
  <si>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</si>
  <si>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</si>
  <si>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</si>
  <si>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</si>
  <si>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</si>
  <si>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</si>
  <si>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</si>
  <si>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</si>
  <si>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</si>
  <si>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</si>
  <si>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</si>
  <si>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</si>
  <si>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</si>
  <si>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</si>
  <si>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</si>
  <si>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</si>
  <si>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</si>
  <si>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</si>
  <si>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</si>
  <si>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</si>
  <si>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</si>
  <si>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</si>
  <si>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</si>
  <si>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</si>
  <si>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</si>
  <si>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</si>
  <si>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</si>
  <si>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</si>
  <si>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</si>
  <si>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</si>
  <si>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</si>
  <si>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</si>
  <si>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</si>
  <si>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</si>
  <si>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</si>
  <si>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</si>
  <si>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</si>
  <si>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</si>
  <si>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</si>
  <si>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</si>
  <si>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</si>
  <si>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</si>
  <si>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</si>
  <si>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</si>
  <si>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</si>
  <si>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</si>
  <si>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</si>
  <si>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</si>
  <si>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</si>
  <si>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</si>
  <si>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</si>
  <si>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</si>
  <si>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</si>
  <si>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</si>
  <si>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</si>
  <si>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</si>
  <si>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</si>
  <si>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</si>
  <si>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</si>
  <si>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</si>
  <si>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</si>
  <si>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</si>
  <si>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</si>
  <si>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</si>
  <si>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</si>
  <si>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</si>
  <si>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</si>
  <si>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</si>
  <si>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</si>
  <si>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</si>
  <si>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</si>
  <si>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</si>
  <si>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</si>
  <si>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</si>
  <si>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</si>
  <si>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</si>
  <si>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</si>
  <si>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</si>
  <si>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</si>
  <si>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</si>
  <si>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</si>
  <si>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</si>
  <si>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</si>
  <si>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</si>
  <si>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</si>
  <si>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</si>
  <si>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</si>
  <si>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</si>
  <si>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</si>
  <si>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</si>
  <si>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</si>
  <si>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</si>
  <si>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</si>
  <si>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</si>
  <si>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</si>
  <si>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</si>
  <si>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</si>
  <si>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</si>
  <si>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</si>
  <si>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</si>
  <si>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</si>
  <si>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</si>
  <si>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</si>
  <si>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</si>
  <si>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</si>
  <si>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</si>
  <si>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</si>
  <si>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</si>
  <si>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</si>
  <si>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</si>
  <si>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</si>
  <si>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</si>
  <si>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</si>
  <si>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</si>
  <si>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</si>
  <si>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</si>
  <si>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</si>
  <si>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</si>
  <si>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</si>
  <si>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</si>
  <si>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</si>
  <si>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</si>
  <si>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</si>
  <si>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</si>
  <si>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</si>
  <si>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</si>
  <si>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</si>
  <si>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</si>
  <si>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</si>
  <si>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</si>
  <si>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</si>
  <si>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</si>
  <si>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</si>
  <si>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</si>
  <si>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</si>
  <si>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</si>
  <si>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</si>
  <si>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</si>
  <si>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</si>
  <si>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</si>
  <si>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</si>
  <si>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</si>
  <si>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</si>
  <si>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</si>
  <si>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</si>
  <si>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</si>
  <si>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</si>
  <si>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</si>
  <si>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</si>
  <si>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</si>
  <si>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</si>
  <si>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</si>
  <si>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</si>
  <si>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</si>
  <si>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</si>
  <si>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</si>
  <si>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</si>
  <si>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</si>
  <si>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</si>
  <si>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</si>
  <si>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</si>
  <si>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</si>
  <si>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</si>
  <si>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</si>
  <si>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</si>
  <si>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</si>
  <si>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</si>
  <si>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</si>
  <si>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</si>
  <si>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</si>
  <si>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</si>
  <si>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</si>
  <si>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</si>
  <si>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</si>
  <si>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</si>
  <si>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</si>
  <si>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</si>
  <si>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</si>
  <si>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</si>
  <si>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</si>
  <si>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</si>
  <si>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</si>
  <si>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</si>
  <si>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</si>
  <si>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</si>
  <si>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</si>
  <si>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</si>
  <si>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</si>
  <si>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</si>
  <si>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</si>
  <si>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</si>
  <si>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</si>
  <si>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</si>
  <si>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</si>
  <si>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</si>
  <si>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</si>
  <si>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</si>
  <si>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</si>
  <si>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</si>
  <si>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</si>
  <si>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</si>
  <si>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</si>
  <si>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</si>
  <si>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</si>
  <si>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</si>
  <si>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</si>
  <si>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</si>
  <si>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</si>
  <si>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</si>
  <si>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</si>
  <si>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</si>
  <si>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</si>
  <si>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</si>
  <si>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</si>
  <si>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</si>
  <si>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</si>
  <si>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</si>
  <si>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</si>
  <si>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</si>
  <si>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</si>
  <si>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</si>
  <si>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</si>
  <si>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</si>
  <si>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</si>
  <si>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</si>
  <si>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</si>
  <si>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</si>
  <si>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</si>
  <si>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</si>
  <si>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</si>
  <si>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</si>
  <si>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</si>
  <si>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</si>
  <si>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</si>
  <si>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</si>
  <si>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</si>
  <si>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</si>
  <si>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</si>
  <si>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</si>
  <si>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</si>
  <si>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</si>
  <si>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</si>
  <si>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</si>
  <si>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</si>
  <si>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</si>
  <si>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</si>
  <si>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</si>
  <si>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</si>
  <si>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</si>
  <si>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</si>
  <si>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</si>
  <si>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</si>
  <si>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</si>
  <si>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</si>
  <si>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</si>
  <si>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</si>
  <si>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</si>
  <si>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</si>
  <si>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</si>
  <si>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</si>
  <si>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</si>
  <si>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</si>
  <si>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</si>
  <si>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</si>
  <si>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</si>
  <si>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</si>
  <si>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</si>
  <si>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</si>
  <si>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</si>
  <si>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</si>
  <si>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</si>
  <si>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</si>
  <si>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</si>
  <si>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</si>
  <si>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</si>
  <si>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</si>
  <si>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</si>
  <si>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</si>
  <si>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</si>
  <si>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</si>
  <si>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</si>
  <si>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</si>
  <si>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</si>
  <si>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</si>
  <si>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</si>
  <si>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</si>
  <si>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</si>
  <si>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</si>
  <si>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</si>
  <si>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</si>
  <si>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</si>
  <si>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</si>
  <si>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</si>
  <si>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</si>
  <si>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</si>
  <si>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</si>
  <si>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</si>
  <si>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</si>
  <si>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</si>
  <si>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</si>
  <si>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</si>
  <si>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</si>
  <si>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</si>
  <si>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</si>
  <si>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</si>
  <si>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</si>
  <si>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</si>
  <si>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</si>
  <si>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</si>
  <si>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</si>
  <si>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</si>
  <si>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</si>
  <si>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</si>
  <si>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</si>
  <si>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</si>
  <si>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</si>
  <si>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</si>
  <si>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</si>
  <si>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</si>
  <si>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</si>
  <si>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</si>
  <si>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</si>
  <si>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</si>
  <si>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</si>
  <si>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</si>
  <si>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</si>
  <si>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</si>
  <si>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</si>
  <si>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</si>
  <si>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</si>
  <si>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</si>
  <si>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</si>
  <si>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</si>
  <si>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</si>
  <si>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</si>
  <si>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</si>
  <si>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</si>
  <si>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</si>
  <si>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</si>
  <si>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</si>
  <si>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</si>
  <si>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</si>
  <si>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</si>
  <si>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</si>
  <si>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</si>
  <si>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</si>
  <si>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</si>
  <si>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</si>
  <si>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</si>
  <si>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</si>
  <si>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</si>
  <si>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</si>
  <si>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</si>
  <si>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</si>
  <si>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</si>
  <si>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</si>
  <si>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</si>
  <si>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</si>
  <si>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</si>
  <si>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</si>
  <si>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</si>
  <si>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</si>
  <si>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</si>
  <si>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</si>
  <si>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</si>
  <si>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</si>
  <si>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</si>
  <si>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</si>
  <si>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</si>
  <si>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</si>
  <si>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</si>
  <si>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</si>
  <si>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</si>
  <si>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</si>
  <si>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</si>
  <si>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</si>
  <si>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</si>
  <si>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</si>
  <si>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</si>
  <si>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</si>
  <si>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</si>
  <si>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</si>
  <si>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</si>
  <si>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</si>
  <si>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</si>
  <si>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</si>
  <si>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</si>
  <si>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</si>
  <si>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</si>
  <si>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</si>
  <si>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</si>
  <si>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</si>
  <si>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</si>
  <si>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</si>
  <si>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</si>
  <si>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</si>
  <si>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</si>
  <si>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</si>
  <si>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</si>
  <si>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</si>
  <si>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</si>
  <si>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</si>
  <si>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</si>
  <si>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</si>
  <si>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</si>
  <si>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</si>
  <si>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</si>
  <si>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</si>
  <si>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</si>
  <si>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</si>
  <si>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</si>
  <si>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</si>
  <si>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</si>
  <si>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</si>
  <si>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</si>
  <si>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</si>
  <si>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</si>
  <si>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</si>
  <si>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</si>
  <si>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</si>
  <si>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</si>
  <si>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</si>
  <si>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</si>
  <si>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</si>
  <si>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</si>
  <si>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</si>
  <si>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</si>
  <si>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</si>
  <si>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</si>
  <si>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</si>
  <si>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</si>
  <si>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</si>
  <si>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</si>
  <si>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</si>
  <si>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</si>
  <si>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</si>
  <si>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</si>
  <si>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</si>
  <si>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</si>
  <si>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</si>
  <si>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</si>
  <si>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</si>
  <si>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</si>
  <si>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</si>
  <si>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</si>
  <si>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</si>
  <si>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</si>
  <si>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</si>
  <si>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</si>
  <si>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</si>
  <si>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</si>
  <si>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</si>
  <si>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</si>
  <si>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</si>
  <si>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</si>
  <si>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</si>
  <si>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</si>
  <si>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</si>
  <si>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</si>
  <si>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</si>
  <si>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</si>
  <si>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</si>
  <si>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</si>
  <si>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</si>
  <si>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</si>
  <si>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</si>
  <si>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</si>
  <si>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</si>
  <si>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</si>
  <si>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</si>
  <si>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</si>
  <si>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</si>
  <si>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</si>
  <si>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</si>
  <si>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</si>
  <si>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</si>
  <si>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</si>
  <si>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</si>
  <si>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</si>
  <si>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</si>
  <si>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</si>
  <si>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</si>
  <si>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</si>
  <si>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</si>
  <si>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</si>
  <si>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</si>
  <si>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</si>
  <si>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</si>
  <si>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</si>
  <si>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</si>
  <si>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</si>
  <si>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</si>
  <si>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</si>
  <si>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</si>
  <si>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</si>
  <si>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</si>
  <si>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</si>
  <si>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</si>
  <si>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</si>
  <si>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</si>
  <si>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</si>
  <si>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</si>
  <si>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</si>
  <si>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</si>
  <si>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</si>
  <si>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</si>
  <si>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</si>
  <si>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</si>
  <si>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</si>
  <si>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</si>
  <si>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</si>
  <si>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</si>
  <si>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</si>
  <si>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</si>
  <si>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</si>
  <si>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</si>
  <si>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</si>
  <si>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</si>
  <si>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</si>
  <si>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</si>
  <si>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</si>
  <si>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</si>
  <si>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</si>
  <si>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</si>
  <si>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</si>
  <si>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</si>
  <si>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</si>
  <si>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</si>
  <si>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</si>
  <si>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</si>
  <si>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</si>
  <si>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</si>
  <si>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</si>
  <si>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</si>
  <si>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</si>
  <si>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</si>
  <si>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</si>
  <si>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</si>
  <si>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</si>
  <si>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</si>
  <si>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</si>
  <si>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</si>
  <si>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</si>
  <si>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</si>
  <si>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</si>
  <si>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</si>
  <si>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</si>
  <si>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</si>
  <si>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</si>
  <si>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</si>
  <si>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</si>
  <si>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</si>
  <si>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</si>
  <si>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</si>
  <si>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</si>
  <si>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</si>
  <si>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</si>
  <si>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</si>
  <si>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</si>
  <si>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</si>
  <si>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</si>
  <si>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</si>
  <si>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</si>
  <si>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</si>
  <si>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</si>
  <si>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</si>
  <si>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</si>
  <si>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</si>
  <si>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</si>
  <si>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</si>
  <si>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</si>
  <si>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</si>
  <si>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</si>
  <si>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</si>
  <si>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</si>
  <si>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</si>
  <si>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</si>
  <si>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</si>
  <si>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</si>
  <si>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</si>
  <si>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</si>
  <si>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</si>
  <si>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</si>
  <si>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</si>
  <si>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</si>
  <si>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</si>
  <si>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</si>
  <si>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</si>
  <si>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</si>
  <si>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</si>
  <si>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</si>
  <si>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</si>
  <si>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</si>
  <si>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</si>
  <si>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</si>
  <si>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</si>
  <si>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</si>
  <si>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</si>
  <si>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</si>
  <si>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</si>
  <si>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</si>
  <si>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</si>
  <si>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</si>
  <si>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</si>
  <si>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</si>
  <si>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</si>
  <si>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</si>
  <si>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</si>
  <si>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</si>
  <si>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</si>
  <si>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</si>
  <si>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</si>
  <si>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</si>
  <si>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</si>
  <si>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</si>
  <si>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</si>
  <si>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</si>
  <si>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</si>
  <si>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</si>
  <si>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</si>
  <si>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</si>
  <si>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</si>
  <si>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</si>
  <si>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</si>
  <si>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</si>
  <si>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</si>
  <si>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</si>
  <si>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</si>
  <si>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</si>
  <si>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</si>
  <si>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</si>
  <si>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</si>
  <si>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</si>
  <si>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</si>
  <si>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</si>
  <si>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</si>
  <si>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</si>
  <si>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</si>
  <si>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</si>
  <si>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</si>
  <si>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</si>
  <si>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</si>
  <si>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</si>
  <si>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</si>
  <si>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</si>
  <si>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</si>
  <si>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</si>
  <si>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</si>
  <si>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</si>
  <si>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</si>
  <si>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</si>
  <si>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</si>
  <si>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</si>
  <si>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</si>
  <si>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</si>
  <si>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</si>
  <si>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</si>
  <si>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</si>
  <si>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</si>
  <si>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</si>
  <si>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</si>
  <si>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</si>
  <si>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</si>
  <si>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</si>
  <si>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</si>
  <si>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</si>
  <si>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</si>
  <si>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</si>
  <si>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</si>
  <si>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</si>
  <si>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</si>
  <si>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</si>
  <si>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</si>
  <si>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</si>
  <si>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</si>
  <si>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</si>
  <si>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</si>
  <si>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</si>
  <si>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</si>
  <si>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</si>
  <si>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</si>
  <si>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</si>
  <si>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</si>
  <si>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</si>
  <si>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</si>
  <si>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</si>
  <si>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</si>
  <si>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</si>
  <si>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</si>
  <si>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</si>
  <si>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</si>
  <si>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</si>
  <si>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</si>
  <si>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</si>
  <si>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</si>
  <si>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</si>
  <si>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</si>
  <si>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</si>
  <si>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</si>
  <si>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</si>
  <si>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</si>
  <si>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</si>
  <si>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</si>
  <si>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</si>
  <si>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</si>
  <si>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</si>
  <si>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</si>
  <si>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</si>
  <si>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</si>
  <si>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</si>
  <si>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</si>
  <si>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</si>
  <si>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</si>
  <si>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</si>
  <si>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</si>
  <si>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</si>
  <si>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</si>
  <si>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</si>
  <si>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</si>
  <si>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</si>
  <si>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</si>
  <si>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</si>
  <si>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</si>
  <si>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</si>
  <si>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</si>
  <si>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</si>
  <si>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</si>
  <si>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</si>
  <si>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</si>
  <si>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</si>
  <si>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</si>
  <si>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</si>
  <si>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</si>
  <si>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</si>
  <si>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</si>
  <si>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</si>
  <si>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</si>
  <si>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</si>
  <si>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</si>
  <si>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</si>
  <si>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</si>
  <si>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</si>
  <si>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</si>
  <si>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</si>
  <si>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</si>
  <si>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</si>
  <si>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</si>
  <si>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</si>
  <si>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</si>
  <si>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</si>
  <si>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</si>
  <si>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</si>
  <si>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</si>
  <si>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</si>
  <si>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</si>
  <si>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</si>
  <si>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</si>
  <si>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</si>
  <si>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</si>
  <si>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</si>
  <si>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</si>
  <si>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</si>
  <si>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</si>
  <si>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</si>
  <si>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</si>
  <si>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</si>
  <si>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</si>
  <si>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</si>
  <si>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</si>
  <si>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</si>
  <si>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</si>
  <si>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</si>
  <si>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</si>
  <si>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</si>
  <si>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</si>
  <si>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</si>
  <si>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</si>
  <si>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</si>
  <si>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</si>
  <si>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</si>
  <si>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</si>
  <si>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</si>
  <si>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</si>
  <si>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</si>
  <si>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</si>
  <si>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</si>
  <si>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</si>
  <si>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</si>
  <si>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</si>
  <si>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</si>
  <si>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</si>
  <si>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</si>
  <si>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</si>
  <si>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</si>
  <si>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</si>
  <si>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</si>
  <si>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</si>
  <si>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</si>
  <si>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</si>
  <si>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</si>
  <si>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</si>
  <si>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</si>
  <si>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</si>
  <si>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</si>
  <si>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</si>
  <si>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</si>
  <si>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</si>
  <si>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</si>
  <si>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</si>
  <si>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</si>
  <si>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</si>
  <si>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</si>
  <si>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</si>
  <si>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</si>
  <si>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</si>
  <si>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</si>
  <si>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</si>
  <si>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</si>
  <si>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</si>
  <si>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</si>
  <si>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</si>
  <si>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</si>
  <si>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</si>
  <si>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</si>
  <si>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</si>
  <si>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</si>
  <si>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</si>
  <si>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</si>
  <si>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</si>
  <si>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</si>
  <si>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</si>
  <si>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</si>
  <si>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</si>
  <si>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</si>
  <si>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</si>
  <si>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</si>
  <si>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</si>
  <si>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</si>
  <si>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</si>
  <si>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</si>
  <si>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</si>
  <si>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</si>
  <si>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</si>
  <si>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</si>
  <si>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</si>
  <si>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</si>
  <si>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</si>
  <si>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</si>
  <si>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</si>
  <si>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</si>
  <si>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</si>
  <si>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</si>
  <si>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</si>
  <si>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</si>
  <si>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</si>
  <si>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</si>
  <si>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</si>
  <si>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</si>
  <si>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</si>
  <si>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</si>
  <si>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</si>
  <si>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</si>
  <si>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</si>
  <si>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</si>
  <si>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</si>
  <si>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</si>
  <si>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</si>
  <si>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</si>
  <si>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</si>
  <si>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</si>
  <si>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</si>
  <si>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</si>
  <si>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</si>
  <si>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</si>
  <si>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</si>
  <si>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</si>
  <si>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</si>
  <si>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</si>
  <si>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</si>
  <si>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</si>
  <si>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</si>
  <si>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</si>
  <si>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</si>
  <si>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</si>
  <si>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</si>
  <si>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</si>
  <si>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</si>
  <si>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</si>
  <si>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</si>
  <si>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</si>
  <si>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</si>
  <si>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</si>
  <si>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</si>
  <si>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</si>
  <si>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</si>
  <si>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</si>
  <si>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</si>
  <si>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</si>
  <si>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</si>
  <si>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</si>
  <si>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</si>
  <si>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</si>
  <si>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</si>
  <si>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</si>
  <si>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</si>
  <si>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</si>
  <si>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</si>
  <si>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</si>
  <si>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</si>
  <si>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</si>
  <si>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</si>
  <si>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</si>
  <si>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</si>
  <si>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</si>
  <si>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</si>
  <si>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</si>
  <si>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</si>
  <si>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</si>
  <si>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</si>
  <si>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</si>
  <si>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</si>
  <si>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</si>
  <si>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</si>
  <si>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</si>
  <si>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</si>
  <si>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</si>
  <si>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</si>
  <si>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</si>
  <si>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</si>
  <si>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</si>
  <si>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</si>
  <si>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</si>
  <si>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</si>
  <si>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</si>
  <si>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</si>
  <si>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</si>
  <si>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</si>
  <si>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</si>
  <si>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</si>
  <si>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</si>
  <si>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</si>
  <si>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</si>
  <si>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</si>
  <si>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</si>
  <si>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</si>
  <si>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</si>
  <si>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</si>
  <si>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</si>
  <si>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</si>
  <si>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</si>
  <si>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</si>
  <si>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</si>
  <si>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</si>
  <si>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</si>
  <si>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</si>
  <si>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</si>
  <si>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</si>
  <si>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</si>
  <si>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</si>
  <si>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</si>
  <si>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</si>
  <si>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</si>
  <si>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</si>
  <si>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</si>
  <si>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</si>
  <si>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</si>
  <si>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</si>
  <si>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</si>
  <si>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</si>
  <si>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</si>
  <si>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</si>
  <si>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</si>
  <si>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</si>
  <si>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</si>
  <si>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</si>
  <si>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</si>
  <si>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</si>
  <si>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</si>
  <si>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</si>
  <si>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</si>
  <si>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</si>
  <si>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</si>
  <si>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</si>
  <si>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</si>
  <si>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</si>
  <si>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</si>
  <si>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</si>
  <si>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</si>
  <si>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</si>
  <si>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</si>
  <si>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</si>
  <si>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</si>
  <si>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</si>
  <si>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</si>
  <si>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</si>
  <si>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</si>
  <si>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</si>
  <si>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</si>
  <si>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</si>
  <si>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</si>
  <si>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</si>
  <si>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</si>
  <si>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</si>
  <si>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</si>
  <si>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</si>
  <si>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</si>
  <si>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</si>
  <si>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</si>
  <si>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</si>
  <si>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</si>
  <si>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</si>
  <si>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</si>
  <si>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</si>
  <si>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</si>
  <si>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</si>
  <si>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</si>
  <si>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</si>
  <si>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</si>
  <si>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</si>
  <si>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</si>
  <si>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</si>
  <si>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</si>
  <si>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</si>
  <si>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</si>
  <si>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</si>
  <si>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</si>
  <si>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</si>
  <si>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</si>
  <si>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</si>
  <si>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</si>
  <si>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</si>
  <si>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</si>
  <si>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</si>
  <si>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</si>
  <si>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</si>
  <si>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</si>
  <si>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</si>
  <si>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</si>
  <si>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</si>
  <si>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</si>
  <si>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</si>
  <si>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</si>
  <si>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</si>
  <si>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</si>
  <si>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</si>
  <si>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</si>
  <si>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</si>
  <si>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</si>
  <si>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</si>
  <si>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</si>
  <si>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</si>
  <si>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</si>
  <si>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</si>
  <si>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</si>
  <si>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</si>
  <si>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</si>
  <si>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</si>
  <si>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</si>
  <si>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</si>
  <si>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</si>
  <si>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</si>
  <si>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</si>
  <si>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</si>
  <si>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</si>
  <si>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</si>
  <si>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</si>
  <si>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</si>
  <si>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</si>
  <si>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</si>
  <si>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</si>
  <si>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</si>
  <si>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</si>
  <si>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</si>
  <si>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</si>
  <si>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</si>
  <si>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</si>
  <si>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</si>
  <si>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</si>
  <si>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</si>
  <si>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</si>
  <si>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</si>
  <si>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</si>
  <si>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</si>
  <si>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</si>
  <si>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</si>
  <si>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</si>
  <si>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</si>
  <si>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</si>
  <si>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</si>
  <si>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</si>
  <si>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</si>
  <si>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</si>
  <si>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</si>
  <si>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</si>
  <si>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</si>
  <si>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</si>
  <si>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</si>
  <si>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</si>
  <si>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</si>
  <si>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</si>
  <si>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</si>
  <si>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</si>
  <si>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</si>
  <si>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</si>
  <si>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</si>
  <si>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</si>
  <si>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</si>
  <si>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</si>
  <si>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</si>
  <si>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</si>
  <si>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</si>
  <si>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</si>
  <si>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</si>
  <si>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</si>
  <si>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</si>
  <si>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</si>
  <si>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</si>
  <si>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</si>
  <si>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</si>
  <si>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</si>
  <si>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</si>
  <si>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</si>
  <si>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</si>
  <si>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</si>
  <si>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</si>
  <si>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</si>
  <si>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</si>
  <si>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</si>
  <si>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</si>
  <si>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</si>
  <si>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</si>
  <si>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</si>
  <si>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</si>
  <si>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</si>
  <si>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</si>
  <si>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</si>
  <si>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</si>
  <si>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</si>
  <si>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</si>
  <si>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</si>
  <si>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</si>
  <si>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</si>
  <si>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</si>
  <si>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</si>
  <si>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</si>
  <si>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</si>
  <si>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</si>
  <si>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</si>
  <si>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</si>
  <si>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</si>
  <si>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</si>
  <si>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</si>
  <si>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</si>
  <si>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</si>
  <si>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</si>
  <si>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</si>
  <si>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</si>
  <si>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</si>
  <si>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</si>
  <si>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</si>
  <si>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</si>
  <si>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</si>
  <si>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</si>
  <si>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</si>
  <si>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</si>
  <si>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</si>
  <si>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</si>
  <si>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</si>
  <si>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</si>
  <si>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</si>
  <si>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</si>
  <si>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</si>
  <si>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</si>
  <si>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</si>
  <si>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</si>
  <si>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</si>
  <si>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</si>
  <si>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</si>
  <si>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</si>
  <si>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</si>
  <si>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</si>
  <si>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</si>
  <si>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</si>
  <si>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</si>
  <si>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</si>
  <si>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</si>
  <si>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</si>
  <si>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</si>
  <si>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</si>
  <si>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</si>
  <si>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</si>
  <si>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</si>
  <si>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</si>
  <si>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</si>
  <si>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</si>
  <si>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</si>
  <si>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</si>
  <si>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</si>
  <si>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</si>
  <si>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</si>
  <si>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</si>
  <si>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</si>
  <si>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</si>
  <si>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</si>
  <si>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</si>
  <si>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</si>
  <si>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</si>
  <si>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</si>
  <si>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</si>
  <si>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</si>
  <si>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</si>
  <si>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</si>
  <si>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</si>
  <si>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</si>
  <si>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</si>
  <si>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</si>
  <si>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</si>
  <si>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</si>
  <si>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</si>
  <si>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</si>
  <si>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</si>
  <si>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</si>
  <si>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</si>
  <si>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</si>
  <si>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</si>
  <si>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</si>
  <si>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</si>
  <si>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</si>
  <si>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</si>
  <si>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</si>
  <si>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</si>
  <si>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</si>
  <si>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</si>
  <si>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</si>
  <si>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</si>
  <si>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</si>
  <si>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</si>
  <si>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</si>
  <si>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</si>
  <si>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</si>
  <si>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</si>
  <si>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</si>
  <si>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</si>
  <si>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</si>
  <si>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</si>
  <si>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</si>
  <si>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</si>
  <si>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</si>
  <si>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</si>
  <si>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</si>
  <si>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</si>
  <si>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</si>
  <si>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</si>
  <si>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</si>
  <si>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</si>
  <si>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</si>
  <si>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</si>
  <si>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</si>
  <si>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</si>
  <si>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</si>
  <si>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</si>
  <si>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</si>
  <si>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</si>
  <si>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</si>
  <si>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</si>
  <si>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</si>
  <si>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</si>
  <si>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</si>
  <si>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</si>
  <si>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</si>
  <si>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</si>
  <si>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</si>
  <si>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</si>
  <si>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</si>
  <si>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</si>
  <si>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</si>
  <si>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</si>
  <si>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</si>
  <si>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</si>
  <si>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</si>
  <si>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</si>
  <si>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</si>
  <si>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</si>
  <si>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</si>
  <si>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</si>
  <si>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</si>
  <si>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</si>
  <si>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</si>
  <si>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</si>
  <si>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</si>
  <si>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</si>
  <si>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</si>
  <si>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</si>
  <si>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</si>
  <si>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</si>
  <si>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</si>
  <si>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</si>
  <si>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</si>
  <si>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</si>
  <si>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</si>
  <si>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</si>
  <si>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</si>
  <si>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</si>
  <si>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</si>
  <si>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</si>
  <si>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</si>
  <si>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</si>
  <si>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</si>
  <si>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</si>
  <si>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</si>
  <si>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</si>
  <si>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</si>
  <si>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</si>
  <si>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</si>
  <si>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</si>
  <si>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</si>
  <si>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</si>
  <si>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</si>
  <si>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</si>
  <si>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</si>
  <si>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</si>
  <si>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</si>
  <si>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</si>
  <si>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</si>
  <si>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</si>
  <si>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</si>
  <si>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</si>
  <si>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</si>
  <si>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</si>
  <si>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</si>
  <si>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</si>
  <si>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</si>
  <si>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</si>
  <si>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</si>
  <si>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</si>
  <si>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</si>
  <si>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</si>
  <si>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</si>
  <si>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</si>
  <si>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</si>
  <si>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</si>
  <si>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</si>
  <si>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</si>
  <si>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</si>
  <si>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</si>
  <si>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</si>
  <si>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</si>
  <si>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</si>
  <si>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</si>
  <si>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</si>
  <si>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</si>
  <si>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</si>
  <si>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</si>
  <si>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</si>
  <si>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</si>
  <si>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</si>
  <si>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</si>
  <si>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</si>
  <si>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</si>
  <si>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</si>
  <si>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</si>
  <si>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</si>
  <si>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</si>
  <si>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</si>
  <si>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</si>
  <si>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</si>
  <si>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</si>
  <si>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</si>
  <si>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</si>
  <si>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</si>
  <si>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</si>
  <si>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</si>
  <si>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</si>
  <si>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</si>
  <si>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</si>
  <si>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</si>
  <si>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</si>
  <si>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</si>
  <si>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</si>
  <si>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</si>
  <si>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</si>
  <si>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</si>
  <si>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</si>
  <si>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</si>
  <si>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</si>
  <si>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</si>
  <si>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</si>
  <si>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</si>
  <si>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</si>
  <si>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</si>
  <si>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</si>
  <si>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</si>
  <si>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</si>
  <si>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</si>
  <si>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</si>
  <si>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</si>
  <si>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</si>
  <si>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</si>
  <si>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</si>
  <si>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</si>
  <si>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</si>
  <si>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</si>
  <si>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</si>
  <si>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</si>
  <si>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</si>
  <si>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</si>
  <si>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</si>
  <si>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</si>
  <si>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</si>
  <si>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</si>
  <si>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</si>
  <si>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</si>
  <si>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</si>
  <si>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</si>
  <si>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</si>
  <si>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</si>
  <si>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</si>
  <si>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</si>
  <si>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</si>
  <si>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</si>
  <si>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</si>
  <si>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</si>
  <si>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</si>
  <si>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</si>
  <si>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</si>
  <si>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</si>
  <si>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</si>
  <si>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</si>
  <si>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</si>
  <si>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</si>
  <si>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</si>
  <si>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</si>
  <si>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</si>
  <si>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</si>
  <si>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</si>
  <si>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</si>
  <si>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</si>
  <si>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</si>
  <si>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</si>
  <si>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</si>
  <si>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</si>
  <si>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</si>
  <si>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</si>
  <si>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</si>
  <si>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</si>
  <si>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</si>
  <si>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</si>
  <si>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</si>
  <si>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</si>
  <si>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</si>
  <si>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</si>
  <si>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</si>
  <si>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</si>
  <si>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</si>
  <si>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</si>
  <si>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</si>
  <si>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</si>
  <si>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</si>
  <si>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</si>
  <si>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</si>
  <si>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</si>
  <si>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</si>
  <si>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</si>
  <si>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</si>
  <si>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</si>
  <si>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</si>
  <si>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</si>
  <si>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</si>
  <si>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</si>
  <si>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</si>
  <si>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</si>
  <si>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</si>
  <si>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</si>
  <si>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</si>
  <si>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</si>
  <si>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</si>
  <si>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</si>
  <si>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</si>
  <si>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</si>
  <si>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</si>
  <si>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</si>
  <si>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</si>
  <si>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</si>
  <si>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</si>
  <si>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</si>
  <si>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</si>
  <si>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</si>
  <si>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</si>
  <si>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</si>
  <si>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</si>
  <si>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</si>
  <si>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</si>
  <si>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</si>
  <si>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</si>
  <si>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</si>
  <si>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</si>
  <si>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</si>
  <si>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</si>
  <si>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</si>
  <si>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</si>
  <si>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</si>
  <si>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</si>
  <si>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</si>
  <si>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</si>
  <si>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</si>
  <si>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</si>
  <si>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</si>
  <si>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</si>
  <si>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</si>
  <si>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</si>
  <si>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</si>
  <si>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</si>
  <si>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</si>
  <si>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</si>
  <si>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</si>
  <si>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</si>
  <si>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</si>
  <si>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</si>
  <si>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</si>
  <si>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</si>
  <si>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</si>
  <si>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</si>
  <si>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</si>
  <si>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</si>
  <si>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</si>
  <si>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</si>
  <si>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</si>
  <si>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</si>
  <si>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</si>
  <si>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</si>
  <si>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</si>
  <si>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</si>
  <si>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</si>
  <si>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</si>
  <si>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</si>
  <si>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</si>
  <si>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</si>
  <si>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</si>
  <si>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</si>
  <si>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</si>
  <si>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</si>
  <si>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</si>
  <si>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</si>
  <si>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</si>
  <si>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</si>
  <si>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</si>
  <si>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</si>
  <si>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</si>
  <si>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</si>
  <si>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</si>
  <si>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</si>
  <si>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</si>
  <si>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</si>
  <si>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</si>
  <si>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</si>
  <si>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</si>
  <si>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</si>
  <si>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</si>
  <si>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</si>
  <si>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</si>
  <si>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</si>
  <si>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</si>
  <si>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</si>
  <si>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</si>
  <si>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</si>
  <si>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</si>
  <si>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</si>
  <si>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</si>
  <si>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</si>
  <si>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</si>
  <si>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</si>
  <si>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</si>
  <si>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</si>
  <si>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</si>
  <si>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</si>
  <si>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</si>
  <si>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</si>
  <si>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</si>
  <si>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</si>
  <si>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</si>
  <si>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</si>
  <si>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</si>
  <si>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</si>
  <si>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</si>
  <si>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</si>
  <si>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</si>
  <si>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</si>
  <si>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</si>
  <si>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</si>
  <si>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</si>
  <si>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</si>
  <si>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</si>
  <si>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</si>
  <si>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</si>
  <si>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</si>
  <si>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</si>
  <si>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</si>
  <si>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</si>
  <si>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</si>
  <si>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</si>
  <si>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</si>
  <si>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</si>
  <si>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</si>
  <si>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</si>
  <si>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</si>
  <si>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</si>
  <si>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</si>
  <si>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</si>
  <si>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</si>
  <si>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</si>
  <si>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</si>
  <si>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</si>
  <si>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</si>
  <si>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</si>
  <si>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</si>
  <si>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</si>
  <si>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</si>
  <si>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</si>
  <si>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</si>
  <si>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</si>
  <si>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</si>
  <si>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</si>
  <si>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</si>
  <si>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</si>
  <si>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</si>
  <si>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</si>
  <si>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</si>
  <si>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</si>
  <si>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</si>
  <si>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</si>
  <si>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</si>
  <si>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</si>
  <si>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</si>
  <si>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</si>
  <si>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</si>
  <si>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</si>
  <si>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</si>
  <si>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</si>
  <si>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</si>
  <si>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</si>
  <si>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</si>
  <si>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</si>
  <si>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</si>
  <si>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</si>
  <si>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</si>
  <si>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</si>
  <si>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</si>
  <si>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</si>
  <si>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</si>
  <si>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</si>
  <si>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</si>
  <si>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</si>
  <si>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</si>
  <si>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</si>
  <si>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</si>
  <si>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</si>
  <si>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</si>
  <si>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</si>
  <si>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</si>
  <si>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</si>
  <si>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</si>
  <si>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</si>
  <si>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</si>
  <si>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</si>
  <si>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</si>
  <si>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</si>
  <si>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</si>
  <si>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</si>
  <si>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</si>
  <si>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</si>
  <si>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</si>
  <si>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</si>
  <si>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</si>
  <si>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</si>
  <si>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</si>
  <si>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</si>
  <si>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</si>
  <si>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</si>
  <si>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</si>
  <si>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</si>
  <si>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</si>
  <si>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</si>
  <si>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</si>
  <si>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</si>
  <si>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</si>
  <si>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</si>
  <si>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</si>
  <si>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</si>
  <si>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</si>
  <si>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</si>
  <si>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</si>
  <si>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</si>
  <si>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</si>
  <si>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</si>
  <si>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</si>
  <si>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</si>
  <si>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</si>
  <si>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</si>
  <si>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</si>
  <si>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</si>
  <si>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</si>
  <si>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</si>
  <si>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</si>
  <si>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</si>
  <si>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</si>
  <si>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</si>
  <si>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</si>
  <si>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</si>
  <si>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</si>
  <si>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</si>
  <si>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</si>
  <si>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</si>
  <si>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</si>
  <si>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</si>
  <si>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</si>
  <si>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</si>
  <si>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</si>
  <si>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</si>
  <si>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</si>
  <si>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</si>
  <si>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</si>
  <si>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</si>
  <si>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</si>
  <si>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</si>
  <si>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</si>
  <si>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</si>
  <si>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</si>
  <si>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</si>
  <si>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</si>
  <si>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</si>
  <si>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</si>
  <si>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</si>
  <si>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</si>
  <si>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</si>
  <si>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</si>
  <si>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</si>
  <si>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</si>
  <si>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</si>
  <si>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</si>
  <si>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</si>
  <si>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</si>
  <si>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</si>
  <si>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</si>
  <si>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</si>
  <si>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</si>
  <si>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</si>
  <si>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</si>
  <si>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</si>
  <si>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</si>
  <si>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</si>
  <si>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</si>
  <si>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</si>
  <si>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</si>
  <si>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</si>
  <si>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</si>
  <si>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</si>
  <si>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</si>
  <si>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</si>
  <si>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</si>
  <si>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</si>
  <si>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</si>
  <si>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</si>
  <si>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</si>
  <si>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</si>
  <si>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</si>
  <si>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</si>
  <si>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</si>
  <si>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</si>
  <si>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</si>
  <si>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</si>
  <si>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</si>
  <si>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</si>
  <si>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</si>
  <si>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</si>
  <si>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</si>
  <si>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</si>
  <si>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</si>
  <si>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</si>
  <si>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</si>
  <si>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</si>
  <si>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</si>
  <si>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</si>
  <si>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</si>
  <si>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</si>
  <si>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</si>
  <si>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</si>
  <si>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</si>
  <si>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</si>
  <si>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</si>
  <si>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</si>
  <si>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</si>
  <si>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</si>
  <si>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</si>
  <si>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</si>
  <si>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</si>
  <si>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</si>
  <si>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</si>
  <si>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</si>
  <si>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</si>
  <si>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</si>
  <si>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</si>
  <si>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</si>
  <si>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</si>
  <si>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</si>
  <si>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</si>
  <si>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</si>
  <si>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</si>
  <si>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</si>
  <si>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</si>
  <si>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</si>
  <si>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</si>
  <si>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</si>
  <si>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</si>
  <si>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</si>
  <si>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</si>
  <si>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</si>
  <si>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</si>
  <si>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</si>
  <si>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</si>
  <si>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</si>
  <si>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</si>
  <si>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</si>
  <si>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</si>
  <si>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</si>
  <si>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</si>
  <si>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</si>
  <si>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</si>
  <si>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</si>
  <si>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</si>
  <si>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</si>
  <si>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</si>
  <si>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</si>
  <si>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</si>
  <si>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</si>
  <si>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</si>
  <si>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</si>
  <si>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</si>
  <si>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</si>
  <si>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</si>
  <si>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</si>
  <si>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</si>
  <si>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</si>
  <si>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</si>
  <si>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</si>
  <si>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</si>
  <si>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</si>
  <si>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</si>
  <si>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</si>
  <si>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</si>
  <si>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</si>
  <si>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</si>
  <si>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</si>
  <si>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</si>
  <si>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</si>
  <si>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</si>
  <si>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</si>
  <si>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</si>
  <si>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</si>
  <si>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</si>
  <si>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</si>
  <si>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</si>
  <si>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</si>
  <si>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</si>
  <si>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</si>
  <si>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</si>
  <si>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</si>
  <si>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</si>
  <si>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</si>
  <si>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</si>
  <si>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</si>
  <si>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</si>
  <si>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</si>
  <si>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</si>
  <si>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</si>
  <si>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</si>
  <si>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</si>
  <si>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</si>
  <si>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</si>
  <si>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</si>
  <si>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</si>
  <si>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</si>
  <si>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</si>
  <si>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</si>
  <si>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</si>
  <si>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</si>
  <si>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</si>
  <si>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</si>
  <si>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</si>
  <si>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</si>
  <si>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</si>
  <si>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</si>
  <si>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</si>
  <si>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</si>
  <si>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</si>
  <si>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</si>
  <si>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</si>
  <si>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</si>
  <si>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</si>
  <si>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</si>
  <si>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</si>
  <si>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</si>
  <si>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</si>
  <si>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</si>
  <si>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</si>
  <si>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</si>
  <si>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</si>
  <si>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</si>
  <si>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</si>
  <si>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</si>
  <si>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</si>
  <si>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</si>
  <si>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</si>
  <si>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</si>
  <si>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</si>
  <si>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</si>
  <si>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</si>
  <si>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</si>
  <si>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</si>
  <si>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</si>
  <si>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</si>
  <si>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</si>
  <si>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</si>
  <si>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</si>
  <si>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</si>
  <si>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</si>
  <si>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</si>
  <si>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</si>
  <si>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</si>
  <si>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</si>
  <si>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</si>
  <si>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</si>
  <si>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</si>
  <si>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</si>
  <si>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</si>
  <si>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</si>
  <si>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</si>
  <si>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</si>
  <si>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</si>
  <si>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</si>
  <si>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</si>
  <si>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</si>
  <si>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</si>
  <si>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</si>
  <si>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</si>
  <si>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</si>
  <si>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</si>
  <si>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</si>
  <si>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</si>
  <si>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</si>
  <si>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</si>
  <si>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</si>
  <si>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</si>
  <si>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</si>
  <si>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</si>
  <si>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</si>
  <si>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</si>
  <si>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</si>
  <si>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</si>
  <si>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</si>
  <si>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</si>
  <si>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</si>
  <si>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</si>
  <si>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</si>
  <si>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</si>
  <si>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</si>
  <si>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</si>
  <si>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</si>
  <si>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</si>
  <si>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</si>
  <si>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</si>
  <si>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</si>
  <si>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</si>
  <si>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</si>
  <si>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</si>
  <si>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</si>
  <si>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</si>
  <si>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</si>
  <si>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</si>
  <si>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</si>
  <si>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</si>
  <si>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</si>
  <si>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</si>
  <si>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</si>
  <si>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</si>
  <si>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</si>
  <si>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</si>
  <si>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</si>
  <si>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</si>
  <si>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</si>
  <si>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</si>
  <si>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</si>
  <si>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</si>
  <si>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</si>
  <si>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</si>
  <si>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</si>
  <si>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</si>
  <si>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</si>
  <si>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</si>
  <si>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</si>
  <si>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</si>
  <si>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</si>
  <si>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</si>
  <si>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</si>
  <si>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</si>
  <si>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</si>
  <si>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</si>
  <si>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</si>
  <si>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</si>
  <si>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</si>
  <si>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</si>
  <si>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</si>
  <si>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</si>
  <si>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</si>
  <si>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</si>
  <si>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</si>
  <si>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</si>
  <si>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</si>
  <si>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</si>
  <si>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</si>
  <si>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</si>
  <si>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</si>
  <si>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</si>
  <si>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</si>
  <si>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</si>
  <si>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</si>
  <si>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</si>
  <si>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</si>
  <si>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</si>
  <si>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</si>
  <si>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</si>
  <si>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</si>
  <si>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</si>
  <si>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</si>
  <si>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</si>
  <si>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</si>
  <si>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</si>
  <si>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</si>
  <si>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</si>
  <si>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</si>
  <si>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</si>
  <si>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</si>
  <si>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</si>
  <si>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</si>
  <si>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</si>
  <si>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</si>
  <si>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</si>
  <si>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</si>
  <si>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</si>
  <si>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</si>
  <si>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</si>
  <si>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</si>
  <si>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</si>
  <si>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</si>
  <si>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</si>
  <si>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</si>
  <si>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</si>
  <si>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</si>
  <si>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</si>
  <si>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</si>
  <si>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</si>
  <si>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</si>
  <si>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</si>
  <si>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</si>
  <si>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</si>
  <si>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</si>
  <si>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</si>
  <si>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</si>
  <si>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</si>
  <si>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</si>
  <si>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</si>
  <si>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</si>
  <si>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</si>
  <si>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</si>
  <si>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</si>
  <si>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</si>
  <si>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</si>
  <si>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</si>
  <si>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</si>
  <si>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</si>
  <si>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</si>
  <si>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</si>
  <si>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</si>
  <si>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</si>
  <si>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</si>
  <si>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</si>
  <si>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</si>
  <si>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</si>
  <si>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</si>
  <si>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</si>
  <si>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</si>
  <si>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</si>
  <si>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</si>
  <si>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</si>
  <si>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</si>
  <si>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</si>
  <si>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</si>
  <si>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</si>
  <si>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</si>
  <si>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</si>
  <si>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</si>
  <si>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</si>
  <si>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</si>
  <si>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</si>
  <si>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</si>
  <si>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</si>
  <si>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</si>
  <si>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</si>
  <si>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</si>
  <si>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</si>
  <si>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</si>
  <si>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</si>
  <si>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</si>
  <si>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</si>
  <si>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</si>
  <si>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</si>
  <si>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</si>
  <si>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</si>
  <si>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</si>
  <si>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</si>
  <si>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</si>
  <si>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</si>
  <si>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</si>
  <si>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</si>
  <si>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</si>
  <si>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</si>
  <si>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</si>
  <si>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</si>
  <si>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</si>
  <si>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</si>
  <si>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</si>
  <si>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</si>
  <si>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</si>
  <si>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</si>
  <si>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</si>
  <si>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</si>
  <si>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</si>
  <si>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</si>
  <si>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</si>
  <si>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</si>
  <si>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</si>
  <si>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</si>
  <si>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</si>
  <si>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</si>
  <si>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</si>
  <si>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</si>
  <si>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</si>
  <si>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</si>
  <si>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</si>
  <si>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</si>
  <si>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</si>
  <si>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</si>
  <si>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</si>
  <si>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</si>
  <si>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</si>
  <si>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</si>
  <si>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</si>
  <si>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</si>
  <si>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</si>
  <si>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</si>
  <si>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</si>
  <si>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</si>
  <si>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</si>
  <si>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</si>
  <si>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</si>
  <si>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</si>
  <si>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</si>
  <si>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</si>
  <si>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</si>
  <si>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</si>
  <si>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</si>
  <si>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</si>
  <si>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</si>
  <si>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</si>
  <si>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</si>
  <si>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</si>
  <si>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</si>
  <si>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</si>
  <si>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</si>
  <si>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</si>
  <si>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</si>
  <si>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</si>
  <si>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</si>
  <si>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</si>
  <si>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</si>
  <si>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</si>
  <si>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</si>
  <si>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</si>
  <si>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</si>
  <si>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</si>
  <si>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</si>
  <si>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</si>
  <si>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</si>
  <si>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</si>
  <si>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</si>
  <si>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</si>
  <si>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</si>
  <si>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</si>
  <si>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</si>
  <si>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</si>
  <si>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</si>
  <si>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</si>
  <si>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</si>
  <si>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</si>
  <si>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</si>
  <si>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</si>
  <si>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</si>
  <si>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</si>
  <si>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</si>
  <si>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</si>
  <si>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</si>
  <si>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</si>
  <si>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</si>
  <si>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</si>
  <si>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</si>
  <si>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</si>
  <si>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</si>
  <si>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</si>
  <si>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</si>
  <si>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</si>
  <si>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</si>
  <si>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</si>
  <si>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</si>
  <si>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</si>
  <si>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</si>
  <si>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</si>
  <si>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</si>
  <si>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</si>
  <si>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</si>
  <si>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</si>
  <si>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</si>
  <si>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</si>
  <si>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</si>
  <si>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</si>
  <si>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</si>
  <si>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</si>
  <si>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</si>
  <si>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</si>
  <si>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</si>
  <si>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</si>
  <si>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</si>
  <si>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</si>
  <si>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</si>
  <si>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</si>
  <si>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</si>
  <si>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</si>
  <si>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</si>
  <si>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</si>
  <si>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</si>
  <si>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</si>
  <si>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</si>
  <si>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</si>
  <si>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</si>
  <si>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</si>
  <si>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</si>
  <si>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</si>
  <si>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</si>
  <si>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</si>
  <si>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</si>
  <si>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</si>
  <si>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</si>
  <si>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</si>
  <si>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</si>
  <si>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</si>
  <si>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</si>
  <si>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</si>
  <si>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</si>
  <si>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</si>
  <si>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</si>
  <si>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</si>
  <si>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</si>
  <si>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</si>
  <si>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</si>
  <si>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</si>
  <si>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</si>
  <si>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</si>
  <si>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</si>
  <si>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</si>
  <si>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</si>
  <si>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</si>
  <si>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</si>
  <si>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</si>
  <si>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</si>
  <si>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</si>
  <si>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</si>
  <si>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</si>
  <si>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</si>
  <si>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</si>
  <si>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</si>
  <si>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</si>
  <si>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</si>
  <si>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</si>
  <si>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</si>
  <si>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</si>
  <si>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</si>
  <si>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</si>
  <si>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</si>
  <si>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</si>
  <si>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</si>
  <si>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</si>
  <si>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</si>
  <si>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</si>
  <si>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</si>
  <si>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</si>
  <si>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</si>
  <si>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</si>
  <si>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</si>
  <si>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</si>
  <si>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</si>
  <si>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</si>
  <si>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</si>
  <si>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</si>
  <si>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</si>
  <si>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</si>
  <si>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</si>
  <si>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</si>
  <si>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</si>
  <si>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</si>
  <si>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</si>
  <si>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</si>
  <si>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</si>
  <si>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</si>
  <si>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</si>
  <si>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</si>
  <si>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</si>
  <si>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</si>
  <si>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</si>
  <si>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</si>
  <si>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</si>
  <si>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</si>
  <si>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</si>
  <si>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</si>
  <si>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</si>
  <si>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</si>
  <si>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</si>
  <si>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</si>
  <si>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</si>
  <si>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</si>
  <si>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</si>
  <si>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</si>
  <si>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</si>
  <si>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</si>
  <si>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</si>
  <si>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</si>
  <si>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</si>
  <si>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</si>
  <si>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</si>
  <si>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</si>
  <si>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</si>
  <si>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</si>
  <si>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</si>
  <si>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</si>
  <si>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</si>
  <si>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</si>
  <si>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</si>
  <si>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</si>
  <si>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</si>
  <si>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</si>
  <si>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</si>
  <si>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</si>
  <si>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</si>
  <si>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</si>
  <si>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</si>
  <si>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</si>
  <si>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</si>
  <si>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</si>
  <si>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</si>
  <si>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</si>
  <si>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</si>
  <si>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</si>
  <si>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</si>
  <si>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</si>
  <si>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</si>
  <si>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</si>
  <si>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</si>
  <si>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</si>
  <si>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</si>
  <si>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</si>
  <si>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</si>
  <si>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</si>
  <si>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</si>
  <si>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</si>
  <si>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</si>
  <si>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</si>
  <si>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</si>
  <si>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</si>
  <si>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</si>
  <si>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</si>
  <si>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</si>
  <si>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</si>
  <si>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</si>
  <si>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</si>
  <si>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</si>
  <si>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</si>
  <si>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</si>
  <si>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</si>
  <si>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</si>
  <si>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</si>
  <si>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</si>
  <si>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</si>
  <si>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</si>
  <si>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</si>
  <si>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</si>
  <si>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</si>
  <si>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</si>
  <si>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</si>
  <si>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</si>
  <si>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</si>
  <si>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</si>
  <si>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</si>
  <si>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</si>
  <si>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</si>
  <si>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</si>
  <si>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</si>
  <si>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</si>
  <si>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</si>
  <si>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</si>
  <si>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</si>
  <si>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</si>
  <si>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</si>
  <si>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</si>
  <si>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</si>
  <si>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</si>
  <si>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</si>
  <si>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</si>
  <si>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</si>
  <si>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</si>
  <si>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</si>
  <si>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</si>
  <si>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</si>
  <si>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</si>
  <si>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</si>
  <si>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</si>
  <si>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</si>
  <si>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</si>
  <si>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</si>
  <si>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</si>
  <si>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</si>
  <si>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</si>
  <si>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</si>
  <si>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</si>
  <si>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</si>
  <si>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</si>
  <si>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</si>
  <si>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</si>
  <si>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</si>
  <si>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</si>
  <si>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</si>
  <si>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</si>
  <si>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</si>
  <si>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</si>
  <si>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</si>
  <si>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</si>
  <si>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</si>
  <si>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</si>
  <si>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</si>
  <si>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</si>
  <si>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</si>
  <si>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</si>
  <si>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</si>
  <si>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</si>
  <si>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</si>
  <si>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</si>
  <si>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</si>
  <si>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</si>
  <si>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</si>
  <si>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</si>
  <si>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</si>
  <si>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</si>
  <si>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</si>
  <si>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</si>
  <si>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</si>
  <si>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</si>
  <si>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</si>
  <si>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</si>
  <si>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</si>
  <si>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</si>
  <si>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</si>
  <si>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</si>
  <si>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</si>
  <si>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</si>
  <si>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</si>
  <si>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</si>
  <si>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</si>
  <si>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</si>
  <si>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</si>
  <si>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</si>
  <si>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</si>
  <si>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</si>
  <si>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</si>
  <si>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</si>
  <si>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</si>
  <si>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</si>
  <si>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</si>
  <si>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</si>
  <si>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</si>
  <si>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</si>
  <si>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</si>
  <si>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</si>
  <si>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</si>
  <si>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</si>
  <si>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</si>
  <si>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</si>
  <si>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</si>
  <si>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</si>
  <si>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</si>
  <si>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</si>
  <si>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</si>
  <si>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</si>
  <si>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</si>
  <si>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</si>
  <si>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</si>
  <si>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</si>
  <si>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</si>
  <si>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</si>
  <si>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</si>
  <si>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</si>
  <si>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</si>
  <si>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</si>
  <si>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</si>
  <si>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</si>
  <si>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</si>
  <si>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</si>
  <si>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</si>
  <si>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</si>
  <si>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</si>
  <si>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</si>
  <si>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</si>
  <si>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</si>
  <si>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</si>
  <si>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</si>
  <si>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</si>
  <si>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</si>
  <si>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</si>
  <si>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</si>
  <si>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</si>
  <si>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</si>
  <si>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</si>
  <si>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</si>
  <si>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</si>
  <si>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</si>
  <si>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</si>
  <si>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</si>
  <si>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</si>
  <si>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</si>
  <si>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</si>
  <si>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</si>
  <si>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</si>
  <si>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</si>
  <si>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</si>
  <si>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</si>
  <si>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</si>
  <si>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</si>
  <si>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</si>
  <si>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</si>
  <si>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</si>
  <si>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</si>
  <si>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</si>
  <si>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</si>
  <si>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</si>
  <si>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</si>
  <si>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</si>
  <si>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</si>
  <si>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</si>
  <si>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</si>
  <si>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</si>
  <si>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</si>
  <si>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</si>
  <si>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</si>
  <si>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</si>
  <si>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</si>
  <si>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</si>
  <si>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</si>
  <si>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</si>
  <si>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</si>
  <si>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</si>
  <si>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</si>
  <si>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</si>
  <si>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</si>
  <si>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</si>
  <si>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</si>
  <si>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</si>
  <si>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</si>
  <si>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</si>
  <si>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</si>
  <si>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</si>
  <si>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</si>
  <si>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</si>
  <si>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</si>
  <si>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</si>
  <si>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</si>
  <si>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</si>
  <si>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</si>
  <si>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</si>
  <si>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</si>
  <si>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</si>
  <si>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</si>
  <si>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</si>
  <si>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</si>
  <si>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</si>
  <si>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</si>
  <si>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</si>
  <si>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</si>
  <si>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</si>
  <si>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</si>
  <si>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</si>
  <si>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</si>
  <si>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</si>
  <si>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</si>
  <si>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</si>
  <si>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</si>
  <si>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</si>
  <si>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</si>
  <si>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</si>
  <si>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</si>
  <si>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</si>
  <si>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</si>
  <si>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</si>
  <si>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</si>
  <si>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</si>
  <si>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</si>
  <si>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</si>
  <si>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</si>
  <si>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</si>
  <si>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</si>
  <si>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</si>
  <si>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</si>
  <si>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</si>
  <si>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</si>
  <si>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</si>
  <si>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</si>
  <si>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</si>
  <si>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</si>
  <si>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</si>
  <si>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</si>
  <si>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</si>
  <si>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</si>
  <si>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</si>
  <si>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</si>
  <si>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</si>
  <si>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</si>
  <si>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</si>
  <si>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</si>
  <si>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</si>
  <si>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</si>
  <si>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</si>
  <si>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</si>
  <si>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</si>
  <si>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</si>
  <si>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</si>
  <si>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</si>
  <si>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</si>
  <si>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</si>
  <si>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</si>
  <si>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</si>
  <si>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</si>
  <si>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</si>
  <si>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</si>
  <si>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</si>
  <si>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</si>
  <si>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</si>
  <si>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</si>
  <si>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</si>
  <si>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</si>
  <si>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</si>
  <si>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</si>
  <si>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</si>
  <si>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</si>
  <si>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</si>
  <si>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</si>
  <si>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</si>
  <si>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</si>
  <si>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</si>
  <si>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</si>
  <si>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</si>
  <si>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</si>
  <si>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</si>
  <si>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</si>
  <si>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</si>
  <si>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</si>
  <si>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</si>
  <si>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</si>
  <si>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</si>
  <si>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</si>
  <si>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</si>
  <si>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</si>
  <si>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</si>
  <si>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</si>
  <si>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</si>
  <si>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</si>
  <si>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</si>
  <si>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</si>
  <si>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</si>
  <si>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</si>
  <si>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</si>
  <si>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</si>
  <si>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</si>
  <si>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</si>
  <si>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</si>
  <si>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</si>
  <si>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</si>
  <si>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</si>
  <si>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</si>
  <si>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</si>
  <si>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</si>
  <si>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</si>
  <si>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</si>
  <si>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</si>
  <si>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</si>
  <si>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</si>
  <si>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</si>
  <si>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</si>
  <si>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</si>
  <si>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</si>
  <si>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</si>
  <si>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</si>
  <si>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</si>
  <si>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</si>
  <si>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</si>
  <si>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</si>
  <si>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</si>
  <si>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</si>
  <si>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</si>
  <si>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</si>
  <si>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</si>
  <si>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</si>
  <si>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</si>
  <si>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</si>
  <si>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</si>
  <si>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</si>
  <si>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</si>
  <si>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</si>
  <si>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</si>
  <si>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</si>
  <si>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</si>
  <si>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</si>
  <si>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</si>
  <si>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</si>
  <si>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</si>
  <si>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</si>
  <si>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</si>
  <si>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</si>
  <si>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</si>
  <si>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</si>
  <si>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</si>
  <si>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</si>
  <si>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</si>
  <si>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</si>
  <si>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</si>
  <si>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</si>
  <si>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</si>
  <si>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</si>
  <si>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</si>
  <si>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</si>
  <si>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</si>
  <si>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</si>
  <si>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</si>
  <si>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</si>
  <si>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</si>
  <si>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</si>
  <si>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</si>
  <si>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</si>
  <si>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</si>
  <si>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</si>
  <si>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</si>
  <si>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</si>
  <si>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</si>
  <si>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</si>
  <si>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</si>
  <si>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</si>
  <si>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</si>
  <si>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</si>
  <si>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</si>
  <si>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</si>
  <si>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</si>
  <si>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</si>
  <si>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</si>
  <si>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</si>
  <si>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</si>
  <si>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</si>
  <si>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</si>
  <si>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</si>
  <si>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</si>
  <si>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</si>
  <si>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</si>
  <si>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</si>
  <si>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</si>
  <si>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</si>
  <si>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</si>
  <si>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</si>
  <si>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</si>
  <si>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</si>
  <si>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</si>
  <si>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</si>
  <si>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</si>
  <si>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</si>
  <si>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</si>
  <si>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</si>
  <si>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</si>
  <si>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</si>
  <si>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</si>
  <si>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</si>
  <si>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</si>
  <si>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</si>
  <si>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</si>
  <si>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</si>
  <si>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</si>
  <si>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</si>
  <si>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</si>
  <si>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</si>
  <si>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</si>
  <si>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</si>
  <si>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</si>
  <si>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</si>
  <si>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</si>
  <si>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</si>
  <si>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</si>
  <si>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</si>
  <si>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</si>
  <si>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</si>
  <si>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</si>
  <si>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</si>
  <si>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</si>
  <si>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</si>
  <si>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</si>
  <si>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</si>
  <si>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</si>
  <si>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</si>
  <si>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</si>
  <si>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</si>
  <si>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</si>
  <si>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</si>
  <si>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</si>
  <si>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</si>
  <si>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</si>
  <si>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</si>
  <si>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</si>
  <si>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</si>
  <si>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</si>
  <si>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</si>
  <si>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</si>
  <si>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</si>
  <si>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</si>
  <si>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</si>
  <si>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</si>
  <si>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</si>
  <si>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</si>
  <si>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</si>
  <si>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</si>
  <si>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</si>
  <si>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</si>
  <si>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</si>
  <si>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</si>
  <si>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</si>
  <si>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</si>
  <si>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</si>
  <si>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</si>
  <si>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</si>
  <si>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</si>
  <si>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</si>
  <si>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</si>
  <si>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</si>
  <si>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</si>
  <si>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</si>
  <si>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</si>
  <si>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</si>
  <si>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</si>
  <si>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</si>
  <si>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</si>
  <si>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</si>
  <si>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</si>
  <si>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</si>
  <si>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</si>
  <si>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</si>
  <si>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</si>
  <si>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</si>
  <si>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</si>
  <si>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</si>
  <si>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</si>
  <si>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</si>
  <si>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</si>
  <si>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</si>
  <si>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</si>
  <si>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</si>
  <si>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</si>
  <si>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</si>
  <si>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</si>
  <si>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</si>
  <si>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</si>
  <si>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</si>
  <si>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</si>
  <si>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</si>
  <si>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</si>
  <si>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</si>
  <si>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</si>
  <si>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</si>
  <si>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</si>
  <si>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</si>
  <si>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</si>
  <si>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</t>
  </si>
  <si>
    <t>Median</t>
  </si>
  <si>
    <t>Minimum Value</t>
  </si>
  <si>
    <t>Maximum Value</t>
  </si>
  <si>
    <t>Failed</t>
  </si>
  <si>
    <t>Variance (Population)</t>
  </si>
  <si>
    <t>Standard Deviation (Population)</t>
  </si>
  <si>
    <t>Variance (Sample)</t>
  </si>
  <si>
    <t>Standard Deviation (Sample)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</si>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</sst>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2" applyNumberFormat="1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2" applyFont="1"/>
    <xf numFmtId="0" fontId="0" fillId="0" borderId="1" xfId="0" applyBorder="1"/>
    <xf numFmtId="0" fontId="1" fillId="0" borderId="1" xfId="0" applyFont="1" applyBorder="1"/>
    <xf numFmtId="2" fontId="0" fillId="0" borderId="1" xfId="0" applyNumberFormat="1" applyBorder="1"/>
  </cellXfs>
  <cellStyles count="3">
    <cellStyle name="Currency" xfId="1" builtinId="4"/>
    <cellStyle name="Normal" xfId="0" builtinId="0"/>
    <cellStyle name="Percent" xfId="2" builtinId="5"/>
  </cellStyles>
  <dxfs count="51"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 tint="-0.499984740745262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- Parent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09-4911-878B-8057CF00F372}"/>
            </c:ext>
          </c:extLst>
        </c:ser>
        <c:ser>
          <c:idx val="1"/>
          <c:order val="1"/>
          <c:tx>
            <c:strRef>
              <c:f>'Pivot Table -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09-4911-878B-8057CF00F372}"/>
            </c:ext>
          </c:extLst>
        </c:ser>
        <c:ser>
          <c:idx val="2"/>
          <c:order val="2"/>
          <c:tx>
            <c:strRef>
              <c:f>'Pivot Table -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09-4911-878B-8057CF00F372}"/>
            </c:ext>
          </c:extLst>
        </c:ser>
        <c:ser>
          <c:idx val="3"/>
          <c:order val="3"/>
          <c:tx>
            <c:strRef>
              <c:f>'Pivot Table -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09-4911-878B-8057CF00F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9680480"/>
        <c:axId val="529683760"/>
      </c:barChart>
      <c:catAx>
        <c:axId val="529680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3760"/>
        <c:crosses val="autoZero"/>
        <c:auto val="1"/>
        <c:lblAlgn val="ctr"/>
        <c:lblOffset val="100"/>
        <c:noMultiLvlLbl val="0"/>
      </c:catAx>
      <c:valAx>
        <c:axId val="52968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8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-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A3-4A2E-B0A8-08C6DA26D981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A3-4A2E-B0A8-08C6DA26D981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A3-4A2E-B0A8-08C6DA26D981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A3-4A2E-B0A8-08C6DA26D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6783120"/>
        <c:axId val="526784104"/>
      </c:barChart>
      <c:catAx>
        <c:axId val="52678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4104"/>
        <c:crosses val="autoZero"/>
        <c:auto val="1"/>
        <c:lblAlgn val="ctr"/>
        <c:lblOffset val="100"/>
        <c:noMultiLvlLbl val="0"/>
      </c:catAx>
      <c:valAx>
        <c:axId val="52678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78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[Unit 1 - Excel_Homework_Instructions_StarterBook.xlsx]Pivot Table -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38-49A4-B33A-0F7D698BA4C3}"/>
            </c:ext>
          </c:extLst>
        </c:ser>
        <c:ser>
          <c:idx val="1"/>
          <c:order val="1"/>
          <c:tx>
            <c:strRef>
              <c:f>'Pivot Table -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38-49A4-B33A-0F7D698BA4C3}"/>
            </c:ext>
          </c:extLst>
        </c:ser>
        <c:ser>
          <c:idx val="2"/>
          <c:order val="2"/>
          <c:tx>
            <c:strRef>
              <c:f>'Pivot Table -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38-49A4-B33A-0F7D698BA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678184"/>
        <c:axId val="529679496"/>
      </c:lineChart>
      <c:catAx>
        <c:axId val="529678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9496"/>
        <c:crosses val="autoZero"/>
        <c:auto val="1"/>
        <c:lblAlgn val="ctr"/>
        <c:lblOffset val="100"/>
        <c:noMultiLvlLbl val="0"/>
      </c:catAx>
      <c:valAx>
        <c:axId val="529679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678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Campaign</a:t>
            </a:r>
            <a:r>
              <a:rPr lang="en-CA" baseline="0"/>
              <a:t> State by Percentage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A6-4B17-9E9E-AFFB7AB3D26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A6-4B17-9E9E-AFFB7AB3D26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A6-4B17-9E9E-AFFB7AB3D2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572624"/>
        <c:axId val="598570328"/>
      </c:lineChart>
      <c:catAx>
        <c:axId val="59857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0328"/>
        <c:crosses val="autoZero"/>
        <c:auto val="1"/>
        <c:lblAlgn val="ctr"/>
        <c:lblOffset val="100"/>
        <c:noMultiLvlLbl val="0"/>
      </c:catAx>
      <c:valAx>
        <c:axId val="59857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57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0</xdr:row>
      <xdr:rowOff>114300</xdr:rowOff>
    </xdr:from>
    <xdr:to>
      <xdr:col>14</xdr:col>
      <xdr:colOff>487680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50323-D0EC-4D8F-B84B-65B13312C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7</xdr:row>
      <xdr:rowOff>167640</xdr:rowOff>
    </xdr:from>
    <xdr:to>
      <xdr:col>16</xdr:col>
      <xdr:colOff>403860</xdr:colOff>
      <xdr:row>35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7CBE9-8B52-4DF4-BB8A-92EDDF5695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2</xdr:row>
      <xdr:rowOff>152400</xdr:rowOff>
    </xdr:from>
    <xdr:to>
      <xdr:col>13</xdr:col>
      <xdr:colOff>350520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3903CB-5CBB-423A-B900-408FEABEB8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15</xdr:row>
      <xdr:rowOff>114300</xdr:rowOff>
    </xdr:from>
    <xdr:to>
      <xdr:col>4</xdr:col>
      <xdr:colOff>251460</xdr:colOff>
      <xdr:row>35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5C4B0C-0D36-4877-B556-F5E6C15FBB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37733101854" createdVersion="6" refreshedVersion="6" minRefreshableVersion="3" recordCount="4114" xr:uid="{CDAFE78B-D3DE-46AA-AA29-2118E6CD2A64}">
  <cacheSource type="worksheet">
    <worksheetSource ref="A1:R4115" sheet="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cilia" refreshedDate="44095.546338310189" createdVersion="6" refreshedVersion="6" minRefreshableVersion="3" recordCount="4114" xr:uid="{4D8CF9BF-D169-4968-BA48-7C4C7B2DA71C}">
  <cacheSource type="worksheet">
    <worksheetSource ref="A1:T4115" sheet="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x v="1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x v="3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x v="8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x v="14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x v="24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x v="28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x v="36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x v="49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x v="53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x v="56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x v="66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x v="79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x v="90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x v="104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x v="106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x v="113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x v="115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x v="122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x v="128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x v="131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x v="134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x v="141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x v="147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x v="152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x v="154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x v="165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x v="166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x v="172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x v="177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x v="179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x v="183"/>
    <s v="Don't kill me until I meet my Dad"/>
    <x v="78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x v="185"/>
    <s v="Love has no boundaries!"/>
    <x v="79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x v="187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x v="190"/>
    <s v="Because hope can be a 4 letter word"/>
    <x v="14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x v="196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x v="200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x v="202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x v="203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x v="206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x v="212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x v="213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x v="217"/>
    <s v="A roadmovie by paw"/>
    <x v="57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x v="219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x v="221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x v="226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x v="228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x v="235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x v="237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x v="239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x v="255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x v="262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x v="283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x v="287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x v="290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x v="298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x v="306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x v="307"/>
    <s v="Why is grammar important?"/>
    <x v="29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x v="342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x v="428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x v="438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x v="440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x v="442"/>
    <s v="Doomsday is here"/>
    <x v="73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x v="444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x v="452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x v="458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x v="460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x v="463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x v="464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x v="465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x v="469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x v="476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x v="479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x v="488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x v="489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x v="490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x v="493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x v="496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x v="497"/>
    <s v="live-action/animated series pilot."/>
    <x v="14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x v="511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x v="513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x v="516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x v="528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x v="541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x v="548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x v="553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x v="556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x v="566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x v="570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x v="578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x v="579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x v="583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x v="584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x v="585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x v="586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x v="589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x v="594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x v="596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x v="598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x v="600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x v="603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x v="605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x v="610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x v="612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x v="615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x v="619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x v="620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x v="624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x v="631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x v="632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x v="633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x v="634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x v="635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x v="636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x v="638"/>
    <s v="O0"/>
    <x v="61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x v="639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x v="645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x v="648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x v="659"/>
    <s v="Sync up your lifestyle"/>
    <x v="9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x v="674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x v="684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x v="690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x v="696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x v="705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x v="71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x v="717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x v="723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x v="730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x v="738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x v="741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x v="746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x v="758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x v="761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x v="771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x v="778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x v="792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x v="801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x v="806"/>
    <s v="Help Golden Animals finish their NEW Album!"/>
    <x v="6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x v="80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x v="809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x v="813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x v="815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x v="816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x v="819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x v="831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x v="833"/>
    <s v="This is an American rock album."/>
    <x v="12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x v="836"/>
    <s v="An album you can bring home to mom."/>
    <x v="1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x v="847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x v="854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x v="857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x v="863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x v="873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x v="876"/>
    <s v="What was the greatest record shop ever?  DOBELLS!"/>
    <x v="189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x v="884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x v="899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x v="900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x v="906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x v="907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x v="908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x v="912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x v="915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x v="919"/>
    <s v="Cool jazz with a New Orleans flavor."/>
    <x v="22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x v="927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x v="928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x v="932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x v="936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x v="937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x v="938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x v="943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x v="946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x v="948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x v="951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x v="952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x v="957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x v="963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x v="969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x v="982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x v="989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x v="997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x v="1004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x v="1014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x v="1015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x v="1022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x v="1030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x v="1032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x v="1041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x v="1043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x v="1045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x v="1047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x v="1049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x v="1050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x v="1057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x v="1059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x v="1061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x v="1062"/>
    <s v="SEE US ON PATREON www.badgirlartwork.com"/>
    <x v="212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x v="1073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x v="1075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x v="1082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x v="1084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x v="1085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x v="1086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x v="1088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x v="1089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x v="1098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x v="1101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x v="1116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x v="1120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x v="1121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x v="1126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x v="1128"/>
    <s v="#havingfunFTW"/>
    <x v="28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x v="1132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x v="1141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x v="1145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x v="1146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x v="1148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x v="1149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x v="1150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x v="1152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x v="1153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x v="1171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x v="1172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x v="1180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x v="1181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x v="1196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x v="1207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x v="1210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x v="1216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x v="1222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x v="1228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x v="1236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x v="1239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x v="1240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x v="1247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x v="1251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x v="1263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x v="1276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x v="1290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x v="1303"/>
    <s v="Groundbreaking queer theatre."/>
    <x v="8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x v="1307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x v="1308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x v="1315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x v="1334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x v="1339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x v="1366"/>
    <s v="A musical memorial for Alexi Petersen."/>
    <x v="51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x v="1370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x v="1372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x v="1373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x v="1376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x v="1378"/>
    <s v="A psychedelic post rock masterpiece!"/>
    <x v="13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x v="1379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x v="1386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x v="1389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x v="1393"/>
    <s v="Rock n' Roll tales of our times"/>
    <x v="3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x v="1395"/>
    <s v="Help Quiet Oaks record their debut album!!!"/>
    <x v="8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x v="1405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x v="1406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x v="1420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x v="1430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x v="1444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x v="1447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x v="1452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x v="1456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x v="1457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x v="1460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x v="1461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x v="1464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x v="1473"/>
    <s v="Public Radio Project"/>
    <x v="15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x v="1484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x v="1488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x v="1493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x v="1495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x v="1501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x v="1545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x v="1548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x v="1555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x v="1556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x v="1558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x v="1569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x v="1570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x v="1579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x v="1582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x v="1586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x v="1588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x v="1589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x v="1590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x v="1592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x v="1593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x v="1594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x v="1596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x v="1599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x v="1610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x v="1611"/>
    <s v="Skelton-Luns CD/7&quot; No Big Deal."/>
    <x v="134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x v="1617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x v="1620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x v="1628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x v="1629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x v="1634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x v="1638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x v="1641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x v="1643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x v="1655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x v="1671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x v="1675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x v="1680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x v="1683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x v="1684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x v="1689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x v="1697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x v="1702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x v="1704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x v="1709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x v="1710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x v="1717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x v="1718"/>
    <s v="A melody for the galaxy."/>
    <x v="19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x v="1722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x v="1731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x v="1733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x v="1734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x v="1736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x v="1738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x v="1741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x v="1751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x v="1759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x v="1761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x v="1762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x v="1766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x v="1767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x v="1799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x v="1807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x v="1811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x v="1816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x v="1818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x v="1822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x v="1824"/>
    <s v="cd fund raiser"/>
    <x v="9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x v="1826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x v="1834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x v="1836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x v="1841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x v="1849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x v="1859"/>
    <s v="Queen Kwong is going ON TOUR to London and Paris!"/>
    <x v="9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x v="1875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x v="1877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x v="1880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x v="1894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x v="1913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x v="1916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x v="1917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x v="1921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x v="1927"/>
    <s v="Hampshire is headed to GBS Detroit."/>
    <x v="2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x v="1930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x v="1948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x v="1954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x v="1957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x v="1968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x v="1975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x v="1976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x v="1980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x v="1982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x v="1987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x v="1988"/>
    <s v="Expressing art in an image!"/>
    <x v="12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x v="1991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x v="1992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x v="2001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x v="2010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x v="2016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x v="2026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x v="2028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x v="2040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x v="2049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x v="2058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x v="2063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x v="2074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x v="2099"/>
    <s v="Our tour van died, we need help!"/>
    <x v="9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x v="2103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x v="2110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x v="2113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x v="2118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x v="2120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x v="2127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x v="2138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x v="2144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x v="2147"/>
    <s v="A Point and Click Adventure on Steroids."/>
    <x v="303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x v="2150"/>
    <s v="A pixel styled open world detective game."/>
    <x v="63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x v="2154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x v="2156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x v="2157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x v="2161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x v="2164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x v="2167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x v="2168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x v="2195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x v="2196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x v="2199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x v="2215"/>
    <s v="Ambient Electro Grind-fest!"/>
    <x v="131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x v="2238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x v="2255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x v="2258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x v="2282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x v="2284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x v="2293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x v="2297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x v="2301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x v="2313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x v="2324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x v="2327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x v="2337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x v="2346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x v="2347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x v="2350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x v="2351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x v="2354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x v="2356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x v="2357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x v="2358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x v="2359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x v="2362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x v="2364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x v="2373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x v="2376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x v="2378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x v="2379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x v="2380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x v="2391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x v="2399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x v="2402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x v="2405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x v="2409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x v="2418"/>
    <s v="I want to start my food truck business."/>
    <x v="31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x v="2420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x v="2421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x v="2422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x v="2424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x v="2427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x v="2428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x v="2431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x v="2440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x v="2441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x v="2442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x v="2463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x v="823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x v="2482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x v="2491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x v="2503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x v="2506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x v="2518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x v="2528"/>
    <s v="Opera. Short. New."/>
    <x v="12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x v="2534"/>
    <s v="Mark Hayes: Requiem Recording"/>
    <x v="22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x v="2562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x v="2575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x v="2581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x v="2582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x v="2583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x v="2585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x v="2594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x v="2599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x v="2617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x v="2636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x v="2648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x v="2654"/>
    <s v="Thank you for your support!"/>
    <x v="36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x v="2655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x v="2658"/>
    <s v="test"/>
    <x v="197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x v="2667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x v="2679"/>
    <s v="iHeartPillow, Connecting loved ones"/>
    <x v="261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x v="2686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x v="2687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x v="2690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x v="2694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x v="2702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x v="2704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x v="2709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x v="2725"/>
    <s v="Krimston TWO: iPhone Dual SIM Case"/>
    <x v="57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x v="2727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x v="2728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x v="2740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x v="2748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x v="2754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x v="2756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x v="2760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x v="2762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x v="2772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x v="2779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x v="2780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x v="2781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x v="2785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x v="2787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x v="2788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x v="2806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x v="2829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x v="2832"/>
    <s v="A new play about exploring outer space"/>
    <x v="2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x v="2843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x v="2851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x v="2853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x v="2858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x v="2863"/>
    <s v="Accessible, original theatre for all!"/>
    <x v="3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x v="2883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x v="2884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x v="2888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x v="2892"/>
    <s v="Fundraising for REDISCOVERING KIA THE PLAY"/>
    <x v="1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x v="2893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x v="2895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x v="2901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x v="2913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x v="2927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x v="2936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x v="2943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x v="2954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x v="2959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x v="2967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x v="2988"/>
    <s v="Bring the movies back to Bethel, Maine."/>
    <x v="22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x v="2992"/>
    <s v="Help us build the Kitchen from Hell!"/>
    <x v="28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x v="2995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x v="3001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x v="3006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x v="3026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x v="3027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x v="3040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x v="3049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x v="3056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x v="3059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x v="3060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x v="3063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x v="3075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x v="3087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x v="3088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x v="3102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x v="3107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x v="3110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x v="3114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x v="3117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x v="3119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x v="3120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x v="3121"/>
    <s v="cancelled until further notice"/>
    <x v="212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x v="3124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x v="3129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x v="3130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x v="3131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x v="3136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x v="3145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x v="3147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x v="3156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x v="3157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x v="3166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x v="3168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x v="3169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x v="3190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x v="3196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x v="3211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x v="3216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x v="3218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x v="3219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x v="3222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x v="3227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x v="3236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x v="3247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x v="3252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x v="3261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x v="3262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x v="3263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x v="3270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x v="3284"/>
    <s v="A new play by Matthew Gasda"/>
    <x v="402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x v="3301"/>
    <s v="FilosofÃ­a de los anÃ³nimos"/>
    <x v="33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x v="3308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x v="3309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x v="33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x v="3319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x v="3337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x v="3352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x v="3358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x v="3368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x v="3393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x v="3395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x v="3437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x v="3445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x v="3455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x v="3465"/>
    <s v="Venus in Fur, By David Ives."/>
    <x v="9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x v="3529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x v="3532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x v="3584"/>
    <s v="See Theatre In A New Light"/>
    <x v="51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x v="3593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x v="3595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x v="3598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x v="3605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x v="3619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x v="3620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x v="3632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x v="3641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x v="3645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x v="3654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x v="3662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x v="3673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x v="3687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x v="3688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x v="3694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x v="3696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x v="3706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x v="3707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x v="3715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x v="3716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x v="3719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x v="3731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x v="3476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x v="3738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x v="3740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x v="3741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x v="3742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x v="3753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x v="3754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x v="3758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x v="3766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x v="3768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x v="3773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x v="3774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x v="3786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x v="3787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x v="3794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x v="3798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x v="3800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x v="3810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x v="3814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x v="3832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x v="384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x v="3848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x v="3849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x v="3856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x v="3857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x v="3861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x v="3863"/>
    <s v="New collection of music by Scott Evan Davis!"/>
    <x v="1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x v="3864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x v="3866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x v="3879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x v="3880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x v="3881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x v="3886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x v="3895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x v="3899"/>
    <s v="A play that will cover 4000 years of black history."/>
    <x v="3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x v="3902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x v="3921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x v="3938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x v="3941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x v="3950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x v="3952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x v="3959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x v="3967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x v="3982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x v="3985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x v="3986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x v="3988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x v="3992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x v="3994"/>
    <s v="An Enticing Trip into the World of Assisted Dying"/>
    <x v="6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x v="3998"/>
    <s v="Help Launch The Queen Into South Florida!"/>
    <x v="2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x v="4011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x v="4015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x v="4023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x v="4028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x v="4032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x v="4034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x v="4054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x v="4074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x v="4080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x v="4081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x v="4083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x v="4088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x v="4091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x v="4093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x v="4095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390AD7-ADBB-4E02-AFA2-2388014D17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51ADBA-83A0-4E38-9B2F-7ED68513E3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DE99E3-167B-45CC-B7DD-B7DFFB362A54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selection activeCell="I6" sqref="I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25.441406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44140625" style="7" customWidth="1"/>
    <col min="16" max="16" width="22.77734375" customWidth="1"/>
    <col min="17" max="17" width="21.77734375" customWidth="1"/>
    <col min="18" max="18" width="23.88671875" customWidth="1"/>
    <col min="19" max="19" width="36.33203125" style="13" customWidth="1"/>
    <col min="20" max="20" width="36.332031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8364</v>
      </c>
      <c r="R1" s="1" t="s">
        <v>8308</v>
      </c>
      <c r="S1" s="12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IFERROR(E2/L2,0)</f>
        <v>63.917582417582416</v>
      </c>
      <c r="Q2" t="str">
        <f>LEFT(N2,(FIND("/",N2,1)-1))</f>
        <v>film &amp; video</v>
      </c>
      <c r="R2" t="str">
        <f>MID(N2,FIND("/",N2)+1,256)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E3/D3*100</f>
        <v>142.60827250608273</v>
      </c>
      <c r="P3" s="8">
        <f t="shared" ref="P3:P66" si="0">IFERROR(E3/L3,0)</f>
        <v>185.48101265822785</v>
      </c>
      <c r="Q3" t="str">
        <f t="shared" ref="Q3:Q66" si="1">LEFT(N3,(FIND("/",N3,1)-1))</f>
        <v>film &amp; video</v>
      </c>
      <c r="R3" t="str">
        <f t="shared" ref="R3:R66" si="2">MID(N3,FIND("/",N3)+1,256)</f>
        <v>television</v>
      </c>
      <c r="S3" s="13">
        <f t="shared" ref="S3:S66" si="3">(((J3/60)/60)/24)+DATE(1970,1,1)</f>
        <v>42766.600497685184</v>
      </c>
      <c r="T3" s="13">
        <f t="shared" ref="T3:T66" si="4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6" si="5">E4/D4*100</f>
        <v>105</v>
      </c>
      <c r="P4" s="8">
        <f t="shared" si="0"/>
        <v>15</v>
      </c>
      <c r="Q4" t="str">
        <f t="shared" si="1"/>
        <v>film &amp; video</v>
      </c>
      <c r="R4" t="str">
        <f t="shared" si="2"/>
        <v>television</v>
      </c>
      <c r="S4" s="13">
        <f t="shared" si="3"/>
        <v>42405.702349537038</v>
      </c>
      <c r="T4" s="13">
        <f t="shared" si="4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5"/>
        <v>103.89999999999999</v>
      </c>
      <c r="P5" s="8">
        <f t="shared" si="0"/>
        <v>69.266666666666666</v>
      </c>
      <c r="Q5" t="str">
        <f t="shared" si="1"/>
        <v>film &amp; video</v>
      </c>
      <c r="R5" t="str">
        <f t="shared" si="2"/>
        <v>television</v>
      </c>
      <c r="S5" s="13">
        <f t="shared" si="3"/>
        <v>41828.515127314815</v>
      </c>
      <c r="T5" s="13">
        <f t="shared" si="4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5"/>
        <v>122.99154545454545</v>
      </c>
      <c r="P6" s="8">
        <f t="shared" si="0"/>
        <v>190.55028169014085</v>
      </c>
      <c r="Q6" t="str">
        <f t="shared" si="1"/>
        <v>film &amp; video</v>
      </c>
      <c r="R6" t="str">
        <f t="shared" si="2"/>
        <v>television</v>
      </c>
      <c r="S6" s="13">
        <f t="shared" si="3"/>
        <v>42327.834247685183</v>
      </c>
      <c r="T6" s="13">
        <f t="shared" si="4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5"/>
        <v>109.77744436109028</v>
      </c>
      <c r="P7" s="8">
        <f t="shared" si="0"/>
        <v>93.40425531914893</v>
      </c>
      <c r="Q7" t="str">
        <f t="shared" si="1"/>
        <v>film &amp; video</v>
      </c>
      <c r="R7" t="str">
        <f t="shared" si="2"/>
        <v>television</v>
      </c>
      <c r="S7" s="13">
        <f t="shared" si="3"/>
        <v>42563.932951388888</v>
      </c>
      <c r="T7" s="13">
        <f t="shared" si="4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5"/>
        <v>106.4875</v>
      </c>
      <c r="P8" s="8">
        <f t="shared" si="0"/>
        <v>146.87931034482759</v>
      </c>
      <c r="Q8" t="str">
        <f t="shared" si="1"/>
        <v>film &amp; video</v>
      </c>
      <c r="R8" t="str">
        <f t="shared" si="2"/>
        <v>television</v>
      </c>
      <c r="S8" s="13">
        <f t="shared" si="3"/>
        <v>41794.072337962964</v>
      </c>
      <c r="T8" s="13">
        <f t="shared" si="4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5"/>
        <v>101.22222222222221</v>
      </c>
      <c r="P9" s="8">
        <f t="shared" si="0"/>
        <v>159.82456140350877</v>
      </c>
      <c r="Q9" t="str">
        <f t="shared" si="1"/>
        <v>film &amp; video</v>
      </c>
      <c r="R9" t="str">
        <f t="shared" si="2"/>
        <v>television</v>
      </c>
      <c r="S9" s="13">
        <f t="shared" si="3"/>
        <v>42516.047071759262</v>
      </c>
      <c r="T9" s="13">
        <f t="shared" si="4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5"/>
        <v>100.04342857142856</v>
      </c>
      <c r="P10" s="8">
        <f t="shared" si="0"/>
        <v>291.79333333333335</v>
      </c>
      <c r="Q10" t="str">
        <f t="shared" si="1"/>
        <v>film &amp; video</v>
      </c>
      <c r="R10" t="str">
        <f t="shared" si="2"/>
        <v>television</v>
      </c>
      <c r="S10" s="13">
        <f t="shared" si="3"/>
        <v>42468.94458333333</v>
      </c>
      <c r="T10" s="13">
        <f t="shared" si="4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5"/>
        <v>125.998</v>
      </c>
      <c r="P11" s="8">
        <f t="shared" si="0"/>
        <v>31.499500000000001</v>
      </c>
      <c r="Q11" t="str">
        <f t="shared" si="1"/>
        <v>film &amp; video</v>
      </c>
      <c r="R11" t="str">
        <f t="shared" si="2"/>
        <v>television</v>
      </c>
      <c r="S11" s="13">
        <f t="shared" si="3"/>
        <v>42447.103518518517</v>
      </c>
      <c r="T11" s="13">
        <f t="shared" si="4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5"/>
        <v>100.49999999999999</v>
      </c>
      <c r="P12" s="8">
        <f t="shared" si="0"/>
        <v>158.68421052631578</v>
      </c>
      <c r="Q12" t="str">
        <f t="shared" si="1"/>
        <v>film &amp; video</v>
      </c>
      <c r="R12" t="str">
        <f t="shared" si="2"/>
        <v>television</v>
      </c>
      <c r="S12" s="13">
        <f t="shared" si="3"/>
        <v>41780.068043981482</v>
      </c>
      <c r="T12" s="13">
        <f t="shared" si="4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5"/>
        <v>120.5</v>
      </c>
      <c r="P13" s="8">
        <f t="shared" si="0"/>
        <v>80.333333333333329</v>
      </c>
      <c r="Q13" t="str">
        <f t="shared" si="1"/>
        <v>film &amp; video</v>
      </c>
      <c r="R13" t="str">
        <f t="shared" si="2"/>
        <v>television</v>
      </c>
      <c r="S13" s="13">
        <f t="shared" si="3"/>
        <v>42572.778495370367</v>
      </c>
      <c r="T13" s="13">
        <f t="shared" si="4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5"/>
        <v>165.29333333333335</v>
      </c>
      <c r="P14" s="8">
        <f t="shared" si="0"/>
        <v>59.961305925030231</v>
      </c>
      <c r="Q14" t="str">
        <f t="shared" si="1"/>
        <v>film &amp; video</v>
      </c>
      <c r="R14" t="str">
        <f t="shared" si="2"/>
        <v>television</v>
      </c>
      <c r="S14" s="13">
        <f t="shared" si="3"/>
        <v>41791.713252314818</v>
      </c>
      <c r="T14" s="13">
        <f t="shared" si="4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5"/>
        <v>159.97142857142856</v>
      </c>
      <c r="P15" s="8">
        <f t="shared" si="0"/>
        <v>109.78431372549019</v>
      </c>
      <c r="Q15" t="str">
        <f t="shared" si="1"/>
        <v>film &amp; video</v>
      </c>
      <c r="R15" t="str">
        <f t="shared" si="2"/>
        <v>television</v>
      </c>
      <c r="S15" s="13">
        <f t="shared" si="3"/>
        <v>42508.677187499998</v>
      </c>
      <c r="T15" s="13">
        <f t="shared" si="4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5"/>
        <v>100.93333333333334</v>
      </c>
      <c r="P16" s="8">
        <f t="shared" si="0"/>
        <v>147.70731707317074</v>
      </c>
      <c r="Q16" t="str">
        <f t="shared" si="1"/>
        <v>film &amp; video</v>
      </c>
      <c r="R16" t="str">
        <f t="shared" si="2"/>
        <v>television</v>
      </c>
      <c r="S16" s="13">
        <f t="shared" si="3"/>
        <v>41808.02648148148</v>
      </c>
      <c r="T16" s="13">
        <f t="shared" si="4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5"/>
        <v>106.60000000000001</v>
      </c>
      <c r="P17" s="8">
        <f t="shared" si="0"/>
        <v>21.755102040816325</v>
      </c>
      <c r="Q17" t="str">
        <f t="shared" si="1"/>
        <v>film &amp; video</v>
      </c>
      <c r="R17" t="str">
        <f t="shared" si="2"/>
        <v>television</v>
      </c>
      <c r="S17" s="13">
        <f t="shared" si="3"/>
        <v>42256.391875000001</v>
      </c>
      <c r="T17" s="13">
        <f t="shared" si="4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5"/>
        <v>100.24166666666667</v>
      </c>
      <c r="P18" s="8">
        <f t="shared" si="0"/>
        <v>171.84285714285716</v>
      </c>
      <c r="Q18" t="str">
        <f t="shared" si="1"/>
        <v>film &amp; video</v>
      </c>
      <c r="R18" t="str">
        <f t="shared" si="2"/>
        <v>television</v>
      </c>
      <c r="S18" s="13">
        <f t="shared" si="3"/>
        <v>41760.796423611115</v>
      </c>
      <c r="T18" s="13">
        <f t="shared" si="4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5"/>
        <v>100.66666666666666</v>
      </c>
      <c r="P19" s="8">
        <f t="shared" si="0"/>
        <v>41.944444444444443</v>
      </c>
      <c r="Q19" t="str">
        <f t="shared" si="1"/>
        <v>film &amp; video</v>
      </c>
      <c r="R19" t="str">
        <f t="shared" si="2"/>
        <v>television</v>
      </c>
      <c r="S19" s="13">
        <f t="shared" si="3"/>
        <v>41917.731736111113</v>
      </c>
      <c r="T19" s="13">
        <f t="shared" si="4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5"/>
        <v>106.32110000000002</v>
      </c>
      <c r="P20" s="8">
        <f t="shared" si="0"/>
        <v>93.264122807017543</v>
      </c>
      <c r="Q20" t="str">
        <f t="shared" si="1"/>
        <v>film &amp; video</v>
      </c>
      <c r="R20" t="str">
        <f t="shared" si="2"/>
        <v>television</v>
      </c>
      <c r="S20" s="13">
        <f t="shared" si="3"/>
        <v>41869.542314814818</v>
      </c>
      <c r="T20" s="13">
        <f t="shared" si="4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5"/>
        <v>145.29411764705881</v>
      </c>
      <c r="P21" s="8">
        <f t="shared" si="0"/>
        <v>56.136363636363633</v>
      </c>
      <c r="Q21" t="str">
        <f t="shared" si="1"/>
        <v>film &amp; video</v>
      </c>
      <c r="R21" t="str">
        <f t="shared" si="2"/>
        <v>television</v>
      </c>
      <c r="S21" s="13">
        <f t="shared" si="3"/>
        <v>42175.816365740742</v>
      </c>
      <c r="T21" s="13">
        <f t="shared" si="4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5"/>
        <v>100.2</v>
      </c>
      <c r="P22" s="8">
        <f t="shared" si="0"/>
        <v>80.16</v>
      </c>
      <c r="Q22" t="str">
        <f t="shared" si="1"/>
        <v>film &amp; video</v>
      </c>
      <c r="R22" t="str">
        <f t="shared" si="2"/>
        <v>television</v>
      </c>
      <c r="S22" s="13">
        <f t="shared" si="3"/>
        <v>42200.758240740746</v>
      </c>
      <c r="T22" s="13">
        <f t="shared" si="4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5"/>
        <v>109.13513513513513</v>
      </c>
      <c r="P23" s="8">
        <f t="shared" si="0"/>
        <v>199.9009900990099</v>
      </c>
      <c r="Q23" t="str">
        <f t="shared" si="1"/>
        <v>film &amp; video</v>
      </c>
      <c r="R23" t="str">
        <f t="shared" si="2"/>
        <v>television</v>
      </c>
      <c r="S23" s="13">
        <f t="shared" si="3"/>
        <v>41878.627187500002</v>
      </c>
      <c r="T23" s="13">
        <f t="shared" si="4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5"/>
        <v>117.14285714285715</v>
      </c>
      <c r="P24" s="8">
        <f t="shared" si="0"/>
        <v>51.25</v>
      </c>
      <c r="Q24" t="str">
        <f t="shared" si="1"/>
        <v>film &amp; video</v>
      </c>
      <c r="R24" t="str">
        <f t="shared" si="2"/>
        <v>television</v>
      </c>
      <c r="S24" s="13">
        <f t="shared" si="3"/>
        <v>41989.91134259259</v>
      </c>
      <c r="T24" s="13">
        <f t="shared" si="4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5"/>
        <v>118.5</v>
      </c>
      <c r="P25" s="8">
        <f t="shared" si="0"/>
        <v>103.04347826086956</v>
      </c>
      <c r="Q25" t="str">
        <f t="shared" si="1"/>
        <v>film &amp; video</v>
      </c>
      <c r="R25" t="str">
        <f t="shared" si="2"/>
        <v>television</v>
      </c>
      <c r="S25" s="13">
        <f t="shared" si="3"/>
        <v>42097.778946759259</v>
      </c>
      <c r="T25" s="13">
        <f t="shared" si="4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5"/>
        <v>108.80768571428572</v>
      </c>
      <c r="P26" s="8">
        <f t="shared" si="0"/>
        <v>66.346149825783982</v>
      </c>
      <c r="Q26" t="str">
        <f t="shared" si="1"/>
        <v>film &amp; video</v>
      </c>
      <c r="R26" t="str">
        <f t="shared" si="2"/>
        <v>television</v>
      </c>
      <c r="S26" s="13">
        <f t="shared" si="3"/>
        <v>42229.820173611108</v>
      </c>
      <c r="T26" s="13">
        <f t="shared" si="4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5"/>
        <v>133.33333333333331</v>
      </c>
      <c r="P27" s="8">
        <f t="shared" si="0"/>
        <v>57.142857142857146</v>
      </c>
      <c r="Q27" t="str">
        <f t="shared" si="1"/>
        <v>film &amp; video</v>
      </c>
      <c r="R27" t="str">
        <f t="shared" si="2"/>
        <v>television</v>
      </c>
      <c r="S27" s="13">
        <f t="shared" si="3"/>
        <v>42318.025011574078</v>
      </c>
      <c r="T27" s="13">
        <f t="shared" si="4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5"/>
        <v>155.20000000000002</v>
      </c>
      <c r="P28" s="8">
        <f t="shared" si="0"/>
        <v>102.10526315789474</v>
      </c>
      <c r="Q28" t="str">
        <f t="shared" si="1"/>
        <v>film &amp; video</v>
      </c>
      <c r="R28" t="str">
        <f t="shared" si="2"/>
        <v>television</v>
      </c>
      <c r="S28" s="13">
        <f t="shared" si="3"/>
        <v>41828.515555555554</v>
      </c>
      <c r="T28" s="13">
        <f t="shared" si="4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5"/>
        <v>111.72500000000001</v>
      </c>
      <c r="P29" s="8">
        <f t="shared" si="0"/>
        <v>148.96666666666667</v>
      </c>
      <c r="Q29" t="str">
        <f t="shared" si="1"/>
        <v>film &amp; video</v>
      </c>
      <c r="R29" t="str">
        <f t="shared" si="2"/>
        <v>television</v>
      </c>
      <c r="S29" s="13">
        <f t="shared" si="3"/>
        <v>41929.164733796293</v>
      </c>
      <c r="T29" s="13">
        <f t="shared" si="4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5"/>
        <v>100.35000000000001</v>
      </c>
      <c r="P30" s="8">
        <f t="shared" si="0"/>
        <v>169.6056338028169</v>
      </c>
      <c r="Q30" t="str">
        <f t="shared" si="1"/>
        <v>film &amp; video</v>
      </c>
      <c r="R30" t="str">
        <f t="shared" si="2"/>
        <v>television</v>
      </c>
      <c r="S30" s="13">
        <f t="shared" si="3"/>
        <v>42324.96393518518</v>
      </c>
      <c r="T30" s="13">
        <f t="shared" si="4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5"/>
        <v>123.33333333333334</v>
      </c>
      <c r="P31" s="8">
        <f t="shared" si="0"/>
        <v>31.623931623931625</v>
      </c>
      <c r="Q31" t="str">
        <f t="shared" si="1"/>
        <v>film &amp; video</v>
      </c>
      <c r="R31" t="str">
        <f t="shared" si="2"/>
        <v>television</v>
      </c>
      <c r="S31" s="13">
        <f t="shared" si="3"/>
        <v>41812.67324074074</v>
      </c>
      <c r="T31" s="13">
        <f t="shared" si="4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5"/>
        <v>101.29975</v>
      </c>
      <c r="P32" s="8">
        <f t="shared" si="0"/>
        <v>76.45264150943396</v>
      </c>
      <c r="Q32" t="str">
        <f t="shared" si="1"/>
        <v>film &amp; video</v>
      </c>
      <c r="R32" t="str">
        <f t="shared" si="2"/>
        <v>television</v>
      </c>
      <c r="S32" s="13">
        <f t="shared" si="3"/>
        <v>41842.292997685188</v>
      </c>
      <c r="T32" s="13">
        <f t="shared" si="4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5"/>
        <v>100</v>
      </c>
      <c r="P33" s="8">
        <f t="shared" si="0"/>
        <v>13</v>
      </c>
      <c r="Q33" t="str">
        <f t="shared" si="1"/>
        <v>film &amp; video</v>
      </c>
      <c r="R33" t="str">
        <f t="shared" si="2"/>
        <v>television</v>
      </c>
      <c r="S33" s="13">
        <f t="shared" si="3"/>
        <v>42376.79206018518</v>
      </c>
      <c r="T33" s="13">
        <f t="shared" si="4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5"/>
        <v>100.24604569420035</v>
      </c>
      <c r="P34" s="8">
        <f t="shared" si="0"/>
        <v>320.44943820224717</v>
      </c>
      <c r="Q34" t="str">
        <f t="shared" si="1"/>
        <v>film &amp; video</v>
      </c>
      <c r="R34" t="str">
        <f t="shared" si="2"/>
        <v>television</v>
      </c>
      <c r="S34" s="13">
        <f t="shared" si="3"/>
        <v>42461.627511574072</v>
      </c>
      <c r="T34" s="13">
        <f t="shared" si="4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5"/>
        <v>102.0952380952381</v>
      </c>
      <c r="P35" s="8">
        <f t="shared" si="0"/>
        <v>83.75</v>
      </c>
      <c r="Q35" t="str">
        <f t="shared" si="1"/>
        <v>film &amp; video</v>
      </c>
      <c r="R35" t="str">
        <f t="shared" si="2"/>
        <v>television</v>
      </c>
      <c r="S35" s="13">
        <f t="shared" si="3"/>
        <v>42286.660891203705</v>
      </c>
      <c r="T35" s="13">
        <f t="shared" si="4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5"/>
        <v>130.46153846153845</v>
      </c>
      <c r="P36" s="8">
        <f t="shared" si="0"/>
        <v>49.882352941176471</v>
      </c>
      <c r="Q36" t="str">
        <f t="shared" si="1"/>
        <v>film &amp; video</v>
      </c>
      <c r="R36" t="str">
        <f t="shared" si="2"/>
        <v>television</v>
      </c>
      <c r="S36" s="13">
        <f t="shared" si="3"/>
        <v>41841.321770833332</v>
      </c>
      <c r="T36" s="13">
        <f t="shared" si="4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5"/>
        <v>166.5</v>
      </c>
      <c r="P37" s="8">
        <f t="shared" si="0"/>
        <v>59.464285714285715</v>
      </c>
      <c r="Q37" t="str">
        <f t="shared" si="1"/>
        <v>film &amp; video</v>
      </c>
      <c r="R37" t="str">
        <f t="shared" si="2"/>
        <v>television</v>
      </c>
      <c r="S37" s="13">
        <f t="shared" si="3"/>
        <v>42098.291828703703</v>
      </c>
      <c r="T37" s="13">
        <f t="shared" si="4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5"/>
        <v>142.15</v>
      </c>
      <c r="P38" s="8">
        <f t="shared" si="0"/>
        <v>193.84090909090909</v>
      </c>
      <c r="Q38" t="str">
        <f t="shared" si="1"/>
        <v>film &amp; video</v>
      </c>
      <c r="R38" t="str">
        <f t="shared" si="2"/>
        <v>television</v>
      </c>
      <c r="S38" s="13">
        <f t="shared" si="3"/>
        <v>42068.307002314818</v>
      </c>
      <c r="T38" s="13">
        <f t="shared" si="4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5"/>
        <v>183.44090909090909</v>
      </c>
      <c r="P39" s="8">
        <f t="shared" si="0"/>
        <v>159.51383399209487</v>
      </c>
      <c r="Q39" t="str">
        <f t="shared" si="1"/>
        <v>film &amp; video</v>
      </c>
      <c r="R39" t="str">
        <f t="shared" si="2"/>
        <v>television</v>
      </c>
      <c r="S39" s="13">
        <f t="shared" si="3"/>
        <v>42032.693043981482</v>
      </c>
      <c r="T39" s="13">
        <f t="shared" si="4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5"/>
        <v>110.04</v>
      </c>
      <c r="P40" s="8">
        <f t="shared" si="0"/>
        <v>41.68181818181818</v>
      </c>
      <c r="Q40" t="str">
        <f t="shared" si="1"/>
        <v>film &amp; video</v>
      </c>
      <c r="R40" t="str">
        <f t="shared" si="2"/>
        <v>television</v>
      </c>
      <c r="S40" s="13">
        <f t="shared" si="3"/>
        <v>41375.057222222218</v>
      </c>
      <c r="T40" s="13">
        <f t="shared" si="4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5"/>
        <v>130.98000000000002</v>
      </c>
      <c r="P41" s="8">
        <f t="shared" si="0"/>
        <v>150.89861751152074</v>
      </c>
      <c r="Q41" t="str">
        <f t="shared" si="1"/>
        <v>film &amp; video</v>
      </c>
      <c r="R41" t="str">
        <f t="shared" si="2"/>
        <v>television</v>
      </c>
      <c r="S41" s="13">
        <f t="shared" si="3"/>
        <v>41754.047083333331</v>
      </c>
      <c r="T41" s="13">
        <f t="shared" si="4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5"/>
        <v>101.35000000000001</v>
      </c>
      <c r="P42" s="8">
        <f t="shared" si="0"/>
        <v>126.6875</v>
      </c>
      <c r="Q42" t="str">
        <f t="shared" si="1"/>
        <v>film &amp; video</v>
      </c>
      <c r="R42" t="str">
        <f t="shared" si="2"/>
        <v>television</v>
      </c>
      <c r="S42" s="13">
        <f t="shared" si="3"/>
        <v>41789.21398148148</v>
      </c>
      <c r="T42" s="13">
        <f t="shared" si="4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5"/>
        <v>100</v>
      </c>
      <c r="P43" s="8">
        <f t="shared" si="0"/>
        <v>105.26315789473684</v>
      </c>
      <c r="Q43" t="str">
        <f t="shared" si="1"/>
        <v>film &amp; video</v>
      </c>
      <c r="R43" t="str">
        <f t="shared" si="2"/>
        <v>television</v>
      </c>
      <c r="S43" s="13">
        <f t="shared" si="3"/>
        <v>41887.568912037037</v>
      </c>
      <c r="T43" s="13">
        <f t="shared" si="4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5"/>
        <v>141.85714285714286</v>
      </c>
      <c r="P44" s="8">
        <f t="shared" si="0"/>
        <v>117.51479289940828</v>
      </c>
      <c r="Q44" t="str">
        <f t="shared" si="1"/>
        <v>film &amp; video</v>
      </c>
      <c r="R44" t="str">
        <f t="shared" si="2"/>
        <v>television</v>
      </c>
      <c r="S44" s="13">
        <f t="shared" si="3"/>
        <v>41971.639189814814</v>
      </c>
      <c r="T44" s="13">
        <f t="shared" si="4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5"/>
        <v>308.65999999999997</v>
      </c>
      <c r="P45" s="8">
        <f t="shared" si="0"/>
        <v>117.36121673003802</v>
      </c>
      <c r="Q45" t="str">
        <f t="shared" si="1"/>
        <v>film &amp; video</v>
      </c>
      <c r="R45" t="str">
        <f t="shared" si="2"/>
        <v>television</v>
      </c>
      <c r="S45" s="13">
        <f t="shared" si="3"/>
        <v>41802.790347222224</v>
      </c>
      <c r="T45" s="13">
        <f t="shared" si="4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5"/>
        <v>100</v>
      </c>
      <c r="P46" s="8">
        <f t="shared" si="0"/>
        <v>133.33333333333334</v>
      </c>
      <c r="Q46" t="str">
        <f t="shared" si="1"/>
        <v>film &amp; video</v>
      </c>
      <c r="R46" t="str">
        <f t="shared" si="2"/>
        <v>television</v>
      </c>
      <c r="S46" s="13">
        <f t="shared" si="3"/>
        <v>41874.098807870374</v>
      </c>
      <c r="T46" s="13">
        <f t="shared" si="4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5"/>
        <v>120</v>
      </c>
      <c r="P47" s="8">
        <f t="shared" si="0"/>
        <v>98.360655737704917</v>
      </c>
      <c r="Q47" t="str">
        <f t="shared" si="1"/>
        <v>film &amp; video</v>
      </c>
      <c r="R47" t="str">
        <f t="shared" si="2"/>
        <v>television</v>
      </c>
      <c r="S47" s="13">
        <f t="shared" si="3"/>
        <v>42457.623923611114</v>
      </c>
      <c r="T47" s="13">
        <f t="shared" si="4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5"/>
        <v>104.16666666666667</v>
      </c>
      <c r="P48" s="8">
        <f t="shared" si="0"/>
        <v>194.44444444444446</v>
      </c>
      <c r="Q48" t="str">
        <f t="shared" si="1"/>
        <v>film &amp; video</v>
      </c>
      <c r="R48" t="str">
        <f t="shared" si="2"/>
        <v>television</v>
      </c>
      <c r="S48" s="13">
        <f t="shared" si="3"/>
        <v>42323.964976851858</v>
      </c>
      <c r="T48" s="13">
        <f t="shared" si="4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5"/>
        <v>107.61100000000002</v>
      </c>
      <c r="P49" s="8">
        <f t="shared" si="0"/>
        <v>76.865000000000009</v>
      </c>
      <c r="Q49" t="str">
        <f t="shared" si="1"/>
        <v>film &amp; video</v>
      </c>
      <c r="R49" t="str">
        <f t="shared" si="2"/>
        <v>television</v>
      </c>
      <c r="S49" s="13">
        <f t="shared" si="3"/>
        <v>41932.819525462961</v>
      </c>
      <c r="T49" s="13">
        <f t="shared" si="4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5"/>
        <v>107.94999999999999</v>
      </c>
      <c r="P50" s="8">
        <f t="shared" si="0"/>
        <v>56.815789473684212</v>
      </c>
      <c r="Q50" t="str">
        <f t="shared" si="1"/>
        <v>film &amp; video</v>
      </c>
      <c r="R50" t="str">
        <f t="shared" si="2"/>
        <v>television</v>
      </c>
      <c r="S50" s="13">
        <f t="shared" si="3"/>
        <v>42033.516898148147</v>
      </c>
      <c r="T50" s="13">
        <f t="shared" si="4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5"/>
        <v>100</v>
      </c>
      <c r="P51" s="8">
        <f t="shared" si="0"/>
        <v>137.93103448275863</v>
      </c>
      <c r="Q51" t="str">
        <f t="shared" si="1"/>
        <v>film &amp; video</v>
      </c>
      <c r="R51" t="str">
        <f t="shared" si="2"/>
        <v>television</v>
      </c>
      <c r="S51" s="13">
        <f t="shared" si="3"/>
        <v>42271.176446759258</v>
      </c>
      <c r="T51" s="13">
        <f t="shared" si="4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5"/>
        <v>100</v>
      </c>
      <c r="P52" s="8">
        <f t="shared" si="0"/>
        <v>27.272727272727273</v>
      </c>
      <c r="Q52" t="str">
        <f t="shared" si="1"/>
        <v>film &amp; video</v>
      </c>
      <c r="R52" t="str">
        <f t="shared" si="2"/>
        <v>television</v>
      </c>
      <c r="S52" s="13">
        <f t="shared" si="3"/>
        <v>41995.752986111111</v>
      </c>
      <c r="T52" s="13">
        <f t="shared" si="4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5"/>
        <v>128.0181818181818</v>
      </c>
      <c r="P53" s="8">
        <f t="shared" si="0"/>
        <v>118.33613445378151</v>
      </c>
      <c r="Q53" t="str">
        <f t="shared" si="1"/>
        <v>film &amp; video</v>
      </c>
      <c r="R53" t="str">
        <f t="shared" si="2"/>
        <v>television</v>
      </c>
      <c r="S53" s="13">
        <f t="shared" si="3"/>
        <v>42196.928668981483</v>
      </c>
      <c r="T53" s="13">
        <f t="shared" si="4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5"/>
        <v>116.21</v>
      </c>
      <c r="P54" s="8">
        <f t="shared" si="0"/>
        <v>223.48076923076923</v>
      </c>
      <c r="Q54" t="str">
        <f t="shared" si="1"/>
        <v>film &amp; video</v>
      </c>
      <c r="R54" t="str">
        <f t="shared" si="2"/>
        <v>television</v>
      </c>
      <c r="S54" s="13">
        <f t="shared" si="3"/>
        <v>41807.701921296299</v>
      </c>
      <c r="T54" s="13">
        <f t="shared" si="4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5"/>
        <v>109.63333333333334</v>
      </c>
      <c r="P55" s="8">
        <f t="shared" si="0"/>
        <v>28.111111111111111</v>
      </c>
      <c r="Q55" t="str">
        <f t="shared" si="1"/>
        <v>film &amp; video</v>
      </c>
      <c r="R55" t="str">
        <f t="shared" si="2"/>
        <v>television</v>
      </c>
      <c r="S55" s="13">
        <f t="shared" si="3"/>
        <v>41719.549131944441</v>
      </c>
      <c r="T55" s="13">
        <f t="shared" si="4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5"/>
        <v>101</v>
      </c>
      <c r="P56" s="8">
        <f t="shared" si="0"/>
        <v>194.23076923076923</v>
      </c>
      <c r="Q56" t="str">
        <f t="shared" si="1"/>
        <v>film &amp; video</v>
      </c>
      <c r="R56" t="str">
        <f t="shared" si="2"/>
        <v>television</v>
      </c>
      <c r="S56" s="13">
        <f t="shared" si="3"/>
        <v>42333.713206018518</v>
      </c>
      <c r="T56" s="13">
        <f t="shared" si="4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5"/>
        <v>128.95348837209301</v>
      </c>
      <c r="P57" s="8">
        <f t="shared" si="0"/>
        <v>128.95348837209303</v>
      </c>
      <c r="Q57" t="str">
        <f t="shared" si="1"/>
        <v>film &amp; video</v>
      </c>
      <c r="R57" t="str">
        <f t="shared" si="2"/>
        <v>television</v>
      </c>
      <c r="S57" s="13">
        <f t="shared" si="3"/>
        <v>42496.968935185185</v>
      </c>
      <c r="T57" s="13">
        <f t="shared" si="4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5"/>
        <v>107.26249999999999</v>
      </c>
      <c r="P58" s="8">
        <f t="shared" si="0"/>
        <v>49.316091954022987</v>
      </c>
      <c r="Q58" t="str">
        <f t="shared" si="1"/>
        <v>film &amp; video</v>
      </c>
      <c r="R58" t="str">
        <f t="shared" si="2"/>
        <v>television</v>
      </c>
      <c r="S58" s="13">
        <f t="shared" si="3"/>
        <v>42149.548888888887</v>
      </c>
      <c r="T58" s="13">
        <f t="shared" si="4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5"/>
        <v>101.89999999999999</v>
      </c>
      <c r="P59" s="8">
        <f t="shared" si="0"/>
        <v>221.52173913043478</v>
      </c>
      <c r="Q59" t="str">
        <f t="shared" si="1"/>
        <v>film &amp; video</v>
      </c>
      <c r="R59" t="str">
        <f t="shared" si="2"/>
        <v>television</v>
      </c>
      <c r="S59" s="13">
        <f t="shared" si="3"/>
        <v>42089.83289351852</v>
      </c>
      <c r="T59" s="13">
        <f t="shared" si="4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5"/>
        <v>102.91</v>
      </c>
      <c r="P60" s="8">
        <f t="shared" si="0"/>
        <v>137.21333333333334</v>
      </c>
      <c r="Q60" t="str">
        <f t="shared" si="1"/>
        <v>film &amp; video</v>
      </c>
      <c r="R60" t="str">
        <f t="shared" si="2"/>
        <v>television</v>
      </c>
      <c r="S60" s="13">
        <f t="shared" si="3"/>
        <v>41932.745046296295</v>
      </c>
      <c r="T60" s="13">
        <f t="shared" si="4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5"/>
        <v>100.12570000000001</v>
      </c>
      <c r="P61" s="8">
        <f t="shared" si="0"/>
        <v>606.82242424242418</v>
      </c>
      <c r="Q61" t="str">
        <f t="shared" si="1"/>
        <v>film &amp; video</v>
      </c>
      <c r="R61" t="str">
        <f t="shared" si="2"/>
        <v>television</v>
      </c>
      <c r="S61" s="13">
        <f t="shared" si="3"/>
        <v>42230.23583333334</v>
      </c>
      <c r="T61" s="13">
        <f t="shared" si="4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5"/>
        <v>103.29622222222221</v>
      </c>
      <c r="P62" s="8">
        <f t="shared" si="0"/>
        <v>43.040092592592593</v>
      </c>
      <c r="Q62" t="str">
        <f t="shared" si="1"/>
        <v>film &amp; video</v>
      </c>
      <c r="R62" t="str">
        <f t="shared" si="2"/>
        <v>shorts</v>
      </c>
      <c r="S62" s="13">
        <f t="shared" si="3"/>
        <v>41701.901817129627</v>
      </c>
      <c r="T62" s="13">
        <f t="shared" si="4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5"/>
        <v>148.30000000000001</v>
      </c>
      <c r="P63" s="8">
        <f t="shared" si="0"/>
        <v>322.39130434782606</v>
      </c>
      <c r="Q63" t="str">
        <f t="shared" si="1"/>
        <v>film &amp; video</v>
      </c>
      <c r="R63" t="str">
        <f t="shared" si="2"/>
        <v>shorts</v>
      </c>
      <c r="S63" s="13">
        <f t="shared" si="3"/>
        <v>41409.814317129632</v>
      </c>
      <c r="T63" s="13">
        <f t="shared" si="4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5"/>
        <v>154.73333333333332</v>
      </c>
      <c r="P64" s="8">
        <f t="shared" si="0"/>
        <v>96.708333333333329</v>
      </c>
      <c r="Q64" t="str">
        <f t="shared" si="1"/>
        <v>film &amp; video</v>
      </c>
      <c r="R64" t="str">
        <f t="shared" si="2"/>
        <v>shorts</v>
      </c>
      <c r="S64" s="13">
        <f t="shared" si="3"/>
        <v>41311.799513888887</v>
      </c>
      <c r="T64" s="13">
        <f t="shared" si="4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5"/>
        <v>113.51849999999999</v>
      </c>
      <c r="P65" s="8">
        <f t="shared" si="0"/>
        <v>35.474531249999998</v>
      </c>
      <c r="Q65" t="str">
        <f t="shared" si="1"/>
        <v>film &amp; video</v>
      </c>
      <c r="R65" t="str">
        <f t="shared" si="2"/>
        <v>shorts</v>
      </c>
      <c r="S65" s="13">
        <f t="shared" si="3"/>
        <v>41612.912187499998</v>
      </c>
      <c r="T65" s="13">
        <f t="shared" si="4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5"/>
        <v>173.33333333333334</v>
      </c>
      <c r="P66" s="8">
        <f t="shared" si="0"/>
        <v>86.666666666666671</v>
      </c>
      <c r="Q66" t="str">
        <f t="shared" si="1"/>
        <v>film &amp; video</v>
      </c>
      <c r="R66" t="str">
        <f t="shared" si="2"/>
        <v>shorts</v>
      </c>
      <c r="S66" s="13">
        <f t="shared" si="3"/>
        <v>41433.01829861111</v>
      </c>
      <c r="T66" s="13">
        <f t="shared" si="4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E67/D67*100</f>
        <v>107.52857142857141</v>
      </c>
      <c r="P67" s="8">
        <f t="shared" ref="P67:P130" si="7">IFERROR(E67/L67,0)</f>
        <v>132.05263157894737</v>
      </c>
      <c r="Q67" t="str">
        <f t="shared" ref="Q67:Q130" si="8">LEFT(N67,(FIND("/",N67,1)-1))</f>
        <v>film &amp; video</v>
      </c>
      <c r="R67" t="str">
        <f t="shared" ref="R67:R130" si="9">MID(N67,FIND("/",N67)+1,256)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118.6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E131/D131*100</f>
        <v>0</v>
      </c>
      <c r="P131" s="8">
        <f t="shared" ref="P131:P194" si="13">IFERROR(E131/L131,0)</f>
        <v>0</v>
      </c>
      <c r="Q131" t="str">
        <f t="shared" ref="Q131:Q194" si="14">LEFT(N131,(FIND("/",N131,1)-1))</f>
        <v>film &amp; video</v>
      </c>
      <c r="R131" t="str">
        <f t="shared" ref="R131:R194" si="15">MID(N131,FIND("/",N131)+1,256)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9.5687499999999996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13.433333333333334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3.1413333333333333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100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10.775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0.33333333333333337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27.6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7.5111111111111111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0.57499999999999996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0.08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0.91999999999999993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23.163076923076922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5.5999999999999994E-2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7.8947368421052634E-3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0.71799999999999997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2.666666666666667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6.0000000000000001E-3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5.0999999999999996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0.26711185308848079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2E-3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>
        <f t="shared" si="13"/>
        <v>0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0.01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15.535714285714286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>
        <f t="shared" si="13"/>
        <v>0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0.53333333333333333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>
        <f t="shared" si="13"/>
        <v>0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60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0.01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22.400000000000002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2E-3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>
        <f t="shared" si="13"/>
        <v>0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>
        <f t="shared" si="13"/>
        <v>0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>
        <f t="shared" si="13"/>
        <v>0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6.4850000000000003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>
        <f t="shared" si="13"/>
        <v>0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40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>
        <f t="shared" si="13"/>
        <v>0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20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33.416666666666664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21.092608822670172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>
        <f t="shared" si="13"/>
        <v>0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35.856000000000002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3.4000000000000004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>
        <f t="shared" si="13"/>
        <v>0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>
        <f t="shared" si="13"/>
        <v>0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6.8999999999999992E-2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0.41666666666666669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1.6999999999999999E-3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E195/D195*100</f>
        <v>0</v>
      </c>
      <c r="P195" s="8">
        <f t="shared" ref="P195:P258" si="19">IFERROR(E195/L195,0)</f>
        <v>0</v>
      </c>
      <c r="Q195" t="str">
        <f t="shared" ref="Q195:Q258" si="20">LEFT(N195,(FIND("/",N195,1)-1))</f>
        <v>film &amp; video</v>
      </c>
      <c r="R195" t="str">
        <f t="shared" ref="R195:R258" si="21">MID(N195,FIND("/",N195)+1,256)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0.12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>
        <f t="shared" si="19"/>
        <v>0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41.857142857142861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10.48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1.1159999999999999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>
        <f t="shared" si="19"/>
        <v>0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26.192500000000003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58.461538461538467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>
        <f t="shared" si="19"/>
        <v>0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29.84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50.721666666666664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16.25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>
        <f t="shared" si="19"/>
        <v>0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15.214285714285714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>
        <f t="shared" si="19"/>
        <v>0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>
        <f t="shared" si="19"/>
        <v>0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25.25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44.6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1.5873015873015872E-2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0.04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8.0000000000000002E-3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0.22727272727272727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55.698440000000005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11.943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17.630000000000003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0.72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>
        <f t="shared" si="19"/>
        <v>0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>
        <f t="shared" si="19"/>
        <v>0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>
        <f t="shared" si="19"/>
        <v>0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>
        <f t="shared" si="19"/>
        <v>0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0.86206896551724133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>
        <f t="shared" si="19"/>
        <v>0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>
        <f t="shared" si="19"/>
        <v>0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>
        <f t="shared" si="19"/>
        <v>0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0.4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>
        <f t="shared" si="19"/>
        <v>0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>
        <f t="shared" si="19"/>
        <v>0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40.1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>
        <f t="shared" si="19"/>
        <v>0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>
        <f t="shared" si="19"/>
        <v>0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0.33333333333333337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>
        <f t="shared" si="19"/>
        <v>0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107.63413333333334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112.63736263736264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113.46153846153845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102.592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113.75714285714287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103.71999999999998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305.46000000000004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134.1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101.33294117647058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112.92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105.58333333333334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125.57142857142858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184.56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100.73333333333335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116.94725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106.73325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139.1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E259/D259*100</f>
        <v>106.72648571428572</v>
      </c>
      <c r="P259" s="8">
        <f t="shared" ref="P259:P322" si="25">IFERROR(E259/L259,0)</f>
        <v>66.70405357142856</v>
      </c>
      <c r="Q259" t="str">
        <f t="shared" ref="Q259:Q322" si="26">LEFT(N259,(FIND("/",N259,1)-1))</f>
        <v>film &amp; video</v>
      </c>
      <c r="R259" t="str">
        <f t="shared" ref="R259:R322" si="27">MID(N259,FIND("/",N259)+1,256)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191.14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131.93789333333334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106.4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107.4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240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118.08108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118.19999999999999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111.1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145.5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131.62883248730967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111.4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147.23376999999999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152.60869565217391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104.67999999999999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177.43366666666668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107.7758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108.395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147.6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110.38153846153847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150.34814814814814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157.31829411764707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156.14400000000001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120.58763636363636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101.18888888888888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114.27249999999999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104.62615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228.82507142857142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109.15333333333332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176.29999999999998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103.21061999999999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104.82000000000001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106.68444444444445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120.02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101.50693333333334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101.38461538461539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100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133.10911999999999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118.72620000000001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100.64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108.93241269841269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178.95250000000001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101.72264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118.73499999999999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100.46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137.46666666666667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231.64705882352939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130.33333333333331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292.89999999999998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111.31818181818183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105.56666666666668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118.94444444444446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104.129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104.10165000000001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111.87499999999999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104.73529411764706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385.15000000000003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101.248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113.77333333333333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100.80333333333333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283.32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112.68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106.58000000000001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E323/D323*100</f>
        <v>102.66285714285715</v>
      </c>
      <c r="P323" s="8">
        <f t="shared" ref="P323:P386" si="31">IFERROR(E323/L323,0)</f>
        <v>106.62314540059347</v>
      </c>
      <c r="Q323" t="str">
        <f t="shared" ref="Q323:Q386" si="32">LEFT(N323,(FIND("/",N323,1)-1))</f>
        <v>film &amp; video</v>
      </c>
      <c r="R323" t="str">
        <f t="shared" ref="R323:R386" si="33">MID(N323,FIND("/",N323)+1,256)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107.91200000000001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123.07407407407408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101.6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104.396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112.92973333333333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136.4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103.61439999999999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105.5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101.82857142857142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106.60499999999999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113.015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125.22750000000001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101.19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102.76470588235294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116.83911999999998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101.16833333333335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110.13360000000002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108.08333333333333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125.02285714285715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106.71428571428572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100.36639999999998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102.02863333333335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102.08358208955224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123.27586206896552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170.28880000000001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111.59049999999999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106.63570159857905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114.75999999999999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127.34117647058822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116.56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108.61819426615318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103.94285714285714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116.25714285714285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102.69239999999999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103.08800000000001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104.85537190082646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101.375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111.07699999999998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124.15933781686496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101.33333333333334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110.16142857142856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103.97333333333334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101.31578947368421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103.3501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104.11200000000001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110.15569230769231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122.02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114.16866666666667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125.33333333333334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106.66666666666667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130.65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120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105.9591836734694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114.39999999999999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111.76666666666665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116.08000000000001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141.5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104.72999999999999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255.83333333333331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206.70670670670671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112.105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E387/D387*100</f>
        <v>105.982</v>
      </c>
      <c r="P387" s="8">
        <f t="shared" ref="P387:P450" si="37">IFERROR(E387/L387,0)</f>
        <v>111.79535864978902</v>
      </c>
      <c r="Q387" t="str">
        <f t="shared" ref="Q387:Q450" si="38">LEFT(N387,(FIND("/",N387,1)-1))</f>
        <v>film &amp; video</v>
      </c>
      <c r="R387" t="str">
        <f t="shared" ref="R387:R450" si="39">MID(N387,FIND("/",N387)+1,256)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100.16666666666667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213.98947368421051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126.16000000000001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181.53547058823528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100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100.61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100.9027027027027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110.446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111.8936170212766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108.04450000000001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106.66666666666667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103.90027322404372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125.16000000000001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106.80499999999999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112.30249999999999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103.812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141.65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105.25999999999999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103.09142857142857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107.65957446808511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107.70464285714286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101.55000000000001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101.43766666666667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136.80000000000001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128.29999999999998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101.05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126.84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105.0859375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102.85405405405406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102.14714285714285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120.21700000000001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100.24761904761905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100.63392857142857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100.4375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0.43939393939393934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2.0066666666666668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1.075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0.76500000000000001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6.7966666666666677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1.2E-2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1.3299999999999998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5.6333333333333329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13.833333333333334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2.7272727272727275E-3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0.1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39.358823529411765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0.1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3.3333333333333335E-3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7.2952380952380951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1.6666666666666666E-2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3.2804000000000002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E451/D451*100</f>
        <v>2.25</v>
      </c>
      <c r="P451" s="8">
        <f t="shared" ref="P451:P514" si="43">IFERROR(E451/L451,0)</f>
        <v>9</v>
      </c>
      <c r="Q451" t="str">
        <f t="shared" ref="Q451:Q514" si="44">LEFT(N451,(FIND("/",N451,1)-1))</f>
        <v>film &amp; video</v>
      </c>
      <c r="R451" t="str">
        <f t="shared" ref="R451:R514" si="45">MID(N451,FIND("/",N451)+1,256)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0.79200000000000004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2.7404479578392621E-2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0.82000000000000006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6.9230769230769221E-2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0.68631863186318631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8.2100000000000009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6.4102564102564097E-2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0.29411764705882354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2.2727272727272729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9.9009900990099015E-2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26.953125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0.76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21.574999999999999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11.892727272727273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17.625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3.0303030303030304E-2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32.56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19.41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6.1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0.1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50.2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0.18625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21.906971229845084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9.0909090909090905E-3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0.28667813379201834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0.155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1.6666666666666668E-3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0.6696428571428571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4.5985132395404564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9.5500000000000007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3.3076923076923079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1.1499999999999999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1.7538461538461538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0.43333333333333329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0.125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0.8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0.2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0.13749999999999998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E515/D515*100</f>
        <v>13.923999999999999</v>
      </c>
      <c r="P515" s="8">
        <f t="shared" ref="P515:P578" si="49">IFERROR(E515/L515,0)</f>
        <v>102.38235294117646</v>
      </c>
      <c r="Q515" t="str">
        <f t="shared" ref="Q515:Q578" si="50">LEFT(N515,(FIND("/",N515,1)-1))</f>
        <v>film &amp; video</v>
      </c>
      <c r="R515" t="str">
        <f t="shared" ref="R515:R578" si="51">MID(N515,FIND("/",N515)+1,256)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3.3333333333333335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25.41340206185567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22.881426547787683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102.1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104.64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114.66666666666667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120.6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108.67285714285715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100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113.99999999999999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100.85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115.65217391304347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130.41666666666666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107.78267254038178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100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123.25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100.2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104.66666666666666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102.49999999999999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118.25757575757576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120.5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302.42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100.64400000000001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6.6666666666666671E-3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0.55555555555555558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3.9999999999999996E-4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0.31818181818181818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27.383999999999997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8.666666666666667E-2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>
        <f t="shared" si="49"/>
        <v>0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0.09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0.70000000000000007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>
        <f t="shared" si="49"/>
        <v>0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0.49199999999999999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36.589147286821706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>
        <f t="shared" si="49"/>
        <v>0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0.91066666666666674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>
        <f t="shared" si="49"/>
        <v>0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2.0833333333333336E-2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1.2E-2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0.36666666666666664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>
        <f t="shared" si="49"/>
        <v>0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9.0666666666666659E-2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5.5555555555555558E-3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>
        <f t="shared" si="49"/>
        <v>0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0.02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>
        <f t="shared" si="49"/>
        <v>0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0.8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0.16705882352941176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0.42399999999999999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>
        <f t="shared" si="49"/>
        <v>0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0.38925389253892539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0.7155635062611807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0.43166666666666664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1.25E-3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E579/D579*100</f>
        <v>0.2</v>
      </c>
      <c r="P579" s="8">
        <f t="shared" ref="P579:P642" si="55">IFERROR(E579/L579,0)</f>
        <v>10</v>
      </c>
      <c r="Q579" t="str">
        <f t="shared" ref="Q579:Q642" si="56">LEFT(N579,(FIND("/",N579,1)-1))</f>
        <v>technology</v>
      </c>
      <c r="R579" t="str">
        <f t="shared" ref="R579:R642" si="57">MID(N579,FIND("/",N579)+1,256)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1.12E-2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1.4583333333333333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3.3333333333333333E-2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>
        <f t="shared" si="55"/>
        <v>0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>
        <f t="shared" si="55"/>
        <v>0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1.1111111111111112E-2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>
        <f t="shared" si="55"/>
        <v>0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0.55999999999999994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9.0833333333333339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3.3444444444444441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1.3333333333333334E-2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6.0999999999999999E-2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3.3333333333333335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0.104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0.42599999999999999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0.03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0.26666666666666666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6.2E-2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1.4000000000000001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>
        <f t="shared" si="55"/>
        <v>0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>
        <f t="shared" si="55"/>
        <v>0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0.2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>
        <f t="shared" si="55"/>
        <v>0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0.97400000000000009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0.64102564102564097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>
        <f t="shared" si="55"/>
        <v>0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>
        <f t="shared" si="55"/>
        <v>0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>
        <f t="shared" si="55"/>
        <v>0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21.363333333333333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>
        <f t="shared" si="55"/>
        <v>0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>
        <f t="shared" si="55"/>
        <v>0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>
        <f t="shared" si="55"/>
        <v>0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>
        <f t="shared" si="55"/>
        <v>0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3.9999999999999996E-5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5.6833333333333336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>
        <f t="shared" si="55"/>
        <v>0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>
        <f t="shared" si="55"/>
        <v>0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>
        <f t="shared" si="55"/>
        <v>0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17.380000000000003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0.02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>
        <f t="shared" si="55"/>
        <v>0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0.17500000000000002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8.3340278356529712E-2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>
        <f t="shared" si="55"/>
        <v>0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12.45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0.02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8.0000000000000002E-3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0.2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>
        <f t="shared" si="55"/>
        <v>0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9.0000000000000011E-3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9.9999999999999991E-5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144.28571428571428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E643/D643*100</f>
        <v>119.16249999999999</v>
      </c>
      <c r="P643" s="8">
        <f t="shared" ref="P643:P706" si="61">IFERROR(E643/L643,0)</f>
        <v>151.31746031746033</v>
      </c>
      <c r="Q643" t="str">
        <f t="shared" ref="Q643:Q706" si="62">LEFT(N643,(FIND("/",N643,1)-1))</f>
        <v>technology</v>
      </c>
      <c r="R643" t="str">
        <f t="shared" ref="R643:R706" si="63">MID(N643,FIND("/",N643)+1,256)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1460.4850000000001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105.80799999999999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300.11791999999997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278.7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131.87625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107.05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126.82285714285715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139.96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112.4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100.52799999999999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100.46666666666665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141.446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267.29166666666669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146.88749999999999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213.56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125.69999999999999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104.46206037108834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100.56666666666668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3.0579999999999998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0.95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0.4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0.35000000000000003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18.64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4.0000000000000001E-3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10.02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4.5600000000000005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21.5075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29.276666666666667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39.426666666666662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21.628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0.20500000000000002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0.03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14.85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25.584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3.8206896551724134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15.485964912280703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25.912000000000003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0.04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0.106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0.85142857142857142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7.4837500000000006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27.650000000000002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>
        <f t="shared" si="61"/>
        <v>0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3.55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72.989999999999995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57.648750000000007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12.34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0.52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6.5299999999999994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35.338000000000001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0.39333333333333331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5.7142857142857147E-4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46.379999999999995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15.39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82.422107692307705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2.6866666666666665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26.6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30.813400000000001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0.87454545454545463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E707/D707*100</f>
        <v>0.97699999999999987</v>
      </c>
      <c r="P707" s="8">
        <f t="shared" ref="P707:P770" si="67">IFERROR(E707/L707,0)</f>
        <v>195.4</v>
      </c>
      <c r="Q707" t="str">
        <f t="shared" ref="Q707:Q770" si="68">LEFT(N707,(FIND("/",N707,1)-1))</f>
        <v>technology</v>
      </c>
      <c r="R707" t="str">
        <f t="shared" ref="R707:R770" si="69">MID(N707,FIND("/",N707)+1,256)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>
        <f t="shared" si="67"/>
        <v>0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78.927352941176466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22.092500000000001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0.40666666666666662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>
        <f t="shared" si="67"/>
        <v>0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33.790999999999997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0.21649484536082475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0.79600000000000004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14.993333333333334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5.0509090909090908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10.214285714285715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0.30499999999999999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0.75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143.94736842105263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122.10975609756099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132.024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109.38000000000001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105.47157142857144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100.35000000000001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101.4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155.51428571428571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105.566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130.65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132.19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160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120.48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125.52941176470588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114.40638297872341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315.13888888888891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122.39999999999999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106.73333333333332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158.33333333333331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107.4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102.25999999999999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110.71428571428572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102.32000000000001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179.09909909909908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111.08135252761969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100.04285714285714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100.25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105.56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102.58775877587757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118.5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111.7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103.75000000000001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101.9076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117.71428571428571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101.92000000000002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>
        <f t="shared" si="67"/>
        <v>0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>
        <f t="shared" si="67"/>
        <v>0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0.11655011655011654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>
        <f t="shared" si="67"/>
        <v>0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36.014285714285712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>
        <f t="shared" si="67"/>
        <v>0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>
        <f t="shared" si="67"/>
        <v>0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E771/D771*100</f>
        <v>41.4</v>
      </c>
      <c r="P771" s="8">
        <f t="shared" ref="P771:P834" si="73">IFERROR(E771/L771,0)</f>
        <v>31.846153846153847</v>
      </c>
      <c r="Q771" t="str">
        <f t="shared" ref="Q771:Q834" si="74">LEFT(N771,(FIND("/",N771,1)-1))</f>
        <v>publishing</v>
      </c>
      <c r="R771" t="str">
        <f t="shared" ref="R771:R834" si="75">MID(N771,FIND("/",N771)+1,256)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>
        <f t="shared" si="73"/>
        <v>0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2.6315789473684209E-2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3.3333333333333335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0.85129023676509719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70.199999999999989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51.4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0.70000000000000007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0.4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2.666666666666667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133.15375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100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148.13333333333333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102.49999999999999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180.62799999999999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142.79999999999998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114.16666666666666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203.505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109.41176470588236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144.37459999999999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103.86666666666666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100.44440000000002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102.77927272727271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105.31250000000001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111.78571428571429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101.35000000000001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107.53333333333333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114.88571428571429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100.02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152.13333333333335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111.52149999999999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101.33333333333334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123.2608695652174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100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104.4375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105.125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100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103.77499999999999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151.83333333333334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159.99600000000001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127.3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115.12214285714286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137.11066666666665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155.71428571428572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108.74999999999999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134.05000000000001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100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119.16666666666667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179.5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134.38124999999999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100.43200000000002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101.45454545454547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103.33333333333334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107.83333333333334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233.33333333333334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100.60706666666665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E835/D835*100</f>
        <v>101.66666666666666</v>
      </c>
      <c r="P835" s="8">
        <f t="shared" ref="P835:P898" si="79">IFERROR(E835/L835,0)</f>
        <v>148.78048780487805</v>
      </c>
      <c r="Q835" t="str">
        <f t="shared" ref="Q835:Q898" si="80">LEFT(N835,(FIND("/",N835,1)-1))</f>
        <v>music</v>
      </c>
      <c r="R835" t="str">
        <f t="shared" ref="R835:R898" si="81">MID(N835,FIND("/",N835)+1,256)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131.0181818181818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117.25000000000001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100.93039999999999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121.8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145.4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116.61660000000001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120.4166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101.32000000000001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104.32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267.13333333333333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194.13333333333333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120.3802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122.00090909090908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100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100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119.9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155.17499999999998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130.44999999999999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104.97142857142859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100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118.2205035971223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103.44827586206897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218.00000000000003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100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144.00583333333333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104.67500000000001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18.142857142857142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2.2444444444444445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0.33999999999999997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4.5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41.53846153846154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18.285714285714285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24.02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0.1111111111111111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11.818181818181818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0.31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5.416666666666667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0.8125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1.2857142857142856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24.333333333333336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>
        <f t="shared" si="79"/>
        <v>0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40.799492385786799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67.55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1.3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30.666666666666664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0.8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20.133333333333333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40.020000000000003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>
        <f t="shared" si="79"/>
        <v>0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7.1999999999999993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9.4412800000000008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4.1666666666666661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40.75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10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39.17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40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E899/D899*100</f>
        <v>0</v>
      </c>
      <c r="P899" s="8">
        <f t="shared" ref="P899:P962" si="85">IFERROR(E899/L899,0)</f>
        <v>0</v>
      </c>
      <c r="Q899" t="str">
        <f t="shared" ref="Q899:Q962" si="86">LEFT(N899,(FIND("/",N899,1)-1))</f>
        <v>music</v>
      </c>
      <c r="R899" t="str">
        <f t="shared" ref="R899:R962" si="87">MID(N899,FIND("/",N899)+1,256)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2.8000000000000003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37.333333333333336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0.42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>
        <f t="shared" si="85"/>
        <v>0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0.3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0.30199999999999999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>
        <f t="shared" si="85"/>
        <v>0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>
        <f t="shared" si="85"/>
        <v>0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>
        <f t="shared" si="85"/>
        <v>0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22.363636363636363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>
        <f t="shared" si="85"/>
        <v>0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0.85714285714285721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6.6066666666666665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>
        <f t="shared" si="85"/>
        <v>0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>
        <f t="shared" si="85"/>
        <v>0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0.6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0.5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>
        <f t="shared" si="85"/>
        <v>0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30.9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21.037037037037038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2.1999999999999997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10.9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2.666666666666667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>
        <f t="shared" si="85"/>
        <v>0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>
        <f t="shared" si="85"/>
        <v>0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10.86206896551724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>
        <f t="shared" si="85"/>
        <v>0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38.333333333333336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6.5500000000000007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14.536842105263158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30.4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1.4285714285714286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>
        <f t="shared" si="85"/>
        <v>0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1.1428571428571428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0.35714285714285715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1.4545454545454546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17.155555555555555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8.9066666666666663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9.6333333333333346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13.325999999999999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1.9066666666666665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>
        <f t="shared" si="85"/>
        <v>0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28.04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38.39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39.942857142857143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0.84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43.406666666666666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5.6613333333333333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1.9416666666666664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11.328275684711327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38.86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46.100628930817614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E963/D963*100</f>
        <v>42.188421052631583</v>
      </c>
      <c r="P963" s="8">
        <f t="shared" ref="P963:P1026" si="91">IFERROR(E963/L963,0)</f>
        <v>364.35454545454547</v>
      </c>
      <c r="Q963" t="str">
        <f t="shared" ref="Q963:Q1026" si="92">LEFT(N963,(FIND("/",N963,1)-1))</f>
        <v>technology</v>
      </c>
      <c r="R963" t="str">
        <f t="shared" ref="R963:R1026" si="93">MID(N963,FIND("/",N963)+1,256)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28.48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0.79909090909090907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1.1919999999999999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14.799999999999999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17.810000000000002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46.666666666666664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45.92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0.22599999999999998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34.625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2.0549999999999997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0.55999999999999994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2.6069999999999998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33.666666666666664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56.263267182990241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82.817599999999999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14.860000000000001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1.2375123751237513E-2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1.7142857142857144E-2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29.506136117214709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6.293333333333333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12.75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13.22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>
        <f t="shared" si="91"/>
        <v>0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16.77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0.104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0.46699999999999997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25.087142857142858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7.26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1.3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58.558333333333337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7.7886666666666677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2.2157147647256061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29.6029602960296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16.055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82.207999999999998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75.051000000000002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5.8500000000000005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44.32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0.26737967914438499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13.13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0.19088937093275488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0.375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21535.021000000001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34.527999999999999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30.599999999999998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2.666666666666667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22.878799999999998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47.333333333333336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205.54838709677421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351.80366666666669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114.9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237.15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118.63774999999998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E1027/D1027*100</f>
        <v>109.92831428571431</v>
      </c>
      <c r="P1027" s="8">
        <f t="shared" ref="P1027:P1090" si="97">IFERROR(E1027/L1027,0)</f>
        <v>71.848571428571432</v>
      </c>
      <c r="Q1027" t="str">
        <f t="shared" ref="Q1027:Q1090" si="98">LEFT(N1027,(FIND("/",N1027,1)-1))</f>
        <v>music</v>
      </c>
      <c r="R1027" t="str">
        <f t="shared" ref="R1027:R1090" si="99">MID(N1027,FIND("/",N1027)+1,256)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100.00828571428571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103.09292094387415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117.27000000000001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111.75999999999999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342.09999999999997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107.4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108.49703703703703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102.86144578313252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130.0018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107.65217391304347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112.36044444444444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102.1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145.33333333333334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128.19999999999999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0.29411764705882354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>
        <f t="shared" si="97"/>
        <v>0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8.5370000000000008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8.5714285714285715E-2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2.6599999999999997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>
        <f t="shared" si="97"/>
        <v>0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0.05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>
        <f t="shared" si="97"/>
        <v>0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>
        <f t="shared" si="97"/>
        <v>0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>
        <f t="shared" si="97"/>
        <v>0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>
        <f t="shared" si="97"/>
        <v>0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>
        <f t="shared" si="97"/>
        <v>0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>
        <f t="shared" si="97"/>
        <v>0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>
        <f t="shared" si="97"/>
        <v>0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>
        <f t="shared" si="97"/>
        <v>0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>
        <f t="shared" si="97"/>
        <v>0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>
        <f t="shared" si="97"/>
        <v>0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>
        <f t="shared" si="97"/>
        <v>0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95.477386934673376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>
        <f t="shared" si="97"/>
        <v>0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0.15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38.636363636363633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0.70000000000000007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>
        <f t="shared" si="97"/>
        <v>0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6.8000000000000005E-2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1.3333333333333335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6.3092592592592585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4.5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62.765333333333331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29.376000000000001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7.5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2.6076923076923078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9.1050000000000004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1.7647058823529412E-2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0.55999999999999994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0.82000000000000006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>
        <f t="shared" si="97"/>
        <v>0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8.3333333333333343E-2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>
        <f t="shared" si="97"/>
        <v>0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14.182977777777777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E1091/D1091*100</f>
        <v>7.8266666666666662</v>
      </c>
      <c r="P1091" s="8">
        <f t="shared" ref="P1091:P1154" si="103">IFERROR(E1091/L1091,0)</f>
        <v>23.959183673469386</v>
      </c>
      <c r="Q1091" t="str">
        <f t="shared" ref="Q1091:Q1154" si="104">LEFT(N1091,(FIND("/",N1091,1)-1))</f>
        <v>games</v>
      </c>
      <c r="R1091" t="str">
        <f t="shared" ref="R1091:R1154" si="105">MID(N1091,FIND("/",N1091)+1,256)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3.8464497269020695E-2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12.5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14.083333333333334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18.300055555555556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17.933333333333334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4.7E-2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7.2120000000000006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0.5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4.1000000000000002E-2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5.3125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4.9516666666666671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0.159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41.25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>
        <f t="shared" si="103"/>
        <v>0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0.44999999999999996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0.51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0.04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35.537409090909087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0.5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0.16666666666666669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0.13250000000000001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3.5704000000000007E-2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8.3000000000000007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0.23809523809523811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>
        <f t="shared" si="103"/>
        <v>0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1.1599999999999999E-2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>
        <f t="shared" si="103"/>
        <v>0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0.22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0.47222222222222221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0.5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0.1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0.105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0.22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14.38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0.66666666666666674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4.0000000000000001E-3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6.4439140811455857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39.5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0.35714285714285715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6.25E-2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0.41333333333333333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>
        <f t="shared" si="103"/>
        <v>0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0.125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8.8333333333333339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>
        <f t="shared" si="103"/>
        <v>0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0.48666666666666669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0.15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10.08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>
        <f t="shared" si="103"/>
        <v>0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5.6937500000000005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E1155/D1155*100</f>
        <v>0.625</v>
      </c>
      <c r="P1155" s="8">
        <f t="shared" ref="P1155:P1218" si="109">IFERROR(E1155/L1155,0)</f>
        <v>50</v>
      </c>
      <c r="Q1155" t="str">
        <f t="shared" ref="Q1155:Q1218" si="110">LEFT(N1155,(FIND("/",N1155,1)-1))</f>
        <v>food</v>
      </c>
      <c r="R1155" t="str">
        <f t="shared" ref="R1155:R1218" si="111">MID(N1155,FIND("/",N1155)+1,256)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0.752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>
        <f t="shared" si="109"/>
        <v>0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0.46666666666666673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>
        <f t="shared" si="109"/>
        <v>0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>
        <f t="shared" si="109"/>
        <v>0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5.8333333333333341E-2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>
        <f t="shared" si="109"/>
        <v>0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>
        <f t="shared" si="109"/>
        <v>0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20.705000000000002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19.139999999999997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1.6316666666666666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5.6666666666666661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0.16999999999999998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0.4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0.1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>
        <f t="shared" si="109"/>
        <v>0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2.4E-2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2.9250000000000003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5.7142857142857143E-3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>
        <f t="shared" si="109"/>
        <v>0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6.6666666666666671E-3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5.3333333333333339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11.75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8.0000000000000002E-3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104.93636363636362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105.44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106.73333333333332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104.12571428571428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160.54999999999998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107.77777777777777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109.07407407407408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290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103.95714285714286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322.24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269.91034482758624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253.29333333333332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260.59999999999997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101.31677953348381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125.60416666666667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102.43783333333334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199.244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102.45398773006136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102.94615384615385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100.86153846153847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114.99999999999999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104.16766467065868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155.29999999999998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254.31499999999997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101.1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129.04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102.23076923076924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131.80000000000001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786.0802000000001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145.70000000000002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E1219/D1219*100</f>
        <v>102.60000000000001</v>
      </c>
      <c r="P1219" s="8">
        <f t="shared" ref="P1219:P1282" si="115">IFERROR(E1219/L1219,0)</f>
        <v>148.57377049180329</v>
      </c>
      <c r="Q1219" t="str">
        <f t="shared" ref="Q1219:Q1282" si="116">LEFT(N1219,(FIND("/",N1219,1)-1))</f>
        <v>photography</v>
      </c>
      <c r="R1219" t="str">
        <f t="shared" ref="R1219:R1282" si="117">MID(N1219,FIND("/",N1219)+1,256)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172.27777777777777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159.16819571865443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103.76666666666668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111.40954545454547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280.375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112.10606060606061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7.0666666666666673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4.3999999999999995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>
        <f t="shared" si="115"/>
        <v>0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29.299999999999997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0.90909090909090906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>
        <f t="shared" si="115"/>
        <v>0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>
        <f t="shared" si="115"/>
        <v>0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0.8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11.600000000000001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>
        <f t="shared" si="115"/>
        <v>0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2.7873639500929119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>
        <f t="shared" si="115"/>
        <v>0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17.8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>
        <f t="shared" si="115"/>
        <v>0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3.0124999999999997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50.739999999999995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0.54884742041712409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14.091666666666667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103.8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120.24999999999999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122.14285714285715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151.63999999999999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104.44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200.15333333333331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101.8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137.65714285714284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303833.2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198.85074626865671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202.36666666666667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117.96376666666666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294.72727272727275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213.14633333333336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104.24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113.66666666666667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101.25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125.41538461538462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166.46153846153845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119.14771428571429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100.47368421052632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101.8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116.66666666666667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108.64893617021276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114.72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101.8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103.49999999999999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154.97535999999999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162.14066666666668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104.42100000000001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106.12433333333333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154.93846153846152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110.77157238734421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110.91186666666665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E1283/D1283*100</f>
        <v>110.71428571428572</v>
      </c>
      <c r="P1283" s="8">
        <f t="shared" ref="P1283:P1346" si="121">IFERROR(E1283/L1283,0)</f>
        <v>104.72972972972973</v>
      </c>
      <c r="Q1283" t="str">
        <f t="shared" ref="Q1283:Q1346" si="122">LEFT(N1283,(FIND("/",N1283,1)-1))</f>
        <v>music</v>
      </c>
      <c r="R1283" t="str">
        <f t="shared" ref="R1283:R1346" si="123">MID(N1283,FIND("/",N1283)+1,256)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123.61333333333333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211.05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101.64999999999999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108.33333333333333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100.44999999999999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125.06666666666666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108.57142857142857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145.70000000000002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110.00000000000001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102.23333333333333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101.96000000000001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141.1764705882353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109.52500000000001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104.65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102.75000000000001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100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130.26085714285716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39.627499999999998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25.976666666666663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65.24636363636364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11.514000000000001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11.360000000000001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111.99130434782609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15.5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32.027999999999999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0.60869565217391308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31.114999999999998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1.1266666666666667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40.404000000000003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1.3333333333333333E-3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5.7334999999999994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15.324999999999999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15.103448275862069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0.503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1.3028138528138529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0.30285714285714288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8.8800000000000008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2.4299999999999997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0.81600000000000006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22.494285714285713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10.754135338345865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19.759999999999998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84.946999999999989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49.381999999999998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6.6339999999999995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70.36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0.2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102.298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377.73333333333335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E1347/D1347*100</f>
        <v>125</v>
      </c>
      <c r="P1347" s="8">
        <f t="shared" ref="P1347:P1410" si="127">IFERROR(E1347/L1347,0)</f>
        <v>53.571428571428569</v>
      </c>
      <c r="Q1347" t="str">
        <f t="shared" ref="Q1347:Q1410" si="128">LEFT(N1347,(FIND("/",N1347,1)-1))</f>
        <v>publishing</v>
      </c>
      <c r="R1347" t="str">
        <f t="shared" ref="R1347:R1410" si="129">MID(N1347,FIND("/",N1347)+1,256)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147.32653061224491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102.2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101.8723404255319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204.2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104.05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101.265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136.13999999999999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133.6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130.25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122.67999999999999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182.81058823529412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125.29999999999998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111.66666666666667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115.75757575757575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173.2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125.98333333333333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109.1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100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118.64285714285714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100.26666666666667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126.48920000000001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114.26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110.7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105.34805315203954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103.66666666666666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107.08672667523933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105.01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189.46666666666667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171.32499999999999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252.48648648648651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116.15384615384616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203.35000000000002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111.60000000000001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107.1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104.3625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212.40909090909091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124.08571428571429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110.406125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218.75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136.625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134.8074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145.4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109.10714285714285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110.2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113.64000000000001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102.35000000000001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122.13333333333334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111.88571428571427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107.3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113.85000000000001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109.68181818181819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126.14444444444443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167.42857142857144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496.52000000000004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109.16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102.57499999999999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0.42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0.125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0.5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7.1999999999999993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E1411/D1411*100</f>
        <v>0</v>
      </c>
      <c r="P1411" s="8">
        <f t="shared" ref="P1411:P1474" si="133">IFERROR(E1411/L1411,0)</f>
        <v>0</v>
      </c>
      <c r="Q1411" t="str">
        <f t="shared" ref="Q1411:Q1474" si="134">LEFT(N1411,(FIND("/",N1411,1)-1))</f>
        <v>publishing</v>
      </c>
      <c r="R1411" t="str">
        <f t="shared" ref="R1411:R1474" si="135">MID(N1411,FIND("/",N1411)+1,256)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1.6666666666666666E-2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0.23333333333333336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0.2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18.181818181818183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0.2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7.0634920634920633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0.1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0.104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0.33333333333333337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20.36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8.3800000000000008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4.5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31.94705882352941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6.708333333333333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9.9878048780487809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0.1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0.77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26.900000000000002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7.6923076923076927E-3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1.4999999999999999E-2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1E-3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1.0554089709762533E-2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0.85714285714285721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10.5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2.9000000000000004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101.24459999999999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108.5175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147.66666666666666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163.19999999999999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456.41449999999998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107.87731249999999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115.08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102.36842105263158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108.42485875706214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125.13333333333334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103.840625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138.70400000000001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E1475/D1475*100</f>
        <v>120.51600000000001</v>
      </c>
      <c r="P1475" s="8">
        <f t="shared" ref="P1475:P1538" si="139">IFERROR(E1475/L1475,0)</f>
        <v>38.462553191489363</v>
      </c>
      <c r="Q1475" t="str">
        <f t="shared" ref="Q1475:Q1538" si="140">LEFT(N1475,(FIND("/",N1475,1)-1))</f>
        <v>publishing</v>
      </c>
      <c r="R1475" t="str">
        <f t="shared" ref="R1475:R1538" si="141">MID(N1475,FIND("/",N1475)+1,256)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112.26666666666667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188.66966666666667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661.55466666666666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111.31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1181.6142199999999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137.375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117.04040000000001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0.1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0.7142857142857143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2.2388059701492535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0.24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30.862068965517242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8.3333333333333321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0.75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8.9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6.6666666666666671E-3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0.25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25.035714285714285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166.33076923076925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101.44545454545455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107.89146666666667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277.93846153846158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103.58125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111.4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110.76216216216217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123.64125714285714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101.03500000000001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111.79285714285714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558.7714285714286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150.01875000000001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106.476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157.18899999999999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108.65882352941176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161.97999999999999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205.36666666666665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103.36388888888889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103.47222222222223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106.81333333333333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138.96574712643678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124.84324324324325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206.99999999999997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174.00576923076923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120.32608695652173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110.44428571428573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281.56666666666666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100.67894736842105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134.82571428571427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175.95744680851064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484.02000000000004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145.14000000000001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417.73333333333335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132.42499999999998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250.30841666666666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E1539/D1539*100</f>
        <v>179.9</v>
      </c>
      <c r="P1539" s="8">
        <f t="shared" ref="P1539:P1602" si="145">IFERROR(E1539/L1539,0)</f>
        <v>96.375</v>
      </c>
      <c r="Q1539" t="str">
        <f t="shared" ref="Q1539:Q1602" si="146">LEFT(N1539,(FIND("/",N1539,1)-1))</f>
        <v>photography</v>
      </c>
      <c r="R1539" t="str">
        <f t="shared" ref="R1539:R1602" si="147">MID(N1539,FIND("/",N1539)+1,256)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102.62857142857142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135.98609999999999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117.86666666666667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3.3333333333333333E-2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0.44444444444444442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3.3333333333333333E-2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28.9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13.466666666666665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49.186046511627907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45.133333333333333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4.666666666666667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0.33333333333333337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0.67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1.4166666666666665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0.1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21.25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13.639999999999999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41.4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0.66115702479338845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2.4777777777777779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5.0599999999999996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22.91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0.54999999999999993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10.806536636794938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0.84008400840084008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0.5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9.3000000000000007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7.4999999999999997E-2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1.3333333333333334E-2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29.228571428571428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1.3636363636363637E-2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20.5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0.27999999999999997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2.3076923076923079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0.125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E1603/D1603*100</f>
        <v>108.2492</v>
      </c>
      <c r="P1603" s="8">
        <f t="shared" ref="P1603:P1666" si="151">IFERROR(E1603/L1603,0)</f>
        <v>48.325535714285714</v>
      </c>
      <c r="Q1603" t="str">
        <f t="shared" ref="Q1603:Q1666" si="152">LEFT(N1603,(FIND("/",N1603,1)-1))</f>
        <v>music</v>
      </c>
      <c r="R1603" t="str">
        <f t="shared" ref="R1603:R1666" si="153">MID(N1603,FIND("/",N1603)+1,256)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100.16666666666667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100.03299999999999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122.10714285714286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100.69333333333334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101.004125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145.11000000000001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101.25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118.33333333333333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271.85000000000002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125.125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110.00000000000001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101.49999999999999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102.69999999999999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114.12500000000001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104.2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145.85714285714286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105.06666666666666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133.33333333333331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112.99999999999999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121.2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101.72463768115942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101.06666666666666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155.33333333333331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101.18750000000001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100.925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103.66666666666666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265.25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155.91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101.62500000000001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100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100.49999999999999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125.29999999999998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103.55555555555556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103.8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100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169.86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101.4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100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124.70000000000002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109.5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110.80000000000001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110.2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104.71999999999998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125.26086956521738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100.58763157894737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141.55000000000001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100.75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100.66666666666666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174.2304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119.90909090909089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142.86666666666667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100.33493333333334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104.93380000000001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132.23333333333335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112.79999999999998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1253.75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102.50632911392405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102.6375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122.40879999999999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E1667/D1667*100</f>
        <v>119.45714285714286</v>
      </c>
      <c r="P1667" s="8">
        <f t="shared" ref="P1667:P1730" si="157">IFERROR(E1667/L1667,0)</f>
        <v>44.956989247311824</v>
      </c>
      <c r="Q1667" t="str">
        <f t="shared" ref="Q1667:Q1730" si="158">LEFT(N1667,(FIND("/",N1667,1)-1))</f>
        <v>music</v>
      </c>
      <c r="R1667" t="str">
        <f t="shared" ref="R1667:R1730" si="159">MID(N1667,FIND("/",N1667)+1,256)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160.88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126.85294117647059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102.6375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139.75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102.60000000000001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100.67349999999999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112.94117647058823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128.09523809523807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201.7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137.416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115.33333333333333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111.66666666666667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118.39999999999999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117.5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101.42212307692309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>
        <f t="shared" si="157"/>
        <v>0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21.714285714285715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109.125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102.85714285714285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0.36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31.25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44.3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100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25.4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33.473333333333329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47.8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9.3333333333333339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0.05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11.708333333333334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>
        <f t="shared" si="157"/>
        <v>0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20.208000000000002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>
        <f t="shared" si="157"/>
        <v>0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4.2311459353574925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26.06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0.19801980198019803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6.0606060606060606E-3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65.100000000000009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>
        <f t="shared" si="157"/>
        <v>0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>
        <f t="shared" si="157"/>
        <v>0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>
        <f t="shared" si="157"/>
        <v>0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4.8571428571428568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0.67999999999999994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10.5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>
        <f t="shared" si="157"/>
        <v>0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1.6666666666666667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7.8680000000000003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0.22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7.5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42.725880551301685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0.2142857142857143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0.87500000000000011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>
        <f t="shared" si="157"/>
        <v>0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3.4722222222222224E-2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0.58333333333333337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10.181818181818182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33.784615384615385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3.3333333333333333E-2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68.400000000000006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E1731/D1731*100</f>
        <v>0</v>
      </c>
      <c r="P1731" s="8">
        <f t="shared" ref="P1731:P1794" si="163">IFERROR(E1731/L1731,0)</f>
        <v>0</v>
      </c>
      <c r="Q1731" t="str">
        <f t="shared" ref="Q1731:Q1794" si="164">LEFT(N1731,(FIND("/",N1731,1)-1))</f>
        <v>music</v>
      </c>
      <c r="R1731" t="str">
        <f t="shared" ref="R1731:R1794" si="165">MID(N1731,FIND("/",N1731)+1,256)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>
        <f t="shared" si="163"/>
        <v>0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>
        <f t="shared" si="163"/>
        <v>0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>
        <f t="shared" si="163"/>
        <v>0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>
        <f t="shared" si="163"/>
        <v>0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2.2222222222222223E-2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0.73333333333333328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21.25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0.4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0.1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>
        <f t="shared" si="163"/>
        <v>0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110.83333333333334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108.74999999999999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100.41666666666667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118.45454545454545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114.01428571428571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148.10000000000002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104.95555555555556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129.94800000000001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123.48756218905473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201.62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102.89999999999999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260.16666666666663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110.52941176470587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120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102.82909090909091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115.99999999999999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114.7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106.60000000000001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165.44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101.90833333333333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19.600000000000001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59.467839999999995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45.72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2.7025000000000001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56.51428571428572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21.30952380952381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15.6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6.2566666666666677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45.92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65.101538461538468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13.5625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36.236363636363642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39.743333333333339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25.763636363636365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15.491428571428573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23.692499999999999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39.76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20.220833333333331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47.631578947368418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15.329999999999998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0.5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4.957575757575758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3.5666666666666664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61.124000000000002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E1795/D1795*100</f>
        <v>1.3333333333333335</v>
      </c>
      <c r="P1795" s="8">
        <f t="shared" ref="P1795:P1858" si="169">IFERROR(E1795/L1795,0)</f>
        <v>20</v>
      </c>
      <c r="Q1795" t="str">
        <f t="shared" ref="Q1795:Q1858" si="170">LEFT(N1795,(FIND("/",N1795,1)-1))</f>
        <v>photography</v>
      </c>
      <c r="R1795" t="str">
        <f t="shared" ref="R1795:R1858" si="171">MID(N1795,FIND("/",N1795)+1,256)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11.077777777777778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38.735714285714288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22.05263157894737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67.55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13.637499999999999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20.44963251188932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13.852941176470587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48.485714285714288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30.8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35.174193548387095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36.404444444444444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2.9550000000000001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11.06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41.407142857142858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10.857142857142858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3.3333333333333335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7.407407407407407E-2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13.307692307692307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49.183333333333337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52.327777777777776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134.88999999999999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100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115.85714285714286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100.06666666666666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105.05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100.66250000000001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100.16000000000001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166.68333333333334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101.53333333333335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142.85714285714286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262.5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118.05000000000001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200.34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306.83333333333331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100.149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205.29999999999998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108.88888888888889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101.75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125.25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124.0061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101.4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100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137.92666666666668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120.88000000000001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107.36666666666667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100.33333333333334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101.52222222222223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100.07692307692308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116.96666666666667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101.875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102.12366666666665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154.05897142857143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101.25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E1859/D1859*100</f>
        <v>100</v>
      </c>
      <c r="P1859" s="8">
        <f t="shared" ref="P1859:P1922" si="175">IFERROR(E1859/L1859,0)</f>
        <v>136.36363636363637</v>
      </c>
      <c r="Q1859" t="str">
        <f t="shared" ref="Q1859:Q1922" si="176">LEFT(N1859,(FIND("/",N1859,1)-1))</f>
        <v>music</v>
      </c>
      <c r="R1859" t="str">
        <f t="shared" ref="R1859:R1922" si="177">MID(N1859,FIND("/",N1859)+1,256)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108.74800874800874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131.83333333333334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133.46666666666667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8.0833333333333321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0.4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42.892307692307689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3.6363636363636364E-3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0.5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0.05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4.8680000000000003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10.314285714285715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71.784615384615378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0.44999999999999996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1.6250000000000001E-2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0.51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0.12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20.080000000000002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172.68449999999999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100.8955223880597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104.8048048048048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135.1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116.32786885245903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102.08333333333333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111.16666666666666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166.08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106.60000000000001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144.58441666666667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105.55000000000001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136.60000000000002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114.5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101.71957671957672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123.94678492239468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102.45669291338582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144.5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133.33333333333331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109.3644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2.6969696969696968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46.6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0.1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0.16800000000000001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42.76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0.28333333333333333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1.7319999999999998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14.111428571428572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39.395294117647055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2.3529411764705882E-2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59.3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9.0090090090090094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0.51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52.570512820512818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47.4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43.03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E1923/D1923*100</f>
        <v>136.80000000000001</v>
      </c>
      <c r="P1923" s="8">
        <f t="shared" ref="P1923:P1986" si="181">IFERROR(E1923/L1923,0)</f>
        <v>54</v>
      </c>
      <c r="Q1923" t="str">
        <f t="shared" ref="Q1923:Q1986" si="182">LEFT(N1923,(FIND("/",N1923,1)-1))</f>
        <v>music</v>
      </c>
      <c r="R1923" t="str">
        <f t="shared" ref="R1923:R1986" si="183">MID(N1923,FIND("/",N1923)+1,256)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115.55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240.79999999999998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114.39999999999999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110.33333333333333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195.37933333333334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103.33333333333334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103.1372549019608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100.3125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120.601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106.99047619047619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172.43333333333334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123.61999999999999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108.4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116.52013333333333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187.245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115.93333333333334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110.7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170.92307692307693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126.11835600000001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138.44033333333334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1705.2499999999998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788.05550000000005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348.01799999999997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149.74666666666667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100.63375000000001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800.21100000000001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106.00260000000002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200.51866666666669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212.44399999999999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198.47237142857145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225.94666666666666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698.94800000000009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398.59528571428569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294.0333333333333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167.50470000000001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1435.5717142857143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156.73439999999999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117.90285714285716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1105.3811999999998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192.92499999999998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126.8842105263158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259.57748878923763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262.27999999999997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206.74309000000002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370.13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284.96600000000001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579.08000000000004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1131.8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263.02771750000005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674.48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256.83081313131316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375.49599999999998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208.70837499999996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346.6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402.33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1026.8451399999999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114.901155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354.82402000000002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5.08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4.3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21.146666666666665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E1987/D1987*100</f>
        <v>3.1875</v>
      </c>
      <c r="P1987" s="8">
        <f t="shared" ref="P1987:P2050" si="187">IFERROR(E1987/L1987,0)</f>
        <v>12.75</v>
      </c>
      <c r="Q1987" t="str">
        <f t="shared" ref="Q1987:Q2050" si="188">LEFT(N1987,(FIND("/",N1987,1)-1))</f>
        <v>photography</v>
      </c>
      <c r="R1987" t="str">
        <f t="shared" ref="R1987:R2050" si="189">MID(N1987,FIND("/",N1987)+1,256)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0.05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42.472727272727276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0.41666666666666669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16.966666666666665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7.0000000000000009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0.13333333333333333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26.200000000000003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0.76129032258064511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12.5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382.12909090909091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216.79422000000002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234.42048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123.68010000000001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247.84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115.7092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117.07484768810599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305.15800000000002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320.05299999999994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819.56399999999996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234.90000000000003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494.91374999999999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7813.7822333333334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113.00013888888888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921.54219999999998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125.10239999999999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102.24343076923077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484.90975000000003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192.33333333333334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281.10000000000002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125.13700000000001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161.459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585.35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201.14999999999998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133.48307999999997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120.24900000000001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126.16666666666667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361.2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226.239013671875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120.35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304.18799999999999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178.67599999999999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386.81998717948721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211.03642500000004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131.66833333333335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300.47639999999996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420.51249999999999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136.21680000000001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248.17133333333334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181.86315789473684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123.53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506.20938628158842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108.21333333333334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819.18387755102037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121.10000000000001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102.99897959183673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148.33229411764705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E2051/D2051*100</f>
        <v>120.19070000000001</v>
      </c>
      <c r="P2051" s="8">
        <f t="shared" ref="P2051:P2114" si="193">IFERROR(E2051/L2051,0)</f>
        <v>80.991037735849048</v>
      </c>
      <c r="Q2051" t="str">
        <f t="shared" ref="Q2051:Q2114" si="194">LEFT(N2051,(FIND("/",N2051,1)-1))</f>
        <v>technology</v>
      </c>
      <c r="R2051" t="str">
        <f t="shared" ref="R2051:R2114" si="195">MID(N2051,FIND("/",N2051)+1,256)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473.27000000000004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130.36250000000001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353.048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101.02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113.59142857142857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167.41666666666666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153.452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202.23220000000001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168.28125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143.45666666666668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196.4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107.91999999999999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114.97699999999999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148.04999999999998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191.16676082790633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199.215125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218.6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126.86868686868686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105.22388000000001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128.40666000000002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317.3272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280.73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110.73146853146854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152.60429999999999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102.49999999999999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1678.3738373837384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543.349156424581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115.50800000000001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131.20499999999998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288.17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507.8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114.57142857142857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110.73333333333333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113.33333333333333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108.33333333333333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123.53333333333335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100.69999999999999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103.53333333333335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115.51066666666668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120.4004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115.040375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120.46777777777777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101.28333333333333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102.46666666666667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120.54285714285714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100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101.66666666666666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100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100.33333333333334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132.36666666666667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136.66666666666666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113.25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146.12318374694613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129.5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107.04545454545456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107.73299999999999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107.31250000000001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106.52500000000001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100.35000000000001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106.5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100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E2115/D2115*100</f>
        <v>104.85714285714285</v>
      </c>
      <c r="P2115" s="8">
        <f t="shared" ref="P2115:P2178" si="199">IFERROR(E2115/L2115,0)</f>
        <v>68.598130841121488</v>
      </c>
      <c r="Q2115" t="str">
        <f t="shared" ref="Q2115:Q2178" si="200">LEFT(N2115,(FIND("/",N2115,1)-1))</f>
        <v>music</v>
      </c>
      <c r="R2115" t="str">
        <f t="shared" ref="R2115:R2178" si="201">MID(N2115,FIND("/",N2115)+1,256)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104.69999999999999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225.66666666666669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100.90416666666667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147.75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134.61099999999999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100.75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100.880375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0.56800000000000006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0.38750000000000001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10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10.454545454545453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0.05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28.842857142857142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0.16666666666666669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11.799999999999999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0.20238095238095236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2.1129899999999995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5.9612499999999999E-2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28.405999999999999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12.8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0.11199999999999999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>
        <f t="shared" si="199"/>
        <v>0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5.7238095238095239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11.25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1.7098591549295776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30.433333333333334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0.02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0.69641025641025645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>
        <f t="shared" si="199"/>
        <v>0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0.80999999999999994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0.26222222222222225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0.16666666666666669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9.124454880912446E-3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0.8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2.2999999999999998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28.192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6.5900366666666672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0.72222222222222221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0.85000000000000009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115.75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112.26666666666667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132.20000000000002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102.63636363636364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138.64000000000001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146.6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120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121.5816111111111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100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180.85714285714286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106.075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100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126.92857142857143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102.97499999999999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250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126.02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E2179/D2179*100</f>
        <v>100.12</v>
      </c>
      <c r="P2179" s="8">
        <f t="shared" ref="P2179:P2242" si="205">IFERROR(E2179/L2179,0)</f>
        <v>65.868421052631575</v>
      </c>
      <c r="Q2179" t="str">
        <f t="shared" ref="Q2179:Q2242" si="206">LEFT(N2179,(FIND("/",N2179,1)-1))</f>
        <v>music</v>
      </c>
      <c r="R2179" t="str">
        <f t="shared" ref="R2179:R2242" si="207">MID(N2179,FIND("/",N2179)+1,256)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138.64000000000001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161.4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107.18419999999999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153.1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524.16666666666663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489.27777777777777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284.74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1856.97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109.67499999999998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1014.6425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412.17692027666544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503.25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184.61052631578946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119.73333333333333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1081.2401666666667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452.37333333333333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537.37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120.32608695652173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113.83571428571429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951.03109999999992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132.89249999999998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146.97777777777779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542.15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382.71818181818185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704.18124999999998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109.55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132.86666666666667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102.72727272727273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100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101.6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150.80000000000001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111.425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195.6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114.38333333333333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200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292.50166666666667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156.36363636363637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105.66666666666666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101.19047619047619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122.833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101.49999999999999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101.14285714285714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108.11999999999999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162.6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105.80000000000001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243.15000000000003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944.83338095238094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108.46283333333334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157.37692307692308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1174.49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171.04755366949576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125.95294117647057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1212.1296000000002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495.8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332.03999999999996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153.3153846153846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537.10714285714289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352.92777777777775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137.4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128.02668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270.68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E2243/D2243*100</f>
        <v>806.4</v>
      </c>
      <c r="P2243" s="8">
        <f t="shared" ref="P2243:P2306" si="211">IFERROR(E2243/L2243,0)</f>
        <v>49.472392638036808</v>
      </c>
      <c r="Q2243" t="str">
        <f t="shared" ref="Q2243:Q2306" si="212">LEFT(N2243,(FIND("/",N2243,1)-1))</f>
        <v>games</v>
      </c>
      <c r="R2243" t="str">
        <f t="shared" ref="R2243:R2306" si="213">MID(N2243,FIND("/",N2243)+1,256)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1360.0976000000001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930250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377.02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2647.0250000000001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100.12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104.45405405405405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107.21428571428571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168.77142857142857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975.11200000000008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134.44929411764704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272.27777777777777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112.6875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459.8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286.65822784810126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222.70833333333334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636.14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146.5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1867.1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326.92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779.5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154.15151515151516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115.54666666666667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180.03333333333333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298.5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320.26666666666665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380.52499999999998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102.60000000000001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1801.64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720.24800000000005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283.09000000000003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1356.6000000000001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220.35999999999999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119.6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407.76923076923077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105.81826105905425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141.08235294117648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270.7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153.80000000000001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403.57653061224488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185.33333333333331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100.85533333333332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106.22116666666668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121.36666666666667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100.06666666666666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119.97755555555555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100.1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107.4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104.06666666666666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172.8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107.2505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108.23529411764706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146.08079999999998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125.25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149.07142857142856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100.6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105.07333333333332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350.16666666666663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101.25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133.6044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170.65217391304347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109.35829457364341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100.70033333333335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E2307/D2307*100</f>
        <v>101.22777777777779</v>
      </c>
      <c r="P2307" s="8">
        <f t="shared" ref="P2307:P2370" si="217">IFERROR(E2307/L2307,0)</f>
        <v>109.10778443113773</v>
      </c>
      <c r="Q2307" t="str">
        <f t="shared" ref="Q2307:Q2370" si="218">LEFT(N2307,(FIND("/",N2307,1)-1))</f>
        <v>music</v>
      </c>
      <c r="R2307" t="str">
        <f t="shared" ref="R2307:R2370" si="219">MID(N2307,FIND("/",N2307)+1,256)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106.75857142857143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106.65777537961894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101.30622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106.67450000000001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428.83978378378379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104.11111111111111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107.86666666666666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175.84040000000002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156.97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102.60000000000001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104.04266666666666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121.05999999999999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107.69999999999999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108.66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39.120962394619681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3.1481481481481479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20.733333333333334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0.72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526.09431428571429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254.45000000000002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105.91999999999999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102.42285714285715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144.31375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106.30800000000001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212.16666666666666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101.95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102.27200000000001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520.73254999999995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110.65833333333333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101.14333333333335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294.20799999999997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105.77749999999999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>
        <f t="shared" si="217"/>
        <v>0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>
        <f t="shared" si="217"/>
        <v>0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0.1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>
        <f t="shared" si="217"/>
        <v>0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6.5000000000000002E-2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1.5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0.38571428571428573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>
        <f t="shared" si="217"/>
        <v>0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>
        <f t="shared" si="217"/>
        <v>0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0.5714285714285714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>
        <f t="shared" si="217"/>
        <v>0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>
        <f t="shared" si="217"/>
        <v>0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7.1428571428571425E-2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0.6875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>
        <f t="shared" si="217"/>
        <v>0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>
        <f t="shared" si="217"/>
        <v>0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>
        <f t="shared" si="217"/>
        <v>0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14.680000000000001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0.04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>
        <f t="shared" si="217"/>
        <v>0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28.571428571428569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>
        <f t="shared" si="217"/>
        <v>0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>
        <f t="shared" si="217"/>
        <v>0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>
        <f t="shared" si="217"/>
        <v>0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10.52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0.25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E2371/D2371*100</f>
        <v>0</v>
      </c>
      <c r="P2371" s="8">
        <f t="shared" ref="P2371:P2434" si="223">IFERROR(E2371/L2371,0)</f>
        <v>0</v>
      </c>
      <c r="Q2371" t="str">
        <f t="shared" ref="Q2371:Q2434" si="224">LEFT(N2371,(FIND("/",N2371,1)-1))</f>
        <v>technology</v>
      </c>
      <c r="R2371" t="str">
        <f t="shared" ref="R2371:R2434" si="225">MID(N2371,FIND("/",N2371)+1,256)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0.32800000000000001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>
        <f t="shared" si="223"/>
        <v>0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3.2727272727272729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5.8823529411764705E-3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4.5454545454545456E-2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>
        <f t="shared" si="223"/>
        <v>0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10.877666666666666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>
        <f t="shared" si="223"/>
        <v>0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>
        <f t="shared" si="223"/>
        <v>0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>
        <f t="shared" si="223"/>
        <v>0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0.36666666666666664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4.3499999999999996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0.8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1.2123076923076923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>
        <f t="shared" si="223"/>
        <v>0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0.68399999999999994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0.1875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>
        <f t="shared" si="223"/>
        <v>0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0.125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>
        <f t="shared" si="223"/>
        <v>0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0.05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0.06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>
        <f t="shared" si="223"/>
        <v>0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0.2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>
        <f t="shared" si="223"/>
        <v>0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>
        <f t="shared" si="223"/>
        <v>0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>
        <f t="shared" si="223"/>
        <v>0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>
        <f t="shared" si="223"/>
        <v>0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0.71785714285714286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0.43333333333333329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16.833333333333332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>
        <f t="shared" si="223"/>
        <v>0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22.52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41.384615384615387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25.259090909090908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0.2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1.8399999999999999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>
        <f t="shared" si="223"/>
        <v>0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0.60399999999999998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>
        <f t="shared" si="223"/>
        <v>0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0.83333333333333337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3.0666666666666664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0.55833333333333335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2.5000000000000001E-2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>
        <f t="shared" si="223"/>
        <v>0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0.02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>
        <f t="shared" si="223"/>
        <v>0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14.825133372851216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1.6666666666666666E-2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0.2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1.3333333333333334E-2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2.8571428571428574E-2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>
        <f t="shared" si="223"/>
        <v>0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2E-3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2.8571428571428571E-3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0.70000000000000007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2E-3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1.4285714285714287E-2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E2435/D2435*100</f>
        <v>0</v>
      </c>
      <c r="P2435" s="8">
        <f t="shared" ref="P2435:P2498" si="229">IFERROR(E2435/L2435,0)</f>
        <v>0</v>
      </c>
      <c r="Q2435" t="str">
        <f t="shared" ref="Q2435:Q2498" si="230">LEFT(N2435,(FIND("/",N2435,1)-1))</f>
        <v>food</v>
      </c>
      <c r="R2435" t="str">
        <f t="shared" ref="R2435:R2498" si="231">MID(N2435,FIND("/",N2435)+1,256)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0.13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0.48960000000000004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3.8461538461538464E-2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>
        <f t="shared" si="229"/>
        <v>0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0.33333333333333337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>
        <f t="shared" si="229"/>
        <v>0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0.2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107.88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125.94166666666666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202.51495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108.60000000000001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172.8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167.98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427.20000000000005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107.5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101.53353333333335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115.45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133.5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154.69999999999999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100.84571428571429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180.86666666666667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102.30434782608695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110.17999999999999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102.25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100.78823529411764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103.8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110.70833333333334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116.25000000000001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111.1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180.14285714285714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100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118.5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107.21700000000001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113.66666666666667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103.16400000000002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135.76026666666667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100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100.00360000000002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104.71999999999998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105.02249999999999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171.33333333333334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127.49999999999999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133.44333333333333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100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112.91099999999999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100.1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113.72727272727272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119.31742857142855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103.25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265.66666666666669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100.05066666666667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106.69999999999999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133.67142857142858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121.39999999999999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103.2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128.69999999999999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101.00533333333333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127.53666666666665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100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E2499/D2499*100</f>
        <v>112.7715</v>
      </c>
      <c r="P2499" s="8">
        <f t="shared" ref="P2499:P2562" si="235">IFERROR(E2499/L2499,0)</f>
        <v>80.551071428571419</v>
      </c>
      <c r="Q2499" t="str">
        <f t="shared" ref="Q2499:Q2562" si="236">LEFT(N2499,(FIND("/",N2499,1)-1))</f>
        <v>music</v>
      </c>
      <c r="R2499" t="str">
        <f t="shared" ref="R2499:R2562" si="237">MID(N2499,FIND("/",N2499)+1,256)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105.60000000000001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202.625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113.33333333333333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2.5545454545454547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7.8181818181818186E-2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>
        <f t="shared" si="235"/>
        <v>0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>
        <f t="shared" si="235"/>
        <v>0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>
        <f t="shared" si="235"/>
        <v>0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0.6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>
        <f t="shared" si="235"/>
        <v>0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>
        <f t="shared" si="235"/>
        <v>0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0.15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>
        <f t="shared" si="235"/>
        <v>0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>
        <f t="shared" si="235"/>
        <v>0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>
        <f t="shared" si="235"/>
        <v>0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18.600000000000001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>
        <f t="shared" si="235"/>
        <v>0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9.8166666666666664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>
        <f t="shared" si="235"/>
        <v>0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4.3333333333333335E-2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>
        <f t="shared" si="235"/>
        <v>0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109.48792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100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156.44444444444446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101.6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100.325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112.94999999999999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102.125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107.24974999999999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104.28333333333333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100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100.4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126.125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110.66666666666667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103.77499999999999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115.99999999999999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110.00000000000001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113.01761111111111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100.25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103.4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107.02857142857142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103.57142857142858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156.4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100.82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195.3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111.71428571428572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119.85454545454546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101.85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102.80254777070064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100.84615384615385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102.73469387755102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106.5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155.53333333333333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122.8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107.35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105.50335570469798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118.44444444444444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108.88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111.25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100.1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E2563/D2563*100</f>
        <v>0</v>
      </c>
      <c r="P2563" s="8">
        <f t="shared" ref="P2563:P2626" si="241">IFERROR(E2563/L2563,0)</f>
        <v>0</v>
      </c>
      <c r="Q2563" t="str">
        <f t="shared" ref="Q2563:Q2626" si="242">LEFT(N2563,(FIND("/",N2563,1)-1))</f>
        <v>food</v>
      </c>
      <c r="R2563" t="str">
        <f t="shared" ref="R2563:R2626" si="243">MID(N2563,FIND("/",N2563)+1,256)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0.75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>
        <f t="shared" si="241"/>
        <v>0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>
        <f t="shared" si="241"/>
        <v>0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>
        <f t="shared" si="241"/>
        <v>0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0.26666666666666666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0.5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2.2307692307692308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0.84285714285714297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0.25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>
        <f t="shared" si="241"/>
        <v>0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>
        <f t="shared" si="241"/>
        <v>0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>
        <f t="shared" si="241"/>
        <v>0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>
        <f t="shared" si="241"/>
        <v>0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>
        <f t="shared" si="241"/>
        <v>0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>
        <f t="shared" si="241"/>
        <v>0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>
        <f t="shared" si="241"/>
        <v>0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0.13849999999999998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0.6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10.6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1.1111111111111111E-3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0.5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>
        <f t="shared" si="241"/>
        <v>0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0.16666666666666669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0.16666666666666669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3.8833333333333329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0.01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>
        <f t="shared" si="241"/>
        <v>0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0.16666666666666669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>
        <f t="shared" si="241"/>
        <v>0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1.25E-3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12.166666666666668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23.588571428571427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5.6666666666666661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0.99546510341776351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6.9320000000000004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661.4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326.0916666666667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101.48571428571429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104.21799999999999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107.42157000000002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110.05454545454545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407.7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223.92500000000001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303.80111428571428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141.3251043268175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2790.6363636363635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171.76130000000001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101.01333333333334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169.76511744127936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114.53400000000001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877.6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105.38666666666667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188.39999999999998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143.65230769230772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145.88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131.184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113.99999999999999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1379.4206249999997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E2627/D2627*100</f>
        <v>956</v>
      </c>
      <c r="P2627" s="8">
        <f t="shared" ref="P2627:P2690" si="247">IFERROR(E2627/L2627,0)</f>
        <v>27.576923076923077</v>
      </c>
      <c r="Q2627" t="str">
        <f t="shared" ref="Q2627:Q2690" si="248">LEFT(N2627,(FIND("/",N2627,1)-1))</f>
        <v>technology</v>
      </c>
      <c r="R2627" t="str">
        <f t="shared" ref="R2627:R2690" si="249">MID(N2627,FIND("/",N2627)+1,256)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112.00000000000001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646.66666666666663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110.36948748510132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127.74000000000001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157.9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114.66525000000001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137.00934579439252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354.62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106.02150537634409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100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187.3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166.2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101.72910662824208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105.66666666666666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33.559730999999999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2.0529999999999999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10.5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8.4172840000000004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0.88333333333333341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9.920000000000001E-2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0.59666666666666668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1.8689285714285715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0.88500000000000001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11.52156862745098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5.1000000000000004E-2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21.033333333333335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11.436666666666667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18.737933333333334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9.285714285714286E-2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2.7204081632653061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9.5000000000000001E-2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102.89999999999999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106.80000000000001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104.59625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103.42857142857143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123.14285714285715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159.29509999999999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110.66666666666667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170.70000000000002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125.125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6.4158609339642041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11.343999999999999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33.19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27.58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62.839999999999996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7.5880000000000001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50.38095238095238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17.512820512820511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1.375E-2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0.33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0.86250000000000004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0.6875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28.299999999999997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0.24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1.1428571428571428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0.02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>
        <f t="shared" si="247"/>
        <v>0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>
        <f t="shared" si="247"/>
        <v>0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0.14799999999999999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E2691/D2691*100</f>
        <v>2.8571428571428571E-3</v>
      </c>
      <c r="P2691" s="8">
        <f t="shared" ref="P2691:P2754" si="253">IFERROR(E2691/L2691,0)</f>
        <v>1</v>
      </c>
      <c r="Q2691" t="str">
        <f t="shared" ref="Q2691:Q2754" si="254">LEFT(N2691,(FIND("/",N2691,1)-1))</f>
        <v>food</v>
      </c>
      <c r="R2691" t="str">
        <f t="shared" ref="R2691:R2754" si="255">MID(N2691,FIND("/",N2691)+1,256)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10.7325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5.3846153846153842E-2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0.7142857142857143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0.8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3.3333333333333335E-3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0.47333333333333333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26.35217391304348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0.325125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>
        <f t="shared" si="253"/>
        <v>0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0.7000700070007001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46.176470588235297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34.410000000000004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103.75000000000001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6.0263157894736841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10.539393939393939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112.29714285714284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350.84462500000001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233.21535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101.60599999999999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153.90035000000003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100.7161125319693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131.38181818181818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102.24133333333334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116.35599999999999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264.62241666666665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119.98010000000001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120.10400000000001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103.58333333333334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108.83333333333334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118.12400000000001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252.54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140.05000000000001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296.87520259319291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144.54249999999999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105.745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493.21000000000004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201.82666666666668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104.44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170.29262962962963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104.30333333333333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118.25000000000001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107.538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2260300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978.13466666666682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122.9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246.0608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147.94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384.09090909090907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103.33333333333334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0.43750000000000006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29.24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5.21875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21.887499999999999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26.700000000000003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28.000000000000004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11.458333333333332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E2755/D2755*100</f>
        <v>19</v>
      </c>
      <c r="P2755" s="8">
        <f t="shared" ref="P2755:P2818" si="259">IFERROR(E2755/L2755,0)</f>
        <v>47.5</v>
      </c>
      <c r="Q2755" t="str">
        <f t="shared" ref="Q2755:Q2818" si="260">LEFT(N2755,(FIND("/",N2755,1)-1))</f>
        <v>publishing</v>
      </c>
      <c r="R2755" t="str">
        <f t="shared" ref="R2755:R2818" si="261">MID(N2755,FIND("/",N2755)+1,256)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10.48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0.66666666666666674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11.700000000000001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10.5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0.72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0.76923076923076927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0.22842639593908631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0.85000000000000009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14.314285714285715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0.25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10.411249999999999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0.18867924528301888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14.249999999999998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7.8809523809523814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0.33333333333333337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25.545454545454543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105.28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120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114.5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104.67999999999999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117.83999999999999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119.7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102.49999999999999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101.16666666666667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105.33333333333333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102.49999999999999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107.60000000000001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110.5675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150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104.28571428571429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115.5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102.64512500000001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101.4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116.6348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133.20000000000002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101.83333333333333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127.95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114.99999999999999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110.00000000000001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112.1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100.24444444444444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102.4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108.2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100.27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113.3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127.57571428571428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107.73333333333332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141.56666666666666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E2819/D2819*100</f>
        <v>130</v>
      </c>
      <c r="P2819" s="8">
        <f t="shared" ref="P2819:P2882" si="265">IFERROR(E2819/L2819,0)</f>
        <v>23.636363636363637</v>
      </c>
      <c r="Q2819" t="str">
        <f t="shared" ref="Q2819:Q2882" si="266">LEFT(N2819,(FIND("/",N2819,1)-1))</f>
        <v>theater</v>
      </c>
      <c r="R2819" t="str">
        <f t="shared" ref="R2819:R2882" si="267">MID(N2819,FIND("/",N2819)+1,256)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106.03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104.80000000000001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100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100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116.92307692307693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103.33333333333334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107.74999999999999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120.24999999999999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100.37894736842105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106.52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100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110.66666666666667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114.71959999999999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108.25925925925925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170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187.09899999999999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107.77777777777777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100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120.24999999999999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111.42857142857143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>
        <f t="shared" si="265"/>
        <v>0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>
        <f t="shared" si="265"/>
        <v>0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5.4545454545454541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31.546666666666667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>
        <f t="shared" si="265"/>
        <v>0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>
        <f t="shared" si="265"/>
        <v>0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0.2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3.8875000000000002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>
        <f t="shared" si="265"/>
        <v>0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>
        <f t="shared" si="265"/>
        <v>0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41.699999999999996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50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4.8666666666666663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19.736842105263158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>
        <f t="shared" si="265"/>
        <v>0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0.43307086614173229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0.04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>
        <f t="shared" si="265"/>
        <v>0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0.89999999999999991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20.16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42.011733333333332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0.88500000000000001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4.67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>
        <f t="shared" si="265"/>
        <v>0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38.119999999999997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3.4999999999999996E-2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>
        <f t="shared" si="265"/>
        <v>0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10.833333333333334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0.2589285714285714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23.333333333333332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E2883/D2883*100</f>
        <v>0</v>
      </c>
      <c r="P2883" s="8">
        <f t="shared" ref="P2883:P2946" si="271">IFERROR(E2883/L2883,0)</f>
        <v>0</v>
      </c>
      <c r="Q2883" t="str">
        <f t="shared" ref="Q2883:Q2946" si="272">LEFT(N2883,(FIND("/",N2883,1)-1))</f>
        <v>theater</v>
      </c>
      <c r="R2883" t="str">
        <f t="shared" ref="R2883:R2946" si="273">MID(N2883,FIND("/",N2883)+1,256)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33.6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19.079999999999998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0.41111111111111115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32.5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0.16666666666666669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>
        <f t="shared" si="271"/>
        <v>0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38.066666666666663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9.0909090909090917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0.5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>
        <f t="shared" si="271"/>
        <v>0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4.5999999999999996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20.833333333333336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4.2133333333333338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>
        <f t="shared" si="271"/>
        <v>0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61.909090909090914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0.8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1.6666666666666666E-2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0.77999999999999992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17.771428571428572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9.4166666666666661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0.08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1.1111111111111112E-2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3.3333333333333335E-3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36.5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14.058171745152354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0.02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4.0000000000000001E-3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61.1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7.8378378378378386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21.85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27.24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26.840000000000003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100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100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103.2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102.44597777777777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130.83333333333334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100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102.06937499999999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100.92000000000002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105.0967741935484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102.76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100.88571428571429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133.33333333333331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101.375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102.875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107.24000000000001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4.0000000000000001E-3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20.424999999999997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>
        <f t="shared" si="271"/>
        <v>0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E2947/D2947*100</f>
        <v>0</v>
      </c>
      <c r="P2947" s="8">
        <f t="shared" ref="P2947:P3010" si="277">IFERROR(E2947/L2947,0)</f>
        <v>0</v>
      </c>
      <c r="Q2947" t="str">
        <f t="shared" ref="Q2947:Q3010" si="278">LEFT(N2947,(FIND("/",N2947,1)-1))</f>
        <v>theater</v>
      </c>
      <c r="R2947" t="str">
        <f t="shared" ref="R2947:R3010" si="279">MID(N2947,FIND("/",N2947)+1,256)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0.1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4.2880000000000003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4.8000000000000004E-3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>
        <f t="shared" si="277"/>
        <v>0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2.1919999999999997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8.0250000000000004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0.15125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>
        <f t="shared" si="277"/>
        <v>0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59.583333333333336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16.734177215189874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1.8666666666666669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>
        <f t="shared" si="277"/>
        <v>0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>
        <f t="shared" si="277"/>
        <v>0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>
        <f t="shared" si="277"/>
        <v>0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109.62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121.8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106.85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100.71379999999999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109.00000000000001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113.63000000000001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113.92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162.5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100.15624999999999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105.35000000000001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174.8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100.125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171.42857142857142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113.56666666666666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129.46666666666667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101.4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109.16666666666666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128.92500000000001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102.06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146.53957758620692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100.352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121.64999999999999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105.5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110.4008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100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176.535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100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103.29411764705883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104.5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100.29999999999998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457.74666666666673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104.96000000000001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171.94285714285715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103.73000000000002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103.029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118.88888888888889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100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318.69988910451895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108.50614285714286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101.16666666666667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112.815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120.49622641509434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107.74999999999999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180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101.16666666666667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E3011/D3011*100</f>
        <v>119.756</v>
      </c>
      <c r="P3011" s="8">
        <f t="shared" ref="P3011:P3074" si="283">IFERROR(E3011/L3011,0)</f>
        <v>233.8984375</v>
      </c>
      <c r="Q3011" t="str">
        <f t="shared" ref="Q3011:Q3074" si="284">LEFT(N3011,(FIND("/",N3011,1)-1))</f>
        <v>theater</v>
      </c>
      <c r="R3011" t="str">
        <f t="shared" ref="R3011:R3074" si="285">MID(N3011,FIND("/",N3011)+1,256)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123.66666666666666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117.12499999999999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156.96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113.104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103.17647058823529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102.61176470588236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105.84090909090908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100.71428571428571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121.23333333333332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100.57142857142858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116.02222222222223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100.88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246.42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302.2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143.33333333333334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131.44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168.01999999999998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109.67666666666666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106.6857142857143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100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127.2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146.53333333333333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112.53599999999999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108.78684000000001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126.732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213.20000000000002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100.49999999999999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108.71389999999998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107.5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110.48192771084338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110.00666666666667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109.34166666666667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132.70650000000001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190.84810126582278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166.4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106.66666666666667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23.62857142857143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0.15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0.4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>
        <f t="shared" si="283"/>
        <v>0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5.0000000000000001E-3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>
        <f t="shared" si="283"/>
        <v>0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>
        <f t="shared" si="283"/>
        <v>0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1.6666666666666666E-2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3.0066666666666664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0.15227272727272728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>
        <f t="shared" si="283"/>
        <v>0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66.84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19.566666666666666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11.294666666666666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0.04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11.985714285714286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6.9999999999999993E-2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14.099999999999998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3.34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59.774999999999999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1.6666666666666666E-2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E3075/D3075*100</f>
        <v>2.3035714285714284E-2</v>
      </c>
      <c r="P3075" s="8">
        <f t="shared" ref="P3075:P3138" si="289">IFERROR(E3075/L3075,0)</f>
        <v>92.142857142857139</v>
      </c>
      <c r="Q3075" t="str">
        <f t="shared" ref="Q3075:Q3138" si="290">LEFT(N3075,(FIND("/",N3075,1)-1))</f>
        <v>theater</v>
      </c>
      <c r="R3075" t="str">
        <f t="shared" ref="R3075:R3138" si="291">MID(N3075,FIND("/",N3075)+1,256)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8.8000000000000009E-2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15.06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0.47727272727272729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0.11833333333333333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0.8417399858735245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1.8799999999999997E-2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0.21029999999999999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>
        <f t="shared" si="289"/>
        <v>0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0.27999999999999997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11.57920670115792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0.25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0.625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0.19384615384615383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23.416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5.0808888888888886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15.920000000000002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22.75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2.5000000000000001E-2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0.33512064343163539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17.150000000000002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13.900000000000002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15.225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39.112499999999997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0.26829268292682928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29.625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42.360992301112063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4.1000000000000005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19.762499999999999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5.1999999999999998E-2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25.030188679245285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0.04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26.640000000000004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4.7363636363636363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4.2435339894712749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>
        <f t="shared" si="289"/>
        <v>0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57.333333333333336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0.1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0.31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0.05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9.8461538461538465E-3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0.66666666666666674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58.291457286432156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68.153599999999997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3.2499999999999999E-3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>
        <f t="shared" si="289"/>
        <v>0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4.16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>
        <f t="shared" si="289"/>
        <v>0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108.60666666666667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0.8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3.75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15.731707317073171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3.3333333333333333E-2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22.5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20.849420849420849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127.8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E3139/D3139*100</f>
        <v>3.3333333333333335</v>
      </c>
      <c r="P3139" s="8">
        <f t="shared" ref="P3139:P3202" si="295">IFERROR(E3139/L3139,0)</f>
        <v>50</v>
      </c>
      <c r="Q3139" t="str">
        <f t="shared" ref="Q3139:Q3202" si="296">LEFT(N3139,(FIND("/",N3139,1)-1))</f>
        <v>theater</v>
      </c>
      <c r="R3139" t="str">
        <f t="shared" ref="R3139:R3202" si="297">MID(N3139,FIND("/",N3139)+1,256)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>
        <f t="shared" si="295"/>
        <v>0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5.4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0.96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51.6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>
        <f t="shared" si="295"/>
        <v>0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75.400000000000006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>
        <f t="shared" si="295"/>
        <v>0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10.5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117.52499999999999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131.16666666666669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100.4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105.95454545454545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335.58333333333337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112.92857142857142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188.50460000000001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101.81818181818181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113.99999999999999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133.48133333333334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101.53333333333335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105.1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127.15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111.15384615384616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106.76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162.66666666666666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160.22808571428573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116.16666666666666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124.2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103.01249999999999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112.25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108.8142857142857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114.99999999999999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101.13333333333334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109.55999999999999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114.8421052631579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117.39999999999999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171.73333333333335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114.16238095238094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119.75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109.00000000000001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100.88571428571429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109.00000000000001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107.20930232558139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100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102.18750000000001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116.29333333333334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12.327272727272726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>
        <f t="shared" si="295"/>
        <v>0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4.0266666666666664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11.74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>
        <f t="shared" si="295"/>
        <v>0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59.142857142857139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0.06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11.450000000000001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0.36666666666666664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52.16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2E-3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E3203/D3203*100</f>
        <v>1.25</v>
      </c>
      <c r="P3203" s="8">
        <f t="shared" ref="P3203:P3266" si="301">IFERROR(E3203/L3203,0)</f>
        <v>12.5</v>
      </c>
      <c r="Q3203" t="str">
        <f t="shared" ref="Q3203:Q3266" si="302">LEFT(N3203,(FIND("/",N3203,1)-1))</f>
        <v>theater</v>
      </c>
      <c r="R3203" t="str">
        <f t="shared" ref="R3203:R3266" si="303">MID(N3203,FIND("/",N3203)+1,256)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54.52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>
        <f t="shared" si="301"/>
        <v>0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3.4125000000000001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>
        <f t="shared" si="301"/>
        <v>0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46.36363636363636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103.49999999999999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119.32315789473684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125.76666666666667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119.74347826086958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126.25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100.11666666666667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102.13333333333334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100.35142857142858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100.05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116.02222222222223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102.1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100.11000000000001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100.84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103.42499999999998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124.8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109.51612903225806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102.03333333333333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102.35000000000001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104.16666666666667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102.34285714285714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107.86500000000001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109.88461538461539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131.20000000000002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118.8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100.39275000000001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103.20666666666666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100.6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100.78754285714287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112.32142857142857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105.91914022517912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100.56666666666668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115.30588235294117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127.30419999999999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102.83750000000001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102.9375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104.3047619047619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111.22000000000001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105.86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100.79166666666666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104.92727272727274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101.55199999999999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110.73333333333333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127.82222222222221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101.82500000000002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101.25769230769231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128.06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106.29949999999999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105.21428571428571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106.16782608695652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109.24000000000001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100.45454545454547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103.04098360655738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112.1664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E3267/D3267*100</f>
        <v>164</v>
      </c>
      <c r="P3267" s="8">
        <f t="shared" ref="P3267:P3330" si="307">IFERROR(E3267/L3267,0)</f>
        <v>70.285714285714292</v>
      </c>
      <c r="Q3267" t="str">
        <f t="shared" ref="Q3267:Q3330" si="308">LEFT(N3267,(FIND("/",N3267,1)-1))</f>
        <v>theater</v>
      </c>
      <c r="R3267" t="str">
        <f t="shared" ref="R3267:R3330" si="309">MID(N3267,FIND("/",N3267)+1,256)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131.28333333333333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102.1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101.49999999999999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101.66666666666666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130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154.43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107.4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101.32258064516128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100.27777777777777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116.84444444444443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108.60000000000001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103.4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114.27586206896552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121.6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102.6467741935484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104.75000000000001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101.6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112.10242048409683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101.76666666666667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100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100.26489999999998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133.04200000000003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121.2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113.99999999999999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286.13861386138615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170.44444444444446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118.33333333333333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102.85857142857142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144.06666666666666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100.07272727272726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101.73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116.19999999999999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136.16666666666666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133.46666666666667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103.39285714285715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115.88888888888889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104.51666666666665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102.02500000000001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175.33333333333334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106.67999999999999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122.28571428571429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159.42857142857144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100.07692307692308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109.84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100.03999999999999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116.05000000000001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210.75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110.00000000000001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100.08673425918037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106.19047619047619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125.6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107.4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101.51515151515152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125.89999999999999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101.66666666666666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112.5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101.375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101.25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146.38888888888889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E3331/D3331*100</f>
        <v>116.8</v>
      </c>
      <c r="P3331" s="8">
        <f t="shared" ref="P3331:P3394" si="313">IFERROR(E3331/L3331,0)</f>
        <v>44.92307692307692</v>
      </c>
      <c r="Q3331" t="str">
        <f t="shared" ref="Q3331:Q3394" si="314">LEFT(N3331,(FIND("/",N3331,1)-1))</f>
        <v>theater</v>
      </c>
      <c r="R3331" t="str">
        <f t="shared" ref="R3331:R3394" si="315">MID(N3331,FIND("/",N3331)+1,256)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106.26666666666667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104.52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100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104.57142857142858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138.62051149573753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100.32000000000001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100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110.2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102.18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104.35000000000001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138.16666666666666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100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101.66666666666666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171.42857142857142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101.44444444444444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130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110.00000000000001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119.44999999999999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100.2909090909091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153.4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104.42857142857143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101.1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107.52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101.93333333333334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126.28571428571429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101.4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102.99000000000001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106.25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101.37777777777779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113.46000000000001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218.00000000000003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101.41935483870968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105.93333333333332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118.66666666666667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104.60000000000001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103.89999999999999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117.73333333333333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138.5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103.49999999999999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100.25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106.57142857142856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100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100.01249999999999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101.05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107.63636363636364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103.64999999999999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104.43333333333334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102.25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100.74285714285713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111.71428571428572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100.01100000000001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100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116.86666666666667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103.8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114.5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102.4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100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E3395/D3395*100</f>
        <v>105.80000000000001</v>
      </c>
      <c r="P3395" s="8">
        <f t="shared" ref="P3395:P3458" si="319">IFERROR(E3395/L3395,0)</f>
        <v>36.06818181818182</v>
      </c>
      <c r="Q3395" t="str">
        <f t="shared" ref="Q3395:Q3458" si="320">LEFT(N3395,(FIND("/",N3395,1)-1))</f>
        <v>theater</v>
      </c>
      <c r="R3395" t="str">
        <f t="shared" ref="R3395:R3458" si="321">MID(N3395,FIND("/",N3395)+1,256)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142.36363636363635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104.33333333333333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112.00000000000001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111.07499999999999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103.75000000000001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100.41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101.86206896551724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109.76666666666665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100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137.57142857142856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100.31000000000002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107.1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123.6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108.5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103.56666666666668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100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130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103.49999999999999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100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119.6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100.00058823529412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100.875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106.54545454545455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101.15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109.1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140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103.58333333333334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102.97033333333331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108.13333333333333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100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102.75000000000001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130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108.54949999999999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100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109.65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100.26315789473684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105.55000000000001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112.00000000000001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105.89999999999999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104.2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134.67833333333334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105.2184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102.60000000000001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100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185.5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100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108.2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107.80000000000001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109.76190476190477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170.625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101.23076923076924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153.19999999999999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128.33333333333334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100.71428571428571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100.64999999999999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191.3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E3459/D3459*100</f>
        <v>140.19999999999999</v>
      </c>
      <c r="P3459" s="8">
        <f t="shared" ref="P3459:P3522" si="325">IFERROR(E3459/L3459,0)</f>
        <v>50.981818181818184</v>
      </c>
      <c r="Q3459" t="str">
        <f t="shared" ref="Q3459:Q3522" si="326">LEFT(N3459,(FIND("/",N3459,1)-1))</f>
        <v>theater</v>
      </c>
      <c r="R3459" t="str">
        <f t="shared" ref="R3459:R3522" si="327">MID(N3459,FIND("/",N3459)+1,256)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124.33537832310839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126.2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190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103.38000000000001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102.3236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127.14285714285714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121.78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113.39285714285714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150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214.6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102.05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100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113.33333333333333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115.33333333333333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112.85000000000001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127.86666666666666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142.66666666666669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118.8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138.33333333333334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159.9402985074627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114.24000000000001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100.60606060606061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155.20000000000002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127.75000000000001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121.2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112.7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127.49999999999999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158.20000000000002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105.26894736842105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100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100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106.86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124.4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108.70406189555126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102.42424242424242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105.5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106.3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100.66666666666666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105.4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107.55999999999999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100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103.76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101.49999999999999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104.4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180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106.33333333333333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100.55555555555556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101.2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100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118.39285714285714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110.00000000000001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102.66666666666666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100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100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110.04599999999999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101.35000000000001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100.75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E3523/D3523*100</f>
        <v>169.42857142857144</v>
      </c>
      <c r="P3523" s="8">
        <f t="shared" ref="P3523:P3586" si="331">IFERROR(E3523/L3523,0)</f>
        <v>45.615384615384613</v>
      </c>
      <c r="Q3523" t="str">
        <f t="shared" ref="Q3523:Q3586" si="332">LEFT(N3523,(FIND("/",N3523,1)-1))</f>
        <v>theater</v>
      </c>
      <c r="R3523" t="str">
        <f t="shared" ref="R3523:R3586" si="333">MID(N3523,FIND("/",N3523)+1,256)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100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113.65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101.56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116.91666666666667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101.15151515151514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100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118.95833333333334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126.2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156.20000000000002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103.15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153.33333333333334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180.44444444444446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128.44999999999999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119.66666666666667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102.23636363636363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104.66666666666666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100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100.4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102.27272727272727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114.40928571428573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101.9047619047619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104.80000000000001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101.83333333333333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100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106.27272727272728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113.42219999999999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100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100.45454545454547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100.03599999999999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103.49999999999999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108.43750000000001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102.4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148.88888888888889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105.49000000000002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100.49999999999999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130.55555555555557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104.75000000000001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108.80000000000001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111.00000000000001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100.47999999999999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114.35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122.06666666666666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100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102.8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106.12068965517241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101.33000000000001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100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130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100.01333333333334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100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113.88888888888889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100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108.5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115.5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E3587/D3587*100</f>
        <v>119.11764705882352</v>
      </c>
      <c r="P3587" s="8">
        <f t="shared" ref="P3587:P3650" si="337">IFERROR(E3587/L3587,0)</f>
        <v>176.08695652173913</v>
      </c>
      <c r="Q3587" t="str">
        <f t="shared" ref="Q3587:Q3650" si="338">LEFT(N3587,(FIND("/",N3587,1)-1))</f>
        <v>theater</v>
      </c>
      <c r="R3587" t="str">
        <f t="shared" ref="R3587:R3650" si="339">MID(N3587,FIND("/",N3587)+1,256)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109.42666666666668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126.6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100.49999999999999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127.49999999999999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100.05999999999999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127.25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110.63333333333334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125.93749999999999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118.5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107.72727272727273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102.60000000000001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110.1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130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104.35000000000001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100.05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170.66666666666669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112.83333333333334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130.26666666666665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105.45454545454544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100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153.31632653061226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162.30000000000001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144.4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100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100.8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106.80000000000001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124.8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118.91891891891892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112.99999999999999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105.19047619047619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109.73333333333332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100.099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120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104.93333333333332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102.66666666666666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101.82500000000002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100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>
        <f t="shared" si="337"/>
        <v>0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1.9999999999999998E-4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3.3333333333333333E-2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51.023391812865491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20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35.24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4.246666666666667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36.457142857142856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>
        <f t="shared" si="337"/>
        <v>0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30.866666666666664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6.5454545454545459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4.0000000000000001E-3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>
        <f t="shared" si="337"/>
        <v>0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2.1428571428571428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>
        <f t="shared" si="337"/>
        <v>0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16.420000000000002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0.1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4.8099999999999996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100.38249999999999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E3651/D3651*100</f>
        <v>104</v>
      </c>
      <c r="P3651" s="8">
        <f t="shared" ref="P3651:P3714" si="343">IFERROR(E3651/L3651,0)</f>
        <v>97.5</v>
      </c>
      <c r="Q3651" t="str">
        <f t="shared" ref="Q3651:Q3714" si="344">LEFT(N3651,(FIND("/",N3651,1)-1))</f>
        <v>theater</v>
      </c>
      <c r="R3651" t="str">
        <f t="shared" ref="R3651:R3714" si="345">MID(N3651,FIND("/",N3651)+1,256)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100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250.66666666666669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100.49999999999999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174.4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116.26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105.82000000000001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110.75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100.66666666666666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102.03333333333333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100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111.00000000000001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101.42500000000001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109.375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115.16129032258064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100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103.17033333333335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103.49999999999999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138.19999999999999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109.54545454545455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100.85714285714286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101.53333333333335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113.625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100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140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128.75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102.90416666666667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102.49999999999999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110.1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112.76666666666667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111.9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139.19999999999999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110.85714285714286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139.06666666666666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105.69999999999999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101.42857142857142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100.245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109.16666666666666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118.33333333333333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120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127.96000000000001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129.12912912912913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107.42857142857143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100.125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110.52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100.8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121.2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100.33333333333334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109.16666666666666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123.42857142857142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136.33666666666667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103.46657233816768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121.33333333333334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300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108.25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141.15384615384616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113.99999999999999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153.73333333333335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E3715/D3715*100</f>
        <v>101.49999999999999</v>
      </c>
      <c r="P3715" s="8">
        <f t="shared" ref="P3715:P3778" si="349">IFERROR(E3715/L3715,0)</f>
        <v>106.84210526315789</v>
      </c>
      <c r="Q3715" t="str">
        <f t="shared" ref="Q3715:Q3778" si="350">LEFT(N3715,(FIND("/",N3715,1)-1))</f>
        <v>theater</v>
      </c>
      <c r="R3715" t="str">
        <f t="shared" ref="R3715:R3778" si="351">MID(N3715,FIND("/",N3715)+1,256)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102.35000000000001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102.57142857142858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155.75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100.75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239.4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210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104.51515151515152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100.8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111.20000000000002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102.04444444444445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102.54767441860466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338.70588235294122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100.75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10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11.272727272727273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15.411764705882353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>
        <f t="shared" si="349"/>
        <v>0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28.466666666666669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13.333333333333334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0.66666666666666674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21.428571428571427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20.125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17.899999999999999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>
        <f t="shared" si="349"/>
        <v>0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>
        <f t="shared" si="349"/>
        <v>0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>
        <f t="shared" si="349"/>
        <v>0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10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103.52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100.44999999999999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132.6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112.99999999999999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103.34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120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129.63636363636363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101.11111111111111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108.51428571428572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102.33333333333334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110.24425000000002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101.0154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100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106.24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100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100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113.45714285714286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102.65010000000001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116.75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107.65274999999998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100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100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110.2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108.2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100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100.25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106.71250000000001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E3779/D3779*100</f>
        <v>143.19999999999999</v>
      </c>
      <c r="P3779" s="8">
        <f t="shared" ref="P3779:P3842" si="355">IFERROR(E3779/L3779,0)</f>
        <v>48.542372881355931</v>
      </c>
      <c r="Q3779" t="str">
        <f t="shared" ref="Q3779:Q3842" si="356">LEFT(N3779,(FIND("/",N3779,1)-1))</f>
        <v>theater</v>
      </c>
      <c r="R3779" t="str">
        <f t="shared" ref="R3779:R3842" si="357">MID(N3779,FIND("/",N3779)+1,256)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105.04166666666667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103.98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120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109.66666666666667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101.75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128.91666666666666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114.99999999999999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150.75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110.96666666666665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100.28571428571429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0.66666666666666674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>
        <f t="shared" si="355"/>
        <v>0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>
        <f t="shared" si="355"/>
        <v>0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0.27999999999999997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59.657142857142851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1.6666666666666667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4.4444444444444444E-3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89.666666666666657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1.4642857142857144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4.0199999999999996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>
        <f t="shared" si="355"/>
        <v>0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19.650000000000002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>
        <f t="shared" si="355"/>
        <v>0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2E-3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6.6666666666666666E-2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30.333333333333336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100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101.25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121.73333333333333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330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109.55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100.95190476190474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140.13333333333333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100.001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119.238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107.25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227.99999999999997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106.4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143.33333333333334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104.54285714285714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110.02000000000001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105.42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119.16666666666667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152.66666666666666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100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100.2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106.02199999999999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104.66666666666666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116.66666666666667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109.03333333333333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160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112.5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102.1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100.824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101.25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6500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E3843/D3843*100</f>
        <v>8.7200000000000006</v>
      </c>
      <c r="P3843" s="8">
        <f t="shared" ref="P3843:P3906" si="361">IFERROR(E3843/L3843,0)</f>
        <v>25.647058823529413</v>
      </c>
      <c r="Q3843" t="str">
        <f t="shared" ref="Q3843:Q3906" si="362">LEFT(N3843,(FIND("/",N3843,1)-1))</f>
        <v>theater</v>
      </c>
      <c r="R3843" t="str">
        <f t="shared" ref="R3843:R3906" si="363">MID(N3843,FIND("/",N3843)+1,256)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21.94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21.3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41.489795918367342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2.105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16.161904761904761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16.376923076923077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3.8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34.08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0.2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2.5999999999999999E-2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16.254545454545454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0.02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0.04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17.666666666666668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1.3333333333333334E-2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>
        <f t="shared" si="361"/>
        <v>0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26.937422295897225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0.54999999999999993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12.55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0.2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3.4474868431088401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2.666666666666667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>
        <f t="shared" si="361"/>
        <v>0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>
        <f t="shared" si="361"/>
        <v>0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>
        <f t="shared" si="361"/>
        <v>0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>
        <f t="shared" si="361"/>
        <v>0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52.794871794871788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4.9639999999999995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5.5555555555555552E-2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>
        <f t="shared" si="361"/>
        <v>0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13.066666666666665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>
        <f t="shared" si="361"/>
        <v>0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>
        <f t="shared" si="361"/>
        <v>0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>
        <f t="shared" si="361"/>
        <v>0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>
        <f t="shared" si="361"/>
        <v>0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>
        <f t="shared" si="361"/>
        <v>0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27.1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16.826666666666668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32.5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>
        <f t="shared" si="361"/>
        <v>0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21.55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3.4666666666666663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10.625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17.599999999999998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32.56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5.4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0.83333333333333337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48.833333333333336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>
        <f t="shared" si="361"/>
        <v>0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0.03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E3907/D3907*100</f>
        <v>11.533333333333333</v>
      </c>
      <c r="P3907" s="8">
        <f t="shared" ref="P3907:P3970" si="367">IFERROR(E3907/L3907,0)</f>
        <v>24.714285714285715</v>
      </c>
      <c r="Q3907" t="str">
        <f t="shared" ref="Q3907:Q3970" si="368">LEFT(N3907,(FIND("/",N3907,1)-1))</f>
        <v>theater</v>
      </c>
      <c r="R3907" t="str">
        <f t="shared" ref="R3907:R3970" si="369">MID(N3907,FIND("/",N3907)+1,256)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67.333333333333329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15.299999999999999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8.6666666666666679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0.22499999999999998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3.0833333333333335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37.412500000000001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6.6666666666666671E-3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10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36.36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0.33333333333333337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>
        <f t="shared" si="367"/>
        <v>0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0.2857142857142857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0.2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1.7999999999999998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5.4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>
        <f t="shared" si="367"/>
        <v>0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8.1333333333333329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12.034782608695652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15.266666666666667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10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0.3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13.020000000000001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2.2650000000000001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>
        <f t="shared" si="367"/>
        <v>0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>
        <f t="shared" si="367"/>
        <v>0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8.3333333333333332E-3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15.742857142857142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43.833333333333336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>
        <f t="shared" si="367"/>
        <v>0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86.135181975736558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12.196620583717358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0.1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0.22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0.90909090909090906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>
        <f t="shared" si="367"/>
        <v>0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35.64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>
        <f t="shared" si="367"/>
        <v>0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0.25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3.3666666666666663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>
        <f t="shared" si="367"/>
        <v>0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15.770000000000001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0.625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5.0000000000000001E-4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9.6153846153846159E-2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>
        <f t="shared" si="367"/>
        <v>0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>
        <f t="shared" si="367"/>
        <v>0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24.285714285714285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>
        <f t="shared" si="367"/>
        <v>0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2.5000000000000001E-2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32.049999999999997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24.333333333333336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1.5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0.42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>
        <f t="shared" si="367"/>
        <v>0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14.249999999999998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0.6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24.117647058823529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10.54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E3971/D3971*100</f>
        <v>7.4690265486725664</v>
      </c>
      <c r="P3971" s="8">
        <f t="shared" ref="P3971:P4034" si="373">IFERROR(E3971/L3971,0)</f>
        <v>35.166666666666664</v>
      </c>
      <c r="Q3971" t="str">
        <f t="shared" ref="Q3971:Q4034" si="374">LEFT(N3971,(FIND("/",N3971,1)-1))</f>
        <v>theater</v>
      </c>
      <c r="R3971" t="str">
        <f t="shared" ref="R3971:R4034" si="375">MID(N3971,FIND("/",N3971)+1,256)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7.3333333333333334E-2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0.97142857142857131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21.099999999999998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78.100000000000009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>
        <f t="shared" si="373"/>
        <v>0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47.692307692307693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10.7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20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34.802513464991023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32.049999999999997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37.75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>
        <f t="shared" si="373"/>
        <v>0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20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6.0000000000000001E-3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0.25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16.566666666666666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>
        <f t="shared" si="373"/>
        <v>0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57.199999999999996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16.514285714285716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0.125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37.75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1.8399999999999999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10.050000000000001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0.2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1.3333333333333335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6.6666666666666671E-3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0.25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3.8860103626943006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24.194444444444443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7.6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>
        <f t="shared" si="373"/>
        <v>0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1.3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>
        <f t="shared" si="373"/>
        <v>0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1.4285714285714287E-2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14.000000000000002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8.6666666666666679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0.82857142857142851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16.666666666666664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0.83333333333333337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69.561111111111103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28.050000000000004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6.8287037037037033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E4035/D4035*100</f>
        <v>25.698702928870294</v>
      </c>
      <c r="P4035" s="8">
        <f t="shared" ref="P4035:P4098" si="379">IFERROR(E4035/L4035,0)</f>
        <v>65.340319148936175</v>
      </c>
      <c r="Q4035" t="str">
        <f t="shared" ref="Q4035:Q4098" si="380">LEFT(N4035,(FIND("/",N4035,1)-1))</f>
        <v>theater</v>
      </c>
      <c r="R4035" t="str">
        <f t="shared" ref="R4035:R4098" si="381">MID(N4035,FIND("/",N4035)+1,256)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1.4814814814814816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36.85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47.05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11.428571428571429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12.04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60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31.25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0.42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0.21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37.5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0.02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8.2142857142857135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2.1999999999999997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17.652941176470588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0.08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6.6666666666666666E-2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37.533333333333339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17.62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22.142857142857142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1.4210526315789473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19.25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0.67500000000000004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0.16666666666666669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60.9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34.4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16.5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0.4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26.727272727272727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28.799999999999997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8.9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0.16666666666666669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15.737410071942445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21.685714285714287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0.33333333333333337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0.2857142857142857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10.8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12.75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1.8181818181818181E-2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36.5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2.666666666666667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11.428571428571429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E4099/D4099*100</f>
        <v>0</v>
      </c>
      <c r="P4099" s="8">
        <f t="shared" ref="P4099:P4115" si="385">IFERROR(E4099/L4099,0)</f>
        <v>0</v>
      </c>
      <c r="Q4099" t="str">
        <f t="shared" ref="Q4099:Q4115" si="386">LEFT(N4099,(FIND("/",N4099,1)-1))</f>
        <v>theater</v>
      </c>
      <c r="R4099" t="str">
        <f t="shared" ref="R4099:R4115" si="387">MID(N4099,FIND("/",N4099)+1,256)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27.400000000000002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10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21.366666666666667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6.9696969696969706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70.599999999999994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2.0500000000000003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28.666666666666668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3.1333333333333333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0.04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0.2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ellIs" dxfId="50" priority="2" operator="equal">
      <formula>"live"</formula>
    </cfRule>
    <cfRule type="cellIs" dxfId="49" priority="3" operator="equal">
      <formula>"canceled"</formula>
    </cfRule>
    <cfRule type="cellIs" dxfId="48" priority="4" operator="equal">
      <formula>"cancelled"</formula>
    </cfRule>
    <cfRule type="cellIs" dxfId="47" priority="5" operator="equal">
      <formula>"failed"</formula>
    </cfRule>
    <cfRule type="cellIs" dxfId="46" priority="7" operator="equal">
      <formula>"successful"</formula>
    </cfRule>
    <cfRule type="cellIs" dxfId="45" priority="8" operator="equal">
      <formula>"""successful"""</formula>
    </cfRule>
    <cfRule type="colorScale" priority="9">
      <colorScale>
        <cfvo type="min"/>
        <cfvo type="max"/>
        <color rgb="FF63BE7B"/>
        <color rgb="FFFFEF9C"/>
      </colorScale>
    </cfRule>
    <cfRule type="containsText" priority="10" operator="containsText" text="S+$E$1uccessful&quot;">
      <formula>NOT(ISERROR(SEARCH("S+$E$1uccessful""",F1)))</formula>
    </cfRule>
    <cfRule type="cellIs" dxfId="44" priority="11" operator="equal">
      <formula>"""successful"""</formula>
    </cfRule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6">
    <cfRule type="cellIs" dxfId="43" priority="6" operator="equal">
      <formula>"failed"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DC9DD-B45B-45A8-BC97-BC3F32C5BC13}">
  <dimension ref="A1:F14"/>
  <sheetViews>
    <sheetView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10.7773437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3" spans="1:6" x14ac:dyDescent="0.3">
      <c r="A3" s="9" t="s">
        <v>8320</v>
      </c>
      <c r="B3" s="9" t="s">
        <v>8321</v>
      </c>
    </row>
    <row r="4" spans="1:6" x14ac:dyDescent="0.3">
      <c r="A4" s="9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</row>
    <row r="5" spans="1:6" x14ac:dyDescent="0.3">
      <c r="A5" s="10" t="s">
        <v>8310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8311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8312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8315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8316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8317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8319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1FB13-4749-4E64-AA22-2CFD3D58264C}">
  <dimension ref="A1:F47"/>
  <sheetViews>
    <sheetView workbookViewId="0">
      <selection activeCell="B28" sqref="B2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8322</v>
      </c>
    </row>
    <row r="2" spans="1:6" x14ac:dyDescent="0.3">
      <c r="A2" s="9" t="s">
        <v>8364</v>
      </c>
      <c r="B2" t="s">
        <v>8322</v>
      </c>
    </row>
    <row r="4" spans="1:6" x14ac:dyDescent="0.3">
      <c r="A4" s="9" t="s">
        <v>8320</v>
      </c>
      <c r="B4" s="9" t="s">
        <v>8321</v>
      </c>
    </row>
    <row r="5" spans="1:6" x14ac:dyDescent="0.3">
      <c r="A5" s="9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8319</v>
      </c>
    </row>
    <row r="6" spans="1:6" x14ac:dyDescent="0.3">
      <c r="A6" s="10" t="s">
        <v>8323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8324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8325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8327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8328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8329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8330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8331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8333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8334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8335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8336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8338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8339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8340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8341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8343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8344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8345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8348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8349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8350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8351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8354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8355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8357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8358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8359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8360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8361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8362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8363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8319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A8523-F100-4F6B-B137-2D6FB0795DBF}">
  <dimension ref="A1:E18"/>
  <sheetViews>
    <sheetView workbookViewId="0">
      <selection activeCell="B28" sqref="B28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8364</v>
      </c>
      <c r="B1" t="s">
        <v>8322</v>
      </c>
    </row>
    <row r="2" spans="1:5" x14ac:dyDescent="0.3">
      <c r="A2" s="9" t="s">
        <v>8379</v>
      </c>
      <c r="B2" t="s">
        <v>8322</v>
      </c>
    </row>
    <row r="4" spans="1:5" x14ac:dyDescent="0.3">
      <c r="A4" s="9" t="s">
        <v>8320</v>
      </c>
      <c r="B4" s="9" t="s">
        <v>8321</v>
      </c>
    </row>
    <row r="5" spans="1:5" x14ac:dyDescent="0.3">
      <c r="A5" s="9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3">
      <c r="A6" s="14" t="s">
        <v>8373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">
      <c r="A7" s="14" t="s">
        <v>8374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">
      <c r="A8" s="14" t="s">
        <v>8375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">
      <c r="A9" s="14" t="s">
        <v>8376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">
      <c r="A10" s="14" t="s">
        <v>8367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">
      <c r="A11" s="14" t="s">
        <v>8377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">
      <c r="A12" s="14" t="s">
        <v>8368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">
      <c r="A13" s="14" t="s">
        <v>8369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">
      <c r="A14" s="14" t="s">
        <v>8370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">
      <c r="A15" s="14" t="s">
        <v>8371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">
      <c r="A16" s="14" t="s">
        <v>8372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">
      <c r="A17" s="14" t="s">
        <v>8378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">
      <c r="A18" s="14" t="s">
        <v>8319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3CC27-9358-46FC-ABDD-EF4DB70927CD}">
  <dimension ref="A1:H14"/>
  <sheetViews>
    <sheetView workbookViewId="0">
      <selection activeCell="E25" sqref="E25"/>
    </sheetView>
  </sheetViews>
  <sheetFormatPr defaultRowHeight="14.4" x14ac:dyDescent="0.3"/>
  <cols>
    <col min="1" max="1" width="28.44140625" customWidth="1"/>
    <col min="2" max="8" width="22.109375" customWidth="1"/>
  </cols>
  <sheetData>
    <row r="1" spans="1:8" x14ac:dyDescent="0.3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">
      <c r="A2" t="s">
        <v>8388</v>
      </c>
      <c r="B2">
        <f>COUNTIFS(Worksheet!$F:$F,"successful",Worksheet!$D:$D,"&lt;1000")</f>
        <v>322</v>
      </c>
      <c r="C2">
        <f>COUNTIFS(Worksheet!$F:$F,"failed",Worksheet!$D:$D,"&lt;1000")</f>
        <v>113</v>
      </c>
      <c r="D2">
        <f>COUNTIFS(Worksheet!$F:$F,"canceled",Worksheet!$D:$D,"&lt;1000")</f>
        <v>18</v>
      </c>
      <c r="E2">
        <f>SUM(B2:D2)</f>
        <v>453</v>
      </c>
      <c r="F2" s="15">
        <f>B2/$E2</f>
        <v>0.71081677704194257</v>
      </c>
      <c r="G2" s="15">
        <f>C2/$E2</f>
        <v>0.24944812362030905</v>
      </c>
      <c r="H2" s="15">
        <f>D2/$E2</f>
        <v>3.9735099337748346E-2</v>
      </c>
    </row>
    <row r="3" spans="1:8" x14ac:dyDescent="0.3">
      <c r="A3" t="s">
        <v>8389</v>
      </c>
      <c r="B3">
        <f>COUNTIFS(Worksheet!$F:$F,"successful",Worksheet!$D:$D,"&gt;999", Worksheet!$D:$D,"&lt;5000")</f>
        <v>932</v>
      </c>
      <c r="C3">
        <f>COUNTIFS(Worksheet!$F:$F,"failed",Worksheet!$D:$D,"&gt;999", Worksheet!$D:$D,"&lt;5000")</f>
        <v>420</v>
      </c>
      <c r="D3">
        <f>COUNTIFS(Worksheet!$F:$F,"canceled",Worksheet!$D:$D,"&gt;999", Worksheet!$D:$D,"&lt;5000")</f>
        <v>60</v>
      </c>
      <c r="E3">
        <f t="shared" ref="E3:E13" si="0">SUM(B3:D3)</f>
        <v>1412</v>
      </c>
      <c r="F3" s="15">
        <f t="shared" ref="F3:H13" si="1">B3/$E3</f>
        <v>0.66005665722379603</v>
      </c>
      <c r="G3" s="15">
        <f t="shared" si="1"/>
        <v>0.29745042492917845</v>
      </c>
      <c r="H3" s="15">
        <f t="shared" si="1"/>
        <v>4.2492917847025496E-2</v>
      </c>
    </row>
    <row r="4" spans="1:8" x14ac:dyDescent="0.3">
      <c r="A4" t="s">
        <v>8390</v>
      </c>
      <c r="B4">
        <f>COUNTIFS(Worksheet!$F:$F,"successful",Worksheet!$D:$D,"&gt;4999", Worksheet!$D:$D,"&lt;10000")</f>
        <v>381</v>
      </c>
      <c r="C4">
        <f>COUNTIFS(Worksheet!$F:$F,"failed",Worksheet!$D:$D,"&gt;4999", Worksheet!$D:$D,"&lt;10000")</f>
        <v>283</v>
      </c>
      <c r="D4">
        <f>COUNTIFS(Worksheet!$F:$F,"canceled",Worksheet!$D:$D,"&gt;4999", Worksheet!$D:$D,"&lt;10000")</f>
        <v>52</v>
      </c>
      <c r="E4">
        <f t="shared" si="0"/>
        <v>716</v>
      </c>
      <c r="F4" s="15">
        <f t="shared" si="1"/>
        <v>0.53212290502793291</v>
      </c>
      <c r="G4" s="15">
        <f t="shared" si="1"/>
        <v>0.39525139664804471</v>
      </c>
      <c r="H4" s="15">
        <f t="shared" si="1"/>
        <v>7.2625698324022353E-2</v>
      </c>
    </row>
    <row r="5" spans="1:8" x14ac:dyDescent="0.3">
      <c r="A5" t="s">
        <v>8391</v>
      </c>
      <c r="B5">
        <f>COUNTIFS(Worksheet!$F:$F,"successful",Worksheet!$D:$D,"&gt;9999", Worksheet!$D:$D,"&lt;15000")</f>
        <v>168</v>
      </c>
      <c r="C5">
        <f>COUNTIFS(Worksheet!$F:$F,"failed",Worksheet!$D:$D,"&gt;9999", Worksheet!$D:$D,"&lt;15000")</f>
        <v>144</v>
      </c>
      <c r="D5">
        <f>COUNTIFS(Worksheet!$F:$F,"canceled",Worksheet!$D:$D,"&gt;9999", Worksheet!$D:$D,"&lt;15000")</f>
        <v>40</v>
      </c>
      <c r="E5">
        <f t="shared" si="0"/>
        <v>352</v>
      </c>
      <c r="F5" s="15">
        <f t="shared" si="1"/>
        <v>0.47727272727272729</v>
      </c>
      <c r="G5" s="15">
        <f t="shared" si="1"/>
        <v>0.40909090909090912</v>
      </c>
      <c r="H5" s="15">
        <f t="shared" si="1"/>
        <v>0.11363636363636363</v>
      </c>
    </row>
    <row r="6" spans="1:8" x14ac:dyDescent="0.3">
      <c r="A6" t="s">
        <v>8392</v>
      </c>
      <c r="B6">
        <f>COUNTIFS(Worksheet!$F:$F,"successful",Worksheet!$D:$D,"&gt;14999", Worksheet!$D:$D,"&lt;20000")</f>
        <v>94</v>
      </c>
      <c r="C6">
        <f>COUNTIFS(Worksheet!$F:$F,"failed",Worksheet!$D:$D,"&gt;14999", Worksheet!$D:$D,"&lt;20000")</f>
        <v>90</v>
      </c>
      <c r="D6">
        <f>COUNTIFS(Worksheet!$F:$F,"canceled",Worksheet!$D:$D,"&gt;14999", Worksheet!$D:$D,"&lt;20000")</f>
        <v>17</v>
      </c>
      <c r="E6">
        <f t="shared" si="0"/>
        <v>201</v>
      </c>
      <c r="F6" s="15">
        <f t="shared" si="1"/>
        <v>0.46766169154228854</v>
      </c>
      <c r="G6" s="15">
        <f t="shared" si="1"/>
        <v>0.44776119402985076</v>
      </c>
      <c r="H6" s="15">
        <f t="shared" si="1"/>
        <v>8.45771144278607E-2</v>
      </c>
    </row>
    <row r="7" spans="1:8" x14ac:dyDescent="0.3">
      <c r="A7" t="s">
        <v>8393</v>
      </c>
      <c r="B7">
        <f>COUNTIFS(Worksheet!$F:$F,"successful",Worksheet!$D:$D,"&gt;19999", Worksheet!$D:$D,"&lt;25000")</f>
        <v>62</v>
      </c>
      <c r="C7">
        <f>COUNTIFS(Worksheet!$F:$F,"failed",Worksheet!$D:$D,"&gt;19999", Worksheet!$D:$D,"&lt;25000")</f>
        <v>72</v>
      </c>
      <c r="D7">
        <f>COUNTIFS(Worksheet!$F:$F,"canceled",Worksheet!$D:$D,"&gt;19999", Worksheet!$D:$D,"&lt;25000")</f>
        <v>14</v>
      </c>
      <c r="E7">
        <f t="shared" si="0"/>
        <v>148</v>
      </c>
      <c r="F7" s="15">
        <f t="shared" si="1"/>
        <v>0.41891891891891891</v>
      </c>
      <c r="G7" s="15">
        <f t="shared" si="1"/>
        <v>0.48648648648648651</v>
      </c>
      <c r="H7" s="15">
        <f t="shared" si="1"/>
        <v>9.45945945945946E-2</v>
      </c>
    </row>
    <row r="8" spans="1:8" x14ac:dyDescent="0.3">
      <c r="A8" t="s">
        <v>8394</v>
      </c>
      <c r="B8">
        <f>COUNTIFS(Worksheet!$F:$F,"successful",Worksheet!$D:$D,"&gt;24999", Worksheet!$D:$D,"&lt;30000")</f>
        <v>55</v>
      </c>
      <c r="C8">
        <f>COUNTIFS(Worksheet!$F:$F,"failed",Worksheet!$D:$D,"&gt;24999", Worksheet!$D:$D,"&lt;30000")</f>
        <v>64</v>
      </c>
      <c r="D8">
        <f>COUNTIFS(Worksheet!$F:$F,"canceled",Worksheet!$D:$D,"&gt;24999", Worksheet!$D:$D,"&lt;30000")</f>
        <v>18</v>
      </c>
      <c r="E8">
        <f t="shared" si="0"/>
        <v>137</v>
      </c>
      <c r="F8" s="15">
        <f t="shared" si="1"/>
        <v>0.40145985401459855</v>
      </c>
      <c r="G8" s="15">
        <f t="shared" si="1"/>
        <v>0.46715328467153283</v>
      </c>
      <c r="H8" s="15">
        <f t="shared" si="1"/>
        <v>0.13138686131386862</v>
      </c>
    </row>
    <row r="9" spans="1:8" x14ac:dyDescent="0.3">
      <c r="A9" t="s">
        <v>8395</v>
      </c>
      <c r="B9">
        <f>COUNTIFS(Worksheet!$F:$F,"successful",Worksheet!$D:$D,"&gt;29999", Worksheet!$D:$D,"&lt;35000")</f>
        <v>32</v>
      </c>
      <c r="C9">
        <f>COUNTIFS(Worksheet!$F:$F,"failed",Worksheet!$D:$D,"&gt;29999", Worksheet!$D:$D,"&lt;35000")</f>
        <v>37</v>
      </c>
      <c r="D9">
        <f>COUNTIFS(Worksheet!$F:$F,"canceled",Worksheet!$D:$D,"&gt;29999", Worksheet!$D:$D,"&lt;35000")</f>
        <v>13</v>
      </c>
      <c r="E9">
        <f t="shared" si="0"/>
        <v>82</v>
      </c>
      <c r="F9" s="15">
        <f t="shared" si="1"/>
        <v>0.3902439024390244</v>
      </c>
      <c r="G9" s="15">
        <f t="shared" si="1"/>
        <v>0.45121951219512196</v>
      </c>
      <c r="H9" s="15">
        <f t="shared" si="1"/>
        <v>0.15853658536585366</v>
      </c>
    </row>
    <row r="10" spans="1:8" x14ac:dyDescent="0.3">
      <c r="A10" t="s">
        <v>8396</v>
      </c>
      <c r="B10">
        <f>COUNTIFS(Worksheet!$F:$F,"successful",Worksheet!$D:$D,"&gt;34999", Worksheet!$D:$D,"&lt;40000")</f>
        <v>26</v>
      </c>
      <c r="C10">
        <f>COUNTIFS(Worksheet!$F:$F,"failed",Worksheet!$D:$D,"&gt;34999", Worksheet!$D:$D,"&lt;40000")</f>
        <v>22</v>
      </c>
      <c r="D10">
        <f>COUNTIFS(Worksheet!$F:$F,"canceled",Worksheet!$D:$D,"&gt;34999", Worksheet!$D:$D,"&lt;40000")</f>
        <v>7</v>
      </c>
      <c r="E10">
        <f t="shared" si="0"/>
        <v>55</v>
      </c>
      <c r="F10" s="15">
        <f t="shared" si="1"/>
        <v>0.47272727272727272</v>
      </c>
      <c r="G10" s="15">
        <f t="shared" si="1"/>
        <v>0.4</v>
      </c>
      <c r="H10" s="15">
        <f t="shared" si="1"/>
        <v>0.12727272727272726</v>
      </c>
    </row>
    <row r="11" spans="1:8" x14ac:dyDescent="0.3">
      <c r="A11" t="s">
        <v>8397</v>
      </c>
      <c r="B11">
        <f>COUNTIFS(Worksheet!$F:$F,"successful",Worksheet!$D:$D,"&gt;39999", Worksheet!$D:$D,"&lt;45000")</f>
        <v>21</v>
      </c>
      <c r="C11">
        <f>COUNTIFS(Worksheet!$F:$F,"failed",Worksheet!$D:$D,"&gt;39999", Worksheet!$D:$D,"&lt;45000")</f>
        <v>16</v>
      </c>
      <c r="D11">
        <f>COUNTIFS(Worksheet!$F:$F,"canceled",Worksheet!$D:$D,"&gt;39999", Worksheet!$D:$D,"&lt;45000")</f>
        <v>6</v>
      </c>
      <c r="E11">
        <f t="shared" si="0"/>
        <v>43</v>
      </c>
      <c r="F11" s="15">
        <f t="shared" si="1"/>
        <v>0.48837209302325579</v>
      </c>
      <c r="G11" s="15">
        <f t="shared" si="1"/>
        <v>0.37209302325581395</v>
      </c>
      <c r="H11" s="15">
        <f t="shared" si="1"/>
        <v>0.13953488372093023</v>
      </c>
    </row>
    <row r="12" spans="1:8" x14ac:dyDescent="0.3">
      <c r="A12" t="s">
        <v>8398</v>
      </c>
      <c r="B12">
        <f>COUNTIFS(Worksheet!$F:$F,"successful",Worksheet!$D:$D,"&gt;44999", Worksheet!$D:$D,"&lt;50000")</f>
        <v>6</v>
      </c>
      <c r="C12">
        <f>COUNTIFS(Worksheet!$F:$F,"failed",Worksheet!$D:$D,"&gt;44999", Worksheet!$D:$D,"&lt;50000")</f>
        <v>11</v>
      </c>
      <c r="D12">
        <f>COUNTIFS(Worksheet!$F:$F,"canceled",Worksheet!$D:$D,"&gt;44999", Worksheet!$D:$D,"&lt;50000")</f>
        <v>4</v>
      </c>
      <c r="E12">
        <f t="shared" si="0"/>
        <v>21</v>
      </c>
      <c r="F12" s="15">
        <f t="shared" si="1"/>
        <v>0.2857142857142857</v>
      </c>
      <c r="G12" s="15">
        <f t="shared" si="1"/>
        <v>0.52380952380952384</v>
      </c>
      <c r="H12" s="15">
        <f t="shared" si="1"/>
        <v>0.19047619047619047</v>
      </c>
    </row>
    <row r="13" spans="1:8" x14ac:dyDescent="0.3">
      <c r="A13" t="s">
        <v>8399</v>
      </c>
      <c r="B13">
        <f>COUNTIFS(Worksheet!$F:$F,"successful",Worksheet!$D:$D,"&gt;=50000")</f>
        <v>86</v>
      </c>
      <c r="C13">
        <f>COUNTIFS(Worksheet!$F:$F,"failed",Worksheet!$D:$D,"&gt;=50000")</f>
        <v>258</v>
      </c>
      <c r="D13">
        <f>COUNTIFS(Worksheet!$F:$F,"canceled",Worksheet!$D:$D,"&gt;=50000")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1"/>
        <v>0.58108108108108103</v>
      </c>
      <c r="H13" s="15">
        <f t="shared" si="1"/>
        <v>0.22522522522522523</v>
      </c>
    </row>
    <row r="14" spans="1:8" x14ac:dyDescent="0.3">
      <c r="F14" s="1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5EC74-D65E-4044-B616-1A7C0B50A121}">
  <dimension ref="A1:I2186"/>
  <sheetViews>
    <sheetView workbookViewId="0">
      <selection activeCell="D8" sqref="A8:D12"/>
    </sheetView>
  </sheetViews>
  <sheetFormatPr defaultRowHeight="14.4" x14ac:dyDescent="0.3"/>
  <cols>
    <col min="1" max="1" width="25.21875" customWidth="1"/>
    <col min="2" max="2" width="16.21875" customWidth="1"/>
    <col min="4" max="4" width="17.5546875" customWidth="1"/>
    <col min="5" max="5" width="18.88671875" customWidth="1"/>
    <col min="7" max="7" width="29.44140625" customWidth="1"/>
    <col min="8" max="8" width="21.21875" customWidth="1"/>
    <col min="9" max="9" width="18" customWidth="1"/>
    <col min="10" max="10" width="10.77734375" bestFit="1" customWidth="1"/>
    <col min="11" max="11" width="28" bestFit="1" customWidth="1"/>
    <col min="12" max="12" width="24.77734375" bestFit="1" customWidth="1"/>
  </cols>
  <sheetData>
    <row r="1" spans="1:9" x14ac:dyDescent="0.3">
      <c r="A1" s="1" t="s">
        <v>8400</v>
      </c>
      <c r="B1" s="1" t="s">
        <v>8262</v>
      </c>
      <c r="D1" s="1" t="s">
        <v>8400</v>
      </c>
      <c r="E1" s="1" t="s">
        <v>8262</v>
      </c>
      <c r="G1" s="16"/>
      <c r="H1" s="17" t="s">
        <v>8410</v>
      </c>
      <c r="I1" s="17" t="s">
        <v>8405</v>
      </c>
    </row>
    <row r="2" spans="1:9" x14ac:dyDescent="0.3">
      <c r="A2" t="s">
        <v>8219</v>
      </c>
      <c r="B2">
        <v>182</v>
      </c>
      <c r="D2" t="s">
        <v>8221</v>
      </c>
      <c r="E2">
        <v>0</v>
      </c>
      <c r="G2" s="17" t="s">
        <v>8401</v>
      </c>
      <c r="H2" s="18">
        <f>AVERAGE($B$2:$B$2186)</f>
        <v>194.42517162471395</v>
      </c>
      <c r="I2" s="18">
        <f>AVERAGE($E$2:$E$1531)</f>
        <v>17.709803921568628</v>
      </c>
    </row>
    <row r="3" spans="1:9" x14ac:dyDescent="0.3">
      <c r="A3" t="s">
        <v>8219</v>
      </c>
      <c r="B3">
        <v>79</v>
      </c>
      <c r="D3" t="s">
        <v>8221</v>
      </c>
      <c r="E3">
        <v>1</v>
      </c>
      <c r="G3" s="17" t="s">
        <v>8402</v>
      </c>
      <c r="H3" s="18">
        <f>MEDIAN($B$2:$B$2186)</f>
        <v>62</v>
      </c>
      <c r="I3" s="18">
        <f>MEDIAN($E$2:$E$1531)</f>
        <v>4</v>
      </c>
    </row>
    <row r="4" spans="1:9" x14ac:dyDescent="0.3">
      <c r="A4" t="s">
        <v>8219</v>
      </c>
      <c r="B4">
        <v>35</v>
      </c>
      <c r="D4" t="s">
        <v>8221</v>
      </c>
      <c r="E4">
        <v>10</v>
      </c>
      <c r="G4" s="17" t="s">
        <v>8403</v>
      </c>
      <c r="H4" s="18">
        <f>MIN($B$2:$B$2186)</f>
        <v>1</v>
      </c>
      <c r="I4" s="18">
        <f>MIN($E$2:$E$1531)</f>
        <v>0</v>
      </c>
    </row>
    <row r="5" spans="1:9" x14ac:dyDescent="0.3">
      <c r="A5" t="s">
        <v>8219</v>
      </c>
      <c r="B5">
        <v>150</v>
      </c>
      <c r="D5" t="s">
        <v>8221</v>
      </c>
      <c r="E5">
        <v>0</v>
      </c>
      <c r="G5" s="17" t="s">
        <v>8404</v>
      </c>
      <c r="H5" s="18">
        <f>MAX($B$2:$B$2186)</f>
        <v>26457</v>
      </c>
      <c r="I5" s="18">
        <f>MAX($E$2:$E$1531)</f>
        <v>1293</v>
      </c>
    </row>
    <row r="6" spans="1:9" x14ac:dyDescent="0.3">
      <c r="A6" t="s">
        <v>8219</v>
      </c>
      <c r="B6">
        <v>284</v>
      </c>
      <c r="D6" t="s">
        <v>8221</v>
      </c>
      <c r="E6">
        <v>7</v>
      </c>
      <c r="G6" s="17" t="s">
        <v>8406</v>
      </c>
      <c r="H6" s="18">
        <f>_xlfn.VAR.P($B$2:$B$2186)</f>
        <v>712840.9867348104</v>
      </c>
      <c r="I6" s="18">
        <f>_xlfn.VAR.P($E$2:$E$1531)</f>
        <v>3773.2216685890044</v>
      </c>
    </row>
    <row r="7" spans="1:9" x14ac:dyDescent="0.3">
      <c r="A7" t="s">
        <v>8219</v>
      </c>
      <c r="B7">
        <v>47</v>
      </c>
      <c r="D7" t="s">
        <v>8221</v>
      </c>
      <c r="E7">
        <v>0</v>
      </c>
      <c r="G7" s="17" t="s">
        <v>8407</v>
      </c>
      <c r="H7" s="18">
        <f>_xlfn.STDEV.P($B$2:$B$2186)</f>
        <v>844.29910975602149</v>
      </c>
      <c r="I7" s="18">
        <f>_xlfn.STDEV.P($E$2:$E$1531)</f>
        <v>61.426555076684906</v>
      </c>
    </row>
    <row r="8" spans="1:9" x14ac:dyDescent="0.3">
      <c r="A8" t="s">
        <v>8219</v>
      </c>
      <c r="B8">
        <v>58</v>
      </c>
      <c r="D8" t="s">
        <v>8221</v>
      </c>
      <c r="E8">
        <v>1</v>
      </c>
      <c r="G8" s="17" t="s">
        <v>8408</v>
      </c>
      <c r="H8" s="18">
        <f>_xlfn.VAR.S($B$2:$B$2186)</f>
        <v>713167.37912800396</v>
      </c>
      <c r="I8" s="18">
        <f>_xlfn.VAR.S($E$2:$E$1531)</f>
        <v>3775.6894394644714</v>
      </c>
    </row>
    <row r="9" spans="1:9" x14ac:dyDescent="0.3">
      <c r="A9" t="s">
        <v>8219</v>
      </c>
      <c r="B9">
        <v>57</v>
      </c>
      <c r="D9" t="s">
        <v>8221</v>
      </c>
      <c r="E9">
        <v>2</v>
      </c>
      <c r="G9" s="17" t="s">
        <v>8409</v>
      </c>
      <c r="H9" s="18">
        <f>_xlfn.STDEV.S($B$2:$B$2186)</f>
        <v>844.49237955591047</v>
      </c>
      <c r="I9" s="18">
        <f>_xlfn.STDEV.S($E$2:$E$1531)</f>
        <v>61.446638959868842</v>
      </c>
    </row>
    <row r="10" spans="1:9" x14ac:dyDescent="0.3">
      <c r="A10" t="s">
        <v>8219</v>
      </c>
      <c r="B10">
        <v>12</v>
      </c>
      <c r="D10" t="s">
        <v>8221</v>
      </c>
      <c r="E10">
        <v>3</v>
      </c>
    </row>
    <row r="11" spans="1:9" x14ac:dyDescent="0.3">
      <c r="A11" t="s">
        <v>8219</v>
      </c>
      <c r="B11">
        <v>20</v>
      </c>
      <c r="D11" t="s">
        <v>8221</v>
      </c>
      <c r="E11">
        <v>10</v>
      </c>
    </row>
    <row r="12" spans="1:9" x14ac:dyDescent="0.3">
      <c r="A12" t="s">
        <v>8219</v>
      </c>
      <c r="B12">
        <v>19</v>
      </c>
      <c r="D12" t="s">
        <v>8221</v>
      </c>
      <c r="E12">
        <v>10</v>
      </c>
    </row>
    <row r="13" spans="1:9" x14ac:dyDescent="0.3">
      <c r="A13" t="s">
        <v>8219</v>
      </c>
      <c r="B13">
        <v>75</v>
      </c>
      <c r="D13" t="s">
        <v>8221</v>
      </c>
      <c r="E13">
        <v>1</v>
      </c>
    </row>
    <row r="14" spans="1:9" x14ac:dyDescent="0.3">
      <c r="A14" t="s">
        <v>8219</v>
      </c>
      <c r="B14">
        <v>827</v>
      </c>
      <c r="D14" t="s">
        <v>8221</v>
      </c>
      <c r="E14">
        <v>0</v>
      </c>
    </row>
    <row r="15" spans="1:9" x14ac:dyDescent="0.3">
      <c r="A15" t="s">
        <v>8219</v>
      </c>
      <c r="B15">
        <v>51</v>
      </c>
      <c r="D15" t="s">
        <v>8221</v>
      </c>
      <c r="E15">
        <v>0</v>
      </c>
    </row>
    <row r="16" spans="1:9" x14ac:dyDescent="0.3">
      <c r="A16" t="s">
        <v>8219</v>
      </c>
      <c r="B16">
        <v>41</v>
      </c>
      <c r="D16" t="s">
        <v>8221</v>
      </c>
      <c r="E16">
        <v>0</v>
      </c>
    </row>
    <row r="17" spans="1:5" x14ac:dyDescent="0.3">
      <c r="A17" t="s">
        <v>8219</v>
      </c>
      <c r="B17">
        <v>98</v>
      </c>
      <c r="D17" t="s">
        <v>8221</v>
      </c>
      <c r="E17">
        <v>26</v>
      </c>
    </row>
    <row r="18" spans="1:5" x14ac:dyDescent="0.3">
      <c r="A18" t="s">
        <v>8219</v>
      </c>
      <c r="B18">
        <v>70</v>
      </c>
      <c r="D18" t="s">
        <v>8221</v>
      </c>
      <c r="E18">
        <v>0</v>
      </c>
    </row>
    <row r="19" spans="1:5" x14ac:dyDescent="0.3">
      <c r="A19" t="s">
        <v>8219</v>
      </c>
      <c r="B19">
        <v>36</v>
      </c>
      <c r="D19" t="s">
        <v>8221</v>
      </c>
      <c r="E19">
        <v>7</v>
      </c>
    </row>
    <row r="20" spans="1:5" x14ac:dyDescent="0.3">
      <c r="A20" t="s">
        <v>8219</v>
      </c>
      <c r="B20">
        <v>342</v>
      </c>
      <c r="D20" t="s">
        <v>8221</v>
      </c>
      <c r="E20">
        <v>0</v>
      </c>
    </row>
    <row r="21" spans="1:5" x14ac:dyDescent="0.3">
      <c r="A21" t="s">
        <v>8219</v>
      </c>
      <c r="B21">
        <v>22</v>
      </c>
      <c r="D21" t="s">
        <v>8221</v>
      </c>
      <c r="E21">
        <v>2</v>
      </c>
    </row>
    <row r="22" spans="1:5" x14ac:dyDescent="0.3">
      <c r="A22" t="s">
        <v>8219</v>
      </c>
      <c r="B22">
        <v>25</v>
      </c>
      <c r="D22" t="s">
        <v>8221</v>
      </c>
      <c r="E22">
        <v>13</v>
      </c>
    </row>
    <row r="23" spans="1:5" x14ac:dyDescent="0.3">
      <c r="A23" t="s">
        <v>8219</v>
      </c>
      <c r="B23">
        <v>101</v>
      </c>
      <c r="D23" t="s">
        <v>8221</v>
      </c>
      <c r="E23">
        <v>4</v>
      </c>
    </row>
    <row r="24" spans="1:5" x14ac:dyDescent="0.3">
      <c r="A24" t="s">
        <v>8219</v>
      </c>
      <c r="B24">
        <v>8</v>
      </c>
      <c r="D24" t="s">
        <v>8221</v>
      </c>
      <c r="E24">
        <v>0</v>
      </c>
    </row>
    <row r="25" spans="1:5" x14ac:dyDescent="0.3">
      <c r="A25" t="s">
        <v>8219</v>
      </c>
      <c r="B25">
        <v>23</v>
      </c>
      <c r="D25" t="s">
        <v>8221</v>
      </c>
      <c r="E25">
        <v>12</v>
      </c>
    </row>
    <row r="26" spans="1:5" x14ac:dyDescent="0.3">
      <c r="A26" t="s">
        <v>8219</v>
      </c>
      <c r="B26">
        <v>574</v>
      </c>
      <c r="D26" t="s">
        <v>8221</v>
      </c>
      <c r="E26">
        <v>2</v>
      </c>
    </row>
    <row r="27" spans="1:5" x14ac:dyDescent="0.3">
      <c r="A27" t="s">
        <v>8219</v>
      </c>
      <c r="B27">
        <v>14</v>
      </c>
      <c r="D27" t="s">
        <v>8221</v>
      </c>
      <c r="E27">
        <v>10</v>
      </c>
    </row>
    <row r="28" spans="1:5" x14ac:dyDescent="0.3">
      <c r="A28" t="s">
        <v>8219</v>
      </c>
      <c r="B28">
        <v>19</v>
      </c>
      <c r="D28" t="s">
        <v>8221</v>
      </c>
      <c r="E28">
        <v>0</v>
      </c>
    </row>
    <row r="29" spans="1:5" x14ac:dyDescent="0.3">
      <c r="A29" t="s">
        <v>8219</v>
      </c>
      <c r="B29">
        <v>150</v>
      </c>
      <c r="D29" t="s">
        <v>8221</v>
      </c>
      <c r="E29">
        <v>5</v>
      </c>
    </row>
    <row r="30" spans="1:5" x14ac:dyDescent="0.3">
      <c r="A30" t="s">
        <v>8219</v>
      </c>
      <c r="B30">
        <v>71</v>
      </c>
      <c r="D30" t="s">
        <v>8221</v>
      </c>
      <c r="E30">
        <v>0</v>
      </c>
    </row>
    <row r="31" spans="1:5" x14ac:dyDescent="0.3">
      <c r="A31" t="s">
        <v>8219</v>
      </c>
      <c r="B31">
        <v>117</v>
      </c>
      <c r="D31" t="s">
        <v>8221</v>
      </c>
      <c r="E31">
        <v>5</v>
      </c>
    </row>
    <row r="32" spans="1:5" x14ac:dyDescent="0.3">
      <c r="A32" t="s">
        <v>8219</v>
      </c>
      <c r="B32">
        <v>53</v>
      </c>
      <c r="D32" t="s">
        <v>8221</v>
      </c>
      <c r="E32">
        <v>1</v>
      </c>
    </row>
    <row r="33" spans="1:5" x14ac:dyDescent="0.3">
      <c r="A33" t="s">
        <v>8219</v>
      </c>
      <c r="B33">
        <v>1</v>
      </c>
      <c r="D33" t="s">
        <v>8221</v>
      </c>
      <c r="E33">
        <v>3</v>
      </c>
    </row>
    <row r="34" spans="1:5" x14ac:dyDescent="0.3">
      <c r="A34" t="s">
        <v>8219</v>
      </c>
      <c r="B34">
        <v>89</v>
      </c>
      <c r="D34" t="s">
        <v>8221</v>
      </c>
      <c r="E34">
        <v>3</v>
      </c>
    </row>
    <row r="35" spans="1:5" x14ac:dyDescent="0.3">
      <c r="A35" t="s">
        <v>8219</v>
      </c>
      <c r="B35">
        <v>64</v>
      </c>
      <c r="D35" t="s">
        <v>8221</v>
      </c>
      <c r="E35">
        <v>0</v>
      </c>
    </row>
    <row r="36" spans="1:5" x14ac:dyDescent="0.3">
      <c r="A36" t="s">
        <v>8219</v>
      </c>
      <c r="B36">
        <v>68</v>
      </c>
      <c r="D36" t="s">
        <v>8221</v>
      </c>
      <c r="E36">
        <v>3</v>
      </c>
    </row>
    <row r="37" spans="1:5" x14ac:dyDescent="0.3">
      <c r="A37" t="s">
        <v>8219</v>
      </c>
      <c r="B37">
        <v>28</v>
      </c>
      <c r="D37" t="s">
        <v>8221</v>
      </c>
      <c r="E37">
        <v>0</v>
      </c>
    </row>
    <row r="38" spans="1:5" x14ac:dyDescent="0.3">
      <c r="A38" t="s">
        <v>8219</v>
      </c>
      <c r="B38">
        <v>44</v>
      </c>
      <c r="D38" t="s">
        <v>8221</v>
      </c>
      <c r="E38">
        <v>19</v>
      </c>
    </row>
    <row r="39" spans="1:5" x14ac:dyDescent="0.3">
      <c r="A39" t="s">
        <v>8219</v>
      </c>
      <c r="B39">
        <v>253</v>
      </c>
      <c r="D39" t="s">
        <v>8221</v>
      </c>
      <c r="E39">
        <v>8</v>
      </c>
    </row>
    <row r="40" spans="1:5" x14ac:dyDescent="0.3">
      <c r="A40" t="s">
        <v>8219</v>
      </c>
      <c r="B40">
        <v>66</v>
      </c>
      <c r="D40" t="s">
        <v>8221</v>
      </c>
      <c r="E40">
        <v>6</v>
      </c>
    </row>
    <row r="41" spans="1:5" x14ac:dyDescent="0.3">
      <c r="A41" t="s">
        <v>8219</v>
      </c>
      <c r="B41">
        <v>217</v>
      </c>
      <c r="D41" t="s">
        <v>8221</v>
      </c>
      <c r="E41">
        <v>0</v>
      </c>
    </row>
    <row r="42" spans="1:5" x14ac:dyDescent="0.3">
      <c r="A42" t="s">
        <v>8219</v>
      </c>
      <c r="B42">
        <v>16</v>
      </c>
      <c r="D42" t="s">
        <v>8221</v>
      </c>
      <c r="E42">
        <v>18</v>
      </c>
    </row>
    <row r="43" spans="1:5" x14ac:dyDescent="0.3">
      <c r="A43" t="s">
        <v>8219</v>
      </c>
      <c r="B43">
        <v>19</v>
      </c>
      <c r="D43" t="s">
        <v>8221</v>
      </c>
      <c r="E43">
        <v>7</v>
      </c>
    </row>
    <row r="44" spans="1:5" x14ac:dyDescent="0.3">
      <c r="A44" t="s">
        <v>8219</v>
      </c>
      <c r="B44">
        <v>169</v>
      </c>
      <c r="D44" t="s">
        <v>8221</v>
      </c>
      <c r="E44">
        <v>0</v>
      </c>
    </row>
    <row r="45" spans="1:5" x14ac:dyDescent="0.3">
      <c r="A45" t="s">
        <v>8219</v>
      </c>
      <c r="B45">
        <v>263</v>
      </c>
      <c r="D45" t="s">
        <v>8221</v>
      </c>
      <c r="E45">
        <v>8</v>
      </c>
    </row>
    <row r="46" spans="1:5" x14ac:dyDescent="0.3">
      <c r="A46" t="s">
        <v>8219</v>
      </c>
      <c r="B46">
        <v>15</v>
      </c>
      <c r="D46" t="s">
        <v>8221</v>
      </c>
      <c r="E46">
        <v>1293</v>
      </c>
    </row>
    <row r="47" spans="1:5" x14ac:dyDescent="0.3">
      <c r="A47" t="s">
        <v>8219</v>
      </c>
      <c r="B47">
        <v>61</v>
      </c>
      <c r="D47" t="s">
        <v>8221</v>
      </c>
      <c r="E47">
        <v>17</v>
      </c>
    </row>
    <row r="48" spans="1:5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G2:G7 A1:A2186">
    <cfRule type="cellIs" dxfId="42" priority="51" operator="equal">
      <formula>"live"</formula>
    </cfRule>
    <cfRule type="cellIs" dxfId="41" priority="52" operator="equal">
      <formula>"canceled"</formula>
    </cfRule>
    <cfRule type="cellIs" dxfId="40" priority="53" operator="equal">
      <formula>"cancelled"</formula>
    </cfRule>
    <cfRule type="cellIs" dxfId="39" priority="54" operator="equal">
      <formula>"failed"</formula>
    </cfRule>
    <cfRule type="cellIs" dxfId="38" priority="56" operator="equal">
      <formula>"successful"</formula>
    </cfRule>
    <cfRule type="cellIs" dxfId="37" priority="57" operator="equal">
      <formula>"""successful"""</formula>
    </cfRule>
    <cfRule type="colorScale" priority="58">
      <colorScale>
        <cfvo type="min"/>
        <cfvo type="max"/>
        <color rgb="FF63BE7B"/>
        <color rgb="FFFFEF9C"/>
      </colorScale>
    </cfRule>
    <cfRule type="containsText" priority="59" operator="containsText" text="S+$E$1uccessful&quot;">
      <formula>NOT(ISERROR(SEARCH("S+$E$1uccessful""",A1)))</formula>
    </cfRule>
    <cfRule type="cellIs" dxfId="36" priority="60" operator="equal">
      <formula>"""successful"""</formula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">
    <cfRule type="cellIs" dxfId="35" priority="55" operator="equal">
      <formula>"failed"</formula>
    </cfRule>
  </conditionalFormatting>
  <conditionalFormatting sqref="B1">
    <cfRule type="cellIs" dxfId="34" priority="41" operator="equal">
      <formula>"live"</formula>
    </cfRule>
    <cfRule type="cellIs" dxfId="33" priority="42" operator="equal">
      <formula>"canceled"</formula>
    </cfRule>
    <cfRule type="cellIs" dxfId="32" priority="43" operator="equal">
      <formula>"cancelled"</formula>
    </cfRule>
    <cfRule type="cellIs" dxfId="31" priority="44" operator="equal">
      <formula>"failed"</formula>
    </cfRule>
    <cfRule type="cellIs" dxfId="30" priority="45" operator="equal">
      <formula>"successful"</formula>
    </cfRule>
    <cfRule type="cellIs" dxfId="29" priority="46" operator="equal">
      <formula>"""successful"""</formula>
    </cfRule>
    <cfRule type="colorScale" priority="47">
      <colorScale>
        <cfvo type="min"/>
        <cfvo type="max"/>
        <color rgb="FF63BE7B"/>
        <color rgb="FFFFEF9C"/>
      </colorScale>
    </cfRule>
    <cfRule type="containsText" priority="48" operator="containsText" text="S+$E$1uccessful&quot;">
      <formula>NOT(ISERROR(SEARCH("S+$E$1uccessful""",B1)))</formula>
    </cfRule>
    <cfRule type="cellIs" dxfId="28" priority="49" operator="equal">
      <formula>"""successful"""</formula>
    </cfRule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">
    <cfRule type="cellIs" dxfId="27" priority="31" operator="equal">
      <formula>"live"</formula>
    </cfRule>
    <cfRule type="cellIs" dxfId="26" priority="32" operator="equal">
      <formula>"canceled"</formula>
    </cfRule>
    <cfRule type="cellIs" dxfId="25" priority="33" operator="equal">
      <formula>"cancelled"</formula>
    </cfRule>
    <cfRule type="cellIs" dxfId="24" priority="34" operator="equal">
      <formula>"failed"</formula>
    </cfRule>
    <cfRule type="cellIs" dxfId="23" priority="35" operator="equal">
      <formula>"successful"</formula>
    </cfRule>
    <cfRule type="cellIs" dxfId="22" priority="36" operator="equal">
      <formula>"""successful"""</formula>
    </cfRule>
    <cfRule type="colorScale" priority="37">
      <colorScale>
        <cfvo type="min"/>
        <cfvo type="max"/>
        <color rgb="FF63BE7B"/>
        <color rgb="FFFFEF9C"/>
      </colorScale>
    </cfRule>
    <cfRule type="containsText" priority="38" operator="containsText" text="S+$E$1uccessful&quot;">
      <formula>NOT(ISERROR(SEARCH("S+$E$1uccessful""",D1)))</formula>
    </cfRule>
    <cfRule type="cellIs" dxfId="21" priority="39" operator="equal">
      <formula>"""successful"""</formula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">
    <cfRule type="cellIs" dxfId="20" priority="21" operator="equal">
      <formula>"live"</formula>
    </cfRule>
    <cfRule type="cellIs" dxfId="19" priority="22" operator="equal">
      <formula>"canceled"</formula>
    </cfRule>
    <cfRule type="cellIs" dxfId="18" priority="23" operator="equal">
      <formula>"cancelled"</formula>
    </cfRule>
    <cfRule type="cellIs" dxfId="17" priority="24" operator="equal">
      <formula>"failed"</formula>
    </cfRule>
    <cfRule type="cellIs" dxfId="16" priority="25" operator="equal">
      <formula>"successful"</formula>
    </cfRule>
    <cfRule type="cellIs" dxfId="15" priority="26" operator="equal">
      <formula>"""successful"""</formula>
    </cfRule>
    <cfRule type="colorScale" priority="27">
      <colorScale>
        <cfvo type="min"/>
        <cfvo type="max"/>
        <color rgb="FF63BE7B"/>
        <color rgb="FFFFEF9C"/>
      </colorScale>
    </cfRule>
    <cfRule type="containsText" priority="28" operator="containsText" text="S+$E$1uccessful&quot;">
      <formula>NOT(ISERROR(SEARCH("S+$E$1uccessful""",E1)))</formula>
    </cfRule>
    <cfRule type="cellIs" dxfId="14" priority="29" operator="equal">
      <formula>"""successful"""</formula>
    </cfRule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531">
    <cfRule type="cellIs" dxfId="13" priority="11" operator="equal">
      <formula>"live"</formula>
    </cfRule>
    <cfRule type="cellIs" dxfId="12" priority="12" operator="equal">
      <formula>"canceled"</formula>
    </cfRule>
    <cfRule type="cellIs" dxfId="11" priority="13" operator="equal">
      <formula>"cancelled"</formula>
    </cfRule>
    <cfRule type="cellIs" dxfId="10" priority="14" operator="equal">
      <formula>"failed"</formula>
    </cfRule>
    <cfRule type="cellIs" dxfId="9" priority="15" operator="equal">
      <formula>"successful"</formula>
    </cfRule>
    <cfRule type="cellIs" dxfId="8" priority="16" operator="equal">
      <formula>"""successful"""</formula>
    </cfRule>
    <cfRule type="colorScale" priority="17">
      <colorScale>
        <cfvo type="min"/>
        <cfvo type="max"/>
        <color rgb="FF63BE7B"/>
        <color rgb="FFFFEF9C"/>
      </colorScale>
    </cfRule>
    <cfRule type="containsText" priority="18" operator="containsText" text="S+$E$1uccessful&quot;">
      <formula>NOT(ISERROR(SEARCH("S+$E$1uccessful""",D2)))</formula>
    </cfRule>
    <cfRule type="cellIs" dxfId="7" priority="19" operator="equal">
      <formula>"""successful"""</formula>
    </cfRule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8:G9">
    <cfRule type="cellIs" dxfId="6" priority="1" operator="equal">
      <formula>"live"</formula>
    </cfRule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"""successful"""</formula>
    </cfRule>
    <cfRule type="colorScale" priority="7">
      <colorScale>
        <cfvo type="min"/>
        <cfvo type="max"/>
        <color rgb="FF63BE7B"/>
        <color rgb="FFFFEF9C"/>
      </colorScale>
    </cfRule>
    <cfRule type="containsText" priority="8" operator="containsText" text="S+$E$1uccessful&quot;">
      <formula>NOT(ISERROR(SEARCH("S+$E$1uccessful""",G8)))</formula>
    </cfRule>
    <cfRule type="cellIs" dxfId="0" priority="9" operator="equal">
      <formula>"""successful"""</formula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Worksheet</vt:lpstr>
      <vt:lpstr>Pivot Table - Parent Category</vt:lpstr>
      <vt:lpstr>Pivot Table - Sub-Category</vt:lpstr>
      <vt:lpstr>Pivot Table -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Cecilia</cp:lastModifiedBy>
  <dcterms:created xsi:type="dcterms:W3CDTF">2017-04-20T15:17:24Z</dcterms:created>
  <dcterms:modified xsi:type="dcterms:W3CDTF">2020-09-24T22:30:23Z</dcterms:modified>
</cp:coreProperties>
</file>