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6A976E3A-CA71-442D-8AD8-2E34EA7A423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PP" sheetId="1" r:id="rId1"/>
    <sheet name="AUXILIAR" sheetId="2" r:id="rId2"/>
  </sheets>
  <definedNames>
    <definedName name="aporte">APP!$D$17:$D$17</definedName>
    <definedName name="patrimonio">APP!$D$20:$D$20</definedName>
    <definedName name="qtd_anos">APP!$D$18:$D$18</definedName>
    <definedName name="rendimento_carteira">APP!$D$13:$D$13</definedName>
    <definedName name="salario">APP!$D$12:$D$12</definedName>
    <definedName name="sugestao_investimento">APP!$D$14:$D$14</definedName>
    <definedName name="taxa_mensal">APP!$D$19:$D$19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D14" i="1"/>
  <c r="C37" i="1"/>
  <c r="C38" i="1"/>
  <c r="C39" i="1"/>
  <c r="C40" i="1"/>
  <c r="C41" i="1"/>
  <c r="C36" i="1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4" i="2"/>
  <c r="A5" i="2"/>
  <c r="A6" i="2"/>
  <c r="A7" i="2"/>
  <c r="A8" i="2"/>
  <c r="A3" i="2"/>
  <c r="D37" i="1"/>
  <c r="D38" i="1"/>
  <c r="D39" i="1"/>
  <c r="D40" i="1"/>
  <c r="D41" i="1"/>
  <c r="D36" i="1"/>
  <c r="D42" i="1" s="1"/>
  <c r="D20" i="1" a="1"/>
  <c r="D20" i="1"/>
  <c r="D21" i="1" s="1" a="1"/>
  <c r="D21" i="1" s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C24" i="1"/>
  <c r="D24" i="1" s="1" a="1"/>
  <c r="D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<sst xmlns="http://schemas.openxmlformats.org/spreadsheetml/2006/main" count="71" uniqueCount="35">
  <si>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</si>
  <si>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</si>
  <si>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</si>
  <si>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</si>
  <si>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</si>
  <si>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</si>
  <si>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</si>
  <si>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</si>
  <si>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</si>
  <si>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</si>
  <si>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</si>
  <si>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</si>
  <si>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</si>
  <si>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</si>
  <si>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</si>
  <si>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</si>
  <si>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</si>
  <si>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</si>
  <si>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</si>
  <si>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</si>
  <si>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</si>
  <si>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</si>
  <si>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</si>
  <si>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</si>
  <si>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</si>
  <si>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</si>
  <si>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</si>
  <si>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</si>
  <si>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</si>
  <si>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CHAVE</t>
  </si>
  <si>
    <t>TIPOS DE FII</t>
  </si>
  <si>
    <t>%</t>
  </si>
  <si>
    <t>CONSERVADOR</t>
  </si>
  <si>
    <t>MODERADO-TIJOLO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</si>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</sst>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20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FFFFFF"/>
      <name val="Aptos Narrow"/>
      <scheme val="minor"/>
    </font>
    <font>
      <sz val="11"/>
      <color rgb="FF9C5700"/>
      <name val="Calibri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scheme val="minor"/>
    </font>
    <font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000000"/>
      </right>
      <top/>
      <bottom style="thin">
        <color theme="2" tint="-0.249977111117893"/>
      </bottom>
      <diagonal/>
    </border>
    <border>
      <left style="medium">
        <color rgb="FF00000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 style="thin">
        <color theme="2" tint="-0.249977111117893"/>
      </right>
      <top style="thin">
        <color theme="2" tint="-0.249977111117893"/>
      </top>
      <bottom style="medium">
        <color rgb="FF00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rgb="FF000000"/>
      </bottom>
      <diagonal/>
    </border>
    <border>
      <left style="thin">
        <color theme="2" tint="-0.249977111117893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2" tint="-0.249977111117893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8" fontId="6" fillId="6" borderId="2" xfId="0" applyNumberFormat="1" applyFont="1" applyFill="1" applyBorder="1" applyAlignment="1">
      <alignment horizontal="center" vertical="center"/>
    </xf>
    <xf numFmtId="8" fontId="6" fillId="6" borderId="7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8" fontId="6" fillId="6" borderId="1" xfId="0" applyNumberFormat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8" fontId="6" fillId="6" borderId="10" xfId="0" applyNumberFormat="1" applyFont="1" applyFill="1" applyBorder="1" applyAlignment="1">
      <alignment horizontal="center" vertical="center"/>
    </xf>
    <xf numFmtId="8" fontId="6" fillId="6" borderId="11" xfId="0" applyNumberFormat="1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164" fontId="7" fillId="6" borderId="14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 vertical="center"/>
    </xf>
    <xf numFmtId="10" fontId="7" fillId="6" borderId="17" xfId="0" applyNumberFormat="1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8" fontId="7" fillId="6" borderId="17" xfId="0" applyNumberFormat="1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8" fontId="7" fillId="6" borderId="20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4" fontId="6" fillId="0" borderId="21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0" fontId="6" fillId="0" borderId="17" xfId="0" applyNumberFormat="1" applyFont="1" applyBorder="1" applyAlignment="1">
      <alignment horizontal="center" vertical="center"/>
    </xf>
    <xf numFmtId="0" fontId="6" fillId="6" borderId="18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164" fontId="6" fillId="6" borderId="20" xfId="0" applyNumberFormat="1" applyFont="1" applyFill="1" applyBorder="1" applyAlignment="1">
      <alignment horizontal="center" vertical="center"/>
    </xf>
    <xf numFmtId="0" fontId="1" fillId="4" borderId="0" xfId="1" applyFont="1" applyAlignment="1">
      <alignment horizontal="center" vertical="center"/>
    </xf>
    <xf numFmtId="164" fontId="9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 wrapText="1"/>
    </xf>
    <xf numFmtId="0" fontId="8" fillId="4" borderId="0" xfId="1" applyFont="1" applyAlignment="1">
      <alignment horizontal="center" vertic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5" fillId="4" borderId="0" xfId="1" applyAlignment="1"/>
    <xf numFmtId="9" fontId="5" fillId="4" borderId="0" xfId="1" applyNumberFormat="1" applyAlignment="1">
      <alignment horizontal="center"/>
    </xf>
    <xf numFmtId="0" fontId="3" fillId="5" borderId="0" xfId="0" applyFont="1" applyFill="1" applyAlignment="1">
      <alignment horizontal="center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</c:dPt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3-4B00-91CF-C4A3A0BAB9E6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4</xdr:col>
      <xdr:colOff>47625</xdr:colOff>
      <xdr:row>8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384BE13-DBB7-4543-9B30-16787052E6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200025" y="95250"/>
          <a:ext cx="6972300" cy="1495425"/>
        </a:xfrm>
        <a:prstGeom prst="rect">
          <a:avLst/>
        </a:prstGeom>
      </xdr:spPr>
    </xdr:pic>
    <xdr:clientData/>
  </xdr:twoCellAnchor>
  <xdr:twoCellAnchor>
    <xdr:from>
      <xdr:col>1</xdr:col>
      <xdr:colOff>695325</xdr:colOff>
      <xdr:row>44</xdr:row>
      <xdr:rowOff>57150</xdr:rowOff>
    </xdr:from>
    <xdr:to>
      <xdr:col>3</xdr:col>
      <xdr:colOff>1352550</xdr:colOff>
      <xdr:row>59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00943B-BD34-A2BF-E09F-B71B1B6408F9}"/>
            </a:ext>
            <a:ext uri="{147F2762-F138-4A5C-976F-8EAC2B608ADB}">
              <a16:predDERef xmlns:a16="http://schemas.microsoft.com/office/drawing/2014/main" pred="{3384BE13-DBB7-4543-9B30-16787052E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42"/>
  <sheetViews>
    <sheetView showGridLines="0" showRowColHeaders="0" topLeftCell="A40" workbookViewId="0">
      <selection activeCell="E15" sqref="E15"/>
    </sheetView>
  </sheetViews>
  <sheetFormatPr defaultColWidth="0" defaultRowHeight="15"/>
  <cols>
    <col min="1" max="1" width="3" bestFit="1" customWidth="1"/>
    <col min="2" max="2" width="30.5703125" customWidth="1"/>
    <col min="3" max="3" width="37.5703125" customWidth="1"/>
    <col min="4" max="4" width="35.7109375" customWidth="1"/>
    <col min="5" max="5" width="5.7109375" customWidth="1"/>
    <col min="6" max="6" width="6" customWidth="1"/>
    <col min="7" max="7" width="5.5703125" customWidth="1"/>
    <col min="8" max="8" width="5.85546875" customWidth="1"/>
    <col min="9" max="11" width="9.140625" hidden="1" customWidth="1"/>
    <col min="12" max="16384" width="0" hidden="1" customWidth="1"/>
  </cols>
  <sheetData>
    <row r="11" spans="2:4" ht="22.5" customHeight="1">
      <c r="B11" s="6" t="s">
        <v>0</v>
      </c>
      <c r="C11" s="7"/>
      <c r="D11" s="8"/>
    </row>
    <row r="12" spans="2:4" ht="15.75">
      <c r="B12" s="31" t="s">
        <v>1</v>
      </c>
      <c r="C12" s="32"/>
      <c r="D12" s="33">
        <v>5000</v>
      </c>
    </row>
    <row r="13" spans="2:4" ht="15" customHeight="1">
      <c r="B13" s="34" t="s">
        <v>2</v>
      </c>
      <c r="C13" s="35"/>
      <c r="D13" s="36">
        <v>6.0000000000000001E-3</v>
      </c>
    </row>
    <row r="14" spans="2:4" ht="15" customHeight="1">
      <c r="B14" s="37" t="s">
        <v>3</v>
      </c>
      <c r="C14" s="38"/>
      <c r="D14" s="39">
        <f>D12*30%</f>
        <v>1500</v>
      </c>
    </row>
    <row r="15" spans="2:4" ht="15" customHeight="1"/>
    <row r="16" spans="2:4" ht="30" customHeight="1">
      <c r="B16" s="3" t="s">
        <v>4</v>
      </c>
      <c r="C16" s="4"/>
      <c r="D16" s="5"/>
    </row>
    <row r="17" spans="1:13" ht="17.25" customHeight="1">
      <c r="B17" s="18" t="s">
        <v>5</v>
      </c>
      <c r="C17" s="19"/>
      <c r="D17" s="20">
        <v>1500</v>
      </c>
    </row>
    <row r="18" spans="1:13" ht="17.25" customHeight="1">
      <c r="B18" s="21" t="s">
        <v>6</v>
      </c>
      <c r="C18" s="22"/>
      <c r="D18" s="23">
        <v>5</v>
      </c>
      <c r="M18" s="1"/>
    </row>
    <row r="19" spans="1:13" ht="17.25" customHeight="1">
      <c r="B19" s="21" t="s">
        <v>7</v>
      </c>
      <c r="C19" s="22"/>
      <c r="D19" s="24">
        <v>1.0789999999999999E-2</v>
      </c>
    </row>
    <row r="20" spans="1:13" ht="17.25" customHeight="1">
      <c r="B20" s="25" t="s">
        <v>8</v>
      </c>
      <c r="C20" s="26"/>
      <c r="D20" s="27" cm="1">
        <f t="array" ref="D20">FV(taxa_mensal,qtd_anos*12,aporte*-1)</f>
        <v>125665.37099773147</v>
      </c>
    </row>
    <row r="21" spans="1:13" ht="17.25" customHeight="1">
      <c r="B21" s="28" t="s">
        <v>9</v>
      </c>
      <c r="C21" s="29"/>
      <c r="D21" s="30" cm="1">
        <f t="array" ref="D21">patrimonio*rendimento_carteira</f>
        <v>753.9922259863888</v>
      </c>
    </row>
    <row r="22" spans="1:13" ht="15" customHeight="1"/>
    <row r="23" spans="1:13" ht="26.25">
      <c r="B23" s="3" t="s">
        <v>10</v>
      </c>
      <c r="C23" s="4"/>
      <c r="D23" s="9" t="s">
        <v>11</v>
      </c>
    </row>
    <row r="24" spans="1:13" ht="15" customHeight="1">
      <c r="A24" s="2">
        <v>2</v>
      </c>
      <c r="B24" s="10" t="s">
        <v>12</v>
      </c>
      <c r="C24" s="11">
        <f>FV($D$19,$A24*12,$D$17*-1)</f>
        <v>40841.440946467825</v>
      </c>
      <c r="D24" s="12" cm="1">
        <f t="array" ref="D24">C24*rendimento_carteira</f>
        <v>245.04864567880696</v>
      </c>
    </row>
    <row r="25" spans="1:13" ht="15" customHeight="1">
      <c r="A25" s="2">
        <v>5</v>
      </c>
      <c r="B25" s="13" t="s">
        <v>13</v>
      </c>
      <c r="C25" s="14">
        <f>FV($D$19,$A25*12,$D$17*-1)</f>
        <v>125665.37099773147</v>
      </c>
      <c r="D25" s="12" cm="1">
        <f t="array" ref="D25">C25*rendimento_carteira</f>
        <v>753.9922259863888</v>
      </c>
    </row>
    <row r="26" spans="1:13" ht="15" customHeight="1">
      <c r="A26" s="2">
        <v>10</v>
      </c>
      <c r="B26" s="13" t="s">
        <v>14</v>
      </c>
      <c r="C26" s="14">
        <f>FV($D$19,$A26*12,$D$17*-1)</f>
        <v>364926.3187952583</v>
      </c>
      <c r="D26" s="12" cm="1">
        <f t="array" ref="D26">C26*rendimento_carteira</f>
        <v>2189.55791277155</v>
      </c>
    </row>
    <row r="27" spans="1:13" ht="15" customHeight="1">
      <c r="A27" s="2">
        <v>20</v>
      </c>
      <c r="B27" s="13" t="s">
        <v>15</v>
      </c>
      <c r="C27" s="14">
        <f>FV($D$19,$A27*12,$D$17*-1)</f>
        <v>1687797.600145621</v>
      </c>
      <c r="D27" s="12" cm="1">
        <f t="array" ref="D27">C27*rendimento_carteira</f>
        <v>10126.785600873725</v>
      </c>
    </row>
    <row r="28" spans="1:13" ht="15" customHeight="1">
      <c r="A28" s="2">
        <v>30</v>
      </c>
      <c r="B28" s="15" t="s">
        <v>16</v>
      </c>
      <c r="C28" s="16">
        <f>FV($D$19,$A28*12,$D$17*-1)</f>
        <v>6483254.4825070715</v>
      </c>
      <c r="D28" s="17" cm="1">
        <f t="array" ref="D28">C28*rendimento_carteira</f>
        <v>38899.526895042429</v>
      </c>
    </row>
    <row r="29" spans="1:13" ht="15" customHeight="1"/>
    <row r="32" spans="1:13" ht="15.75">
      <c r="B32" s="43" t="s">
        <v>17</v>
      </c>
      <c r="C32" s="43"/>
      <c r="D32" s="40" t="s">
        <v>18</v>
      </c>
    </row>
    <row r="33" spans="2:4" ht="18" customHeight="1">
      <c r="B33" s="42" t="s">
        <v>19</v>
      </c>
      <c r="C33" s="42"/>
      <c r="D33" s="41">
        <v>1500</v>
      </c>
    </row>
    <row r="35" spans="2:4" ht="15.75">
      <c r="B35" s="47" t="s">
        <v>20</v>
      </c>
      <c r="C35" s="47" t="s">
        <v>21</v>
      </c>
      <c r="D35" s="47" t="s">
        <v>22</v>
      </c>
    </row>
    <row r="36" spans="2:4">
      <c r="B36" s="1" t="s">
        <v>23</v>
      </c>
      <c r="C36" s="45">
        <f>VLOOKUP($D$32&amp;"-"&amp;B36,AUXILIAR!$A:$D,4,FALSE)</f>
        <v>0.5</v>
      </c>
      <c r="D36" s="46">
        <f>C36*$D$33</f>
        <v>750</v>
      </c>
    </row>
    <row r="37" spans="2:4">
      <c r="B37" s="1" t="s">
        <v>24</v>
      </c>
      <c r="C37" s="45">
        <f>VLOOKUP($D$32&amp;"-"&amp;B37,AUXILIAR!$A:$D,4,FALSE)</f>
        <v>0.1</v>
      </c>
      <c r="D37" s="46">
        <f t="shared" ref="D37:D41" si="0">C37*$D$33</f>
        <v>150</v>
      </c>
    </row>
    <row r="38" spans="2:4">
      <c r="B38" s="1" t="s">
        <v>25</v>
      </c>
      <c r="C38" s="45">
        <f>VLOOKUP($D$32&amp;"-"&amp;B38,AUXILIAR!$A:$D,4,FALSE)</f>
        <v>0.05</v>
      </c>
      <c r="D38" s="46">
        <f t="shared" si="0"/>
        <v>75</v>
      </c>
    </row>
    <row r="39" spans="2:4">
      <c r="B39" s="1" t="s">
        <v>26</v>
      </c>
      <c r="C39" s="45">
        <f>VLOOKUP($D$32&amp;"-"&amp;B39,AUXILIAR!$A:$D,4,FALSE)</f>
        <v>0.05</v>
      </c>
      <c r="D39" s="46">
        <f t="shared" si="0"/>
        <v>75</v>
      </c>
    </row>
    <row r="40" spans="2:4">
      <c r="B40" s="1" t="s">
        <v>27</v>
      </c>
      <c r="C40" s="45">
        <f>VLOOKUP($D$32&amp;"-"&amp;B40,AUXILIAR!$A:$D,4,FALSE)</f>
        <v>0.2</v>
      </c>
      <c r="D40" s="46">
        <f t="shared" si="0"/>
        <v>300</v>
      </c>
    </row>
    <row r="41" spans="2:4">
      <c r="B41" s="1" t="s">
        <v>28</v>
      </c>
      <c r="C41" s="45">
        <f>VLOOKUP($D$32&amp;"-"&amp;B41,AUXILIAR!$A:$D,4,FALSE)</f>
        <v>0.1</v>
      </c>
      <c r="D41" s="46">
        <f t="shared" si="0"/>
        <v>150</v>
      </c>
    </row>
    <row r="42" spans="2:4">
      <c r="B42" s="48"/>
      <c r="C42" s="48"/>
      <c r="D42" s="49">
        <f>SUM(D36:D41)</f>
        <v>1500</v>
      </c>
    </row>
  </sheetData>
  <mergeCells count="13">
    <mergeCell ref="B33:C33"/>
    <mergeCell ref="B32:C32"/>
    <mergeCell ref="B23:C23"/>
    <mergeCell ref="B16:D16"/>
    <mergeCell ref="B17:C17"/>
    <mergeCell ref="B18:C18"/>
    <mergeCell ref="B19:C19"/>
    <mergeCell ref="B20:C20"/>
    <mergeCell ref="B21:C21"/>
    <mergeCell ref="B12:C12"/>
    <mergeCell ref="B13:C13"/>
    <mergeCell ref="B14:C14"/>
    <mergeCell ref="B11:D11"/>
  </mergeCells>
  <dataValidations count="1">
    <dataValidation type="list" allowBlank="1" showInputMessage="1" showErrorMessage="1" sqref="D32" xr:uid="{812C6DD2-A0DC-4780-A4F4-30E9346A1C4A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DDA-7846-4BF7-8610-B6B995CC5F43}">
  <dimension ref="A2:H22"/>
  <sheetViews>
    <sheetView tabSelected="1" topLeftCell="A5" workbookViewId="0">
      <selection activeCell="M15" sqref="M15"/>
    </sheetView>
  </sheetViews>
  <sheetFormatPr defaultRowHeight="15"/>
  <cols>
    <col min="1" max="1" width="32.85546875" bestFit="1" customWidth="1"/>
    <col min="2" max="2" width="14.7109375" bestFit="1" customWidth="1"/>
    <col min="3" max="3" width="18.42578125" bestFit="1" customWidth="1"/>
    <col min="7" max="7" width="18.28515625" bestFit="1" customWidth="1"/>
  </cols>
  <sheetData>
    <row r="2" spans="1:8">
      <c r="A2" s="52" t="s">
        <v>29</v>
      </c>
      <c r="B2" s="52" t="s">
        <v>17</v>
      </c>
      <c r="C2" s="52" t="s">
        <v>30</v>
      </c>
      <c r="D2" s="52" t="s">
        <v>31</v>
      </c>
    </row>
    <row r="3" spans="1:8">
      <c r="A3" s="1" t="str">
        <f>B3&amp;"-"&amp;C3</f>
        <v>CONSERVADOR-PAPEL</v>
      </c>
      <c r="B3" s="1" t="s">
        <v>32</v>
      </c>
      <c r="C3" s="1" t="s">
        <v>23</v>
      </c>
      <c r="D3" s="45">
        <v>0.3</v>
      </c>
    </row>
    <row r="4" spans="1:8">
      <c r="A4" s="1" t="str">
        <f t="shared" ref="A4:A22" si="0">B4&amp;"-"&amp;C4</f>
        <v>CONSERVADOR-TIJOLO</v>
      </c>
      <c r="B4" s="1" t="s">
        <v>32</v>
      </c>
      <c r="C4" s="1" t="s">
        <v>24</v>
      </c>
      <c r="D4" s="45">
        <v>0.5</v>
      </c>
      <c r="H4" t="s">
        <v>31</v>
      </c>
    </row>
    <row r="5" spans="1:8">
      <c r="A5" s="1" t="str">
        <f t="shared" si="0"/>
        <v>CONSERVADOR-HIBRIDOS</v>
      </c>
      <c r="B5" s="1" t="s">
        <v>32</v>
      </c>
      <c r="C5" s="1" t="s">
        <v>25</v>
      </c>
      <c r="D5" s="45">
        <v>0.1</v>
      </c>
      <c r="G5" s="50" t="s">
        <v>33</v>
      </c>
      <c r="H5" s="51">
        <f>VLOOKUP(G5,$A:$D,4,FALSE)</f>
        <v>0.35</v>
      </c>
    </row>
    <row r="6" spans="1:8">
      <c r="A6" s="1" t="str">
        <f t="shared" si="0"/>
        <v>CONSERVADOR-FOFs</v>
      </c>
      <c r="B6" s="1" t="s">
        <v>32</v>
      </c>
      <c r="C6" s="1" t="s">
        <v>26</v>
      </c>
      <c r="D6" s="45">
        <v>0.1</v>
      </c>
      <c r="H6" s="44"/>
    </row>
    <row r="7" spans="1:8">
      <c r="A7" s="1" t="str">
        <f t="shared" si="0"/>
        <v>CONSERVADOR-DESENVOLVIMENTO</v>
      </c>
      <c r="B7" s="1" t="s">
        <v>32</v>
      </c>
      <c r="C7" s="1" t="s">
        <v>27</v>
      </c>
      <c r="D7" s="45">
        <v>0</v>
      </c>
      <c r="H7" s="44"/>
    </row>
    <row r="8" spans="1:8">
      <c r="A8" s="1" t="str">
        <f t="shared" si="0"/>
        <v>CONSERVADOR-HOTELARIAS</v>
      </c>
      <c r="B8" s="1" t="s">
        <v>32</v>
      </c>
      <c r="C8" s="1" t="s">
        <v>28</v>
      </c>
      <c r="D8" s="45">
        <v>0</v>
      </c>
      <c r="H8" s="44"/>
    </row>
    <row r="9" spans="1:8">
      <c r="A9" s="1" t="str">
        <f t="shared" si="0"/>
        <v>-</v>
      </c>
      <c r="H9" s="44"/>
    </row>
    <row r="10" spans="1:8">
      <c r="A10" s="1" t="str">
        <f t="shared" si="0"/>
        <v>MODERADO-PAPEL</v>
      </c>
      <c r="B10" s="1" t="s">
        <v>34</v>
      </c>
      <c r="C10" s="1" t="s">
        <v>23</v>
      </c>
      <c r="D10" s="45">
        <v>0.32</v>
      </c>
      <c r="H10" s="44"/>
    </row>
    <row r="11" spans="1:8">
      <c r="A11" s="1" t="str">
        <f t="shared" si="0"/>
        <v>MODERADO-TIJOLO</v>
      </c>
      <c r="B11" s="1" t="s">
        <v>34</v>
      </c>
      <c r="C11" s="1" t="s">
        <v>24</v>
      </c>
      <c r="D11" s="45">
        <v>0.35</v>
      </c>
    </row>
    <row r="12" spans="1:8">
      <c r="A12" s="1" t="str">
        <f t="shared" si="0"/>
        <v>MODERADO-HIBRIDOS</v>
      </c>
      <c r="B12" s="1" t="s">
        <v>34</v>
      </c>
      <c r="C12" s="1" t="s">
        <v>25</v>
      </c>
      <c r="D12" s="45">
        <v>0.08</v>
      </c>
    </row>
    <row r="13" spans="1:8">
      <c r="A13" s="1" t="str">
        <f t="shared" si="0"/>
        <v>MODERADO-FOFs</v>
      </c>
      <c r="B13" s="1" t="s">
        <v>34</v>
      </c>
      <c r="C13" s="1" t="s">
        <v>26</v>
      </c>
      <c r="D13" s="45">
        <v>0.05</v>
      </c>
    </row>
    <row r="14" spans="1:8">
      <c r="A14" s="1" t="str">
        <f t="shared" si="0"/>
        <v>MODERADO-DESENVOLVIMENTO</v>
      </c>
      <c r="B14" s="1" t="s">
        <v>34</v>
      </c>
      <c r="C14" s="1" t="s">
        <v>27</v>
      </c>
      <c r="D14" s="45">
        <v>0.1</v>
      </c>
    </row>
    <row r="15" spans="1:8">
      <c r="A15" s="1" t="str">
        <f t="shared" si="0"/>
        <v>MODERADO-HOTELARIAS</v>
      </c>
      <c r="B15" s="1" t="s">
        <v>34</v>
      </c>
      <c r="C15" s="1" t="s">
        <v>28</v>
      </c>
      <c r="D15" s="45">
        <v>0.1</v>
      </c>
    </row>
    <row r="16" spans="1:8">
      <c r="A16" s="1" t="str">
        <f t="shared" si="0"/>
        <v>-</v>
      </c>
    </row>
    <row r="17" spans="1:4">
      <c r="A17" s="1" t="str">
        <f t="shared" si="0"/>
        <v>AGRESSIVO-PAPEL</v>
      </c>
      <c r="B17" s="1" t="s">
        <v>18</v>
      </c>
      <c r="C17" s="1" t="s">
        <v>23</v>
      </c>
      <c r="D17" s="45">
        <v>0.5</v>
      </c>
    </row>
    <row r="18" spans="1:4">
      <c r="A18" s="1" t="str">
        <f t="shared" si="0"/>
        <v>AGRESSIVO-TIJOLO</v>
      </c>
      <c r="B18" s="1" t="s">
        <v>18</v>
      </c>
      <c r="C18" s="1" t="s">
        <v>24</v>
      </c>
      <c r="D18" s="45">
        <v>0.1</v>
      </c>
    </row>
    <row r="19" spans="1:4">
      <c r="A19" s="1" t="str">
        <f t="shared" si="0"/>
        <v>AGRESSIVO-HIBRIDOS</v>
      </c>
      <c r="B19" s="1" t="s">
        <v>18</v>
      </c>
      <c r="C19" s="1" t="s">
        <v>25</v>
      </c>
      <c r="D19" s="45">
        <v>0.05</v>
      </c>
    </row>
    <row r="20" spans="1:4">
      <c r="A20" s="1" t="str">
        <f t="shared" si="0"/>
        <v>AGRESSIVO-FOFs</v>
      </c>
      <c r="B20" s="1" t="s">
        <v>18</v>
      </c>
      <c r="C20" s="1" t="s">
        <v>26</v>
      </c>
      <c r="D20" s="45">
        <v>0.05</v>
      </c>
    </row>
    <row r="21" spans="1:4">
      <c r="A21" s="1" t="str">
        <f t="shared" si="0"/>
        <v>AGRESSIVO-DESENVOLVIMENTO</v>
      </c>
      <c r="B21" s="1" t="s">
        <v>18</v>
      </c>
      <c r="C21" s="1" t="s">
        <v>27</v>
      </c>
      <c r="D21" s="45">
        <v>0.2</v>
      </c>
    </row>
    <row r="22" spans="1:4">
      <c r="A22" s="1" t="str">
        <f t="shared" si="0"/>
        <v>AGRESSIVO-HOTELARIAS</v>
      </c>
      <c r="B22" s="1" t="s">
        <v>18</v>
      </c>
      <c r="C22" s="1" t="s">
        <v>28</v>
      </c>
      <c r="D22" s="4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2025-06-12T16:24:20Z</dcterms:created>
  <dcterms:modified xsi:type="dcterms:W3CDTF">2025-06-13T18:02:25Z</dcterms:modified>
  <cp:category/>
  <cp:contentStatus/>
</cp:coreProperties>
</file>