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8915" windowHeight="7710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78" i="2"/>
  <c r="I79"/>
  <c r="I77"/>
  <c r="H78"/>
  <c r="H79"/>
  <c r="H77"/>
  <c r="G78"/>
  <c r="G79"/>
  <c r="G77"/>
  <c r="F78"/>
  <c r="F79"/>
  <c r="F77"/>
  <c r="J26"/>
  <c r="J27"/>
  <c r="J28"/>
  <c r="J29"/>
  <c r="J30"/>
  <c r="J31"/>
  <c r="J32"/>
  <c r="J33"/>
  <c r="J34"/>
  <c r="J35"/>
  <c r="J36"/>
  <c r="J37"/>
  <c r="J38"/>
  <c r="J39"/>
  <c r="J40"/>
  <c r="J41"/>
  <c r="J25"/>
  <c r="G31"/>
  <c r="L31" s="1"/>
  <c r="G32"/>
  <c r="L32" s="1"/>
  <c r="G33"/>
  <c r="L33" s="1"/>
  <c r="G34"/>
  <c r="L34" s="1"/>
  <c r="G35"/>
  <c r="L35" s="1"/>
  <c r="G36"/>
  <c r="L36" s="1"/>
  <c r="G37"/>
  <c r="L37" s="1"/>
  <c r="G38"/>
  <c r="L38" s="1"/>
  <c r="G39"/>
  <c r="L39" s="1"/>
  <c r="G40"/>
  <c r="L40" s="1"/>
  <c r="G41"/>
  <c r="L41" s="1"/>
  <c r="G30"/>
  <c r="L30" s="1"/>
  <c r="F26"/>
  <c r="K26" s="1"/>
  <c r="F27"/>
  <c r="L27" s="1"/>
  <c r="F28"/>
  <c r="K28" s="1"/>
  <c r="F29"/>
  <c r="L29" s="1"/>
  <c r="F30"/>
  <c r="K30" s="1"/>
  <c r="F31"/>
  <c r="K31" s="1"/>
  <c r="F32"/>
  <c r="K32" s="1"/>
  <c r="F33"/>
  <c r="K33" s="1"/>
  <c r="F34"/>
  <c r="K34" s="1"/>
  <c r="F35"/>
  <c r="K35" s="1"/>
  <c r="F36"/>
  <c r="K36" s="1"/>
  <c r="F37"/>
  <c r="K37" s="1"/>
  <c r="F38"/>
  <c r="K38" s="1"/>
  <c r="F39"/>
  <c r="K39" s="1"/>
  <c r="F40"/>
  <c r="K40" s="1"/>
  <c r="F41"/>
  <c r="K41" s="1"/>
  <c r="F25"/>
  <c r="K25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K29" l="1"/>
  <c r="K27"/>
  <c r="L25"/>
  <c r="L28"/>
  <c r="L26"/>
</calcChain>
</file>

<file path=xl/sharedStrings.xml><?xml version="1.0" encoding="utf-8"?>
<sst xmlns="http://schemas.openxmlformats.org/spreadsheetml/2006/main" count="142" uniqueCount="122">
  <si>
    <t>points to be found:</t>
  </si>
  <si>
    <t>survival threshold for the agent</t>
  </si>
  <si>
    <t>time cost of a child</t>
  </si>
  <si>
    <t>basic energy consumption of humans:</t>
  </si>
  <si>
    <r>
      <t xml:space="preserve">Metabolic response to food: energy expended for food digestion: adds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to the BMR for 24 hours (FAO 2001:7)</t>
    </r>
  </si>
  <si>
    <t>Physical activity</t>
  </si>
  <si>
    <t>Pregnancy</t>
  </si>
  <si>
    <t>Lactation</t>
  </si>
  <si>
    <t>Elements taken into account:</t>
  </si>
  <si>
    <r>
      <rPr>
        <b/>
        <sz val="11"/>
        <color theme="1"/>
        <rFont val="Calibri"/>
        <family val="2"/>
        <scheme val="minor"/>
      </rPr>
      <t>BMR</t>
    </r>
    <r>
      <rPr>
        <sz val="11"/>
        <color theme="1"/>
        <rFont val="Calibri"/>
        <family val="2"/>
        <scheme val="minor"/>
      </rPr>
      <t xml:space="preserve">: Basic Metabolic Rate: basic level of energy consumption </t>
    </r>
    <r>
      <rPr>
        <b/>
        <sz val="11"/>
        <color theme="1"/>
        <rFont val="Calibri"/>
        <family val="2"/>
        <scheme val="minor"/>
      </rPr>
      <t>per hour</t>
    </r>
    <r>
      <rPr>
        <sz val="11"/>
        <color theme="1"/>
        <rFont val="Calibri"/>
        <family val="2"/>
        <scheme val="minor"/>
      </rPr>
      <t xml:space="preserve"> min or 24h, linked with age, sex, body weight</t>
    </r>
  </si>
  <si>
    <t>BMR</t>
  </si>
  <si>
    <t>BMI: body mass index = (weight/height)²</t>
  </si>
  <si>
    <t>TEE: total energy expenditure: average energy spent in 24h for normal adult individuals. Have to add cost of lactation, pregnancy or growth for children to get the ER, energy requirement</t>
  </si>
  <si>
    <t>ER: energy requirement: energy needed for normal life, normal growth, including special cases (pregnancy, lactation, etc)</t>
  </si>
  <si>
    <t>PAR: physical activity ratio. Energy cost of an activity per time unit, expressed as a multiple of BMR. PAR = energy spent in activity/BMR.</t>
  </si>
  <si>
    <t>Terms</t>
  </si>
  <si>
    <t>surplus consumption/ basic level for agent (depending on the composition of the agent: man and woman, children, age of each one)</t>
  </si>
  <si>
    <t>girls</t>
  </si>
  <si>
    <t>boys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</si>
  <si>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</si>
  <si>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</si>
  <si>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</si>
  <si>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</si>
  <si>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</si>
  <si>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</si>
  <si>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</si>
  <si>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</si>
  <si>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</si>
  <si>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</si>
  <si>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 to 2</t>
  </si>
  <si>
    <t>0 to 1</t>
  </si>
  <si>
    <t>age (months)</t>
  </si>
  <si>
    <t>kcal/kg/day</t>
  </si>
  <si>
    <t>Mean weight of children (from data on girls and boys, p.14)</t>
  </si>
  <si>
    <t>Mean ER in kcal/day</t>
  </si>
  <si>
    <t>Mean energy requirements for chidren from 0 to 1 year</t>
  </si>
  <si>
    <t>PAL: physical activity level. TEE for 24h, expressed as a multiple of BMR. PAL = TEE/BMR for 24h. For normal cases, TEE = BMR X PAL</t>
  </si>
  <si>
    <t>mean</t>
  </si>
  <si>
    <t>weight</t>
  </si>
  <si>
    <t>normal</t>
  </si>
  <si>
    <t>high</t>
  </si>
  <si>
    <t>3to4</t>
  </si>
  <si>
    <t>4to5</t>
  </si>
  <si>
    <t>5TO6</t>
  </si>
  <si>
    <t>6to7</t>
  </si>
  <si>
    <t>7to8</t>
  </si>
  <si>
    <t>8to9</t>
  </si>
  <si>
    <t>9to10</t>
  </si>
  <si>
    <t>10to11</t>
  </si>
  <si>
    <t>11to12</t>
  </si>
  <si>
    <t>12to13</t>
  </si>
  <si>
    <t>13to14</t>
  </si>
  <si>
    <t>14to15</t>
  </si>
  <si>
    <t>16to17</t>
  </si>
  <si>
    <t>17to18</t>
  </si>
  <si>
    <t>15to16</t>
  </si>
  <si>
    <t>mean boy/girl</t>
  </si>
  <si>
    <t>age (years)</t>
  </si>
  <si>
    <t>mean ER/day normal activity kcal/day</t>
  </si>
  <si>
    <t>mean ER/day high activity kcal/day</t>
  </si>
  <si>
    <t>normal activity</t>
  </si>
  <si>
    <t>high activity</t>
  </si>
  <si>
    <t>ER per day (kcal/day/kg)</t>
  </si>
  <si>
    <t>Period</t>
  </si>
  <si>
    <t>1st trimester</t>
  </si>
  <si>
    <t>2nd trimester</t>
  </si>
  <si>
    <t>3rd trimester</t>
  </si>
  <si>
    <t>cost Kcal/day</t>
  </si>
  <si>
    <t>For an average surplus of weight of 12 kg (FAO 2001:59)</t>
  </si>
  <si>
    <t>Mean energy requirements for children and adolescents (p.26 sqq)</t>
  </si>
  <si>
    <t>pregnancy, lactation</t>
  </si>
  <si>
    <t>Energy requirement of children during the first year from table p.15</t>
  </si>
  <si>
    <t>data on size and weight are from WHO report of 1985, cited in FAO 2001</t>
  </si>
  <si>
    <t>Mean energy requirements for pregnancy and lactation</t>
  </si>
  <si>
    <t>Pregancy</t>
  </si>
  <si>
    <t>undernourished women</t>
  </si>
  <si>
    <t>well nourished women</t>
  </si>
  <si>
    <t>time period</t>
  </si>
  <si>
    <t>0 to 6 months after birth</t>
  </si>
  <si>
    <t>6 months and +</t>
  </si>
  <si>
    <t>675 kcal/day</t>
  </si>
  <si>
    <t>460 kcal/day</t>
  </si>
  <si>
    <t>505 kcal/day</t>
  </si>
  <si>
    <t>Lactation (p.64-65)</t>
  </si>
  <si>
    <t>Mean energy requirements for adults</t>
  </si>
  <si>
    <t>Reminder: TEE (total energy expenditure) = BMR X PAL</t>
  </si>
  <si>
    <t>PAL</t>
  </si>
  <si>
    <t>type of activity</t>
  </si>
  <si>
    <t>light activity lifestyle</t>
  </si>
  <si>
    <t>moderate activity</t>
  </si>
  <si>
    <t>vigorous activity</t>
  </si>
  <si>
    <t>1,40 to 1,69</t>
  </si>
  <si>
    <t>Physical activity level (see p.38)</t>
  </si>
  <si>
    <t>1,70 to 1,99</t>
  </si>
  <si>
    <t>2 to 2,40</t>
  </si>
  <si>
    <t>Thresholds:</t>
  </si>
  <si>
    <r>
      <t xml:space="preserve">activities with a PAL = or &gt; to </t>
    </r>
    <r>
      <rPr>
        <b/>
        <sz val="11"/>
        <color theme="1"/>
        <rFont val="Calibri"/>
        <family val="2"/>
        <scheme val="minor"/>
      </rPr>
      <t>4,5</t>
    </r>
    <r>
      <rPr>
        <sz val="11"/>
        <color theme="1"/>
        <rFont val="Calibri"/>
        <family val="2"/>
        <scheme val="minor"/>
      </rPr>
      <t xml:space="preserve"> are very difficult to maintain on long term</t>
    </r>
  </si>
  <si>
    <r>
      <rPr>
        <b/>
        <sz val="11"/>
        <color theme="1"/>
        <rFont val="Calibri"/>
        <family val="2"/>
        <scheme val="minor"/>
      </rPr>
      <t>BMR</t>
    </r>
    <r>
      <rPr>
        <sz val="11"/>
        <color theme="1"/>
        <rFont val="Calibri"/>
        <family val="2"/>
        <scheme val="minor"/>
      </rPr>
      <t xml:space="preserve"> see all tables p.40 suiv + annexes for specific activities</t>
    </r>
  </si>
  <si>
    <t>60 kg</t>
  </si>
  <si>
    <t>70 kg</t>
  </si>
  <si>
    <t>men</t>
  </si>
  <si>
    <t>women</t>
  </si>
  <si>
    <t>BMR (kcal/kg/day)</t>
  </si>
  <si>
    <t>total ER for vigorous activity (mean PAL = 2,2)</t>
  </si>
  <si>
    <t>total ER for average activity (PAL = 1,845)</t>
  </si>
  <si>
    <t>age</t>
  </si>
  <si>
    <t>18 to 29,9</t>
  </si>
  <si>
    <t>30 to 59,9</t>
  </si>
  <si>
    <t>60 +</t>
  </si>
  <si>
    <t>80 kg</t>
  </si>
  <si>
    <t>**************see sheet 2 for numbers *******************</t>
  </si>
  <si>
    <t>there is a lack of data on the minimum energy expenditure required for survival (see p.69)</t>
  </si>
  <si>
    <t xml:space="preserve">Maximum activity: </t>
  </si>
  <si>
    <t>We can use it as a threshold (if a max threshold is needed)</t>
  </si>
  <si>
    <t>Minimum energy/survival threshold:</t>
  </si>
  <si>
    <r>
      <t xml:space="preserve">PAL of </t>
    </r>
    <r>
      <rPr>
        <b/>
        <sz val="11"/>
        <color theme="1"/>
        <rFont val="Calibri"/>
        <family val="2"/>
        <scheme val="minor"/>
      </rPr>
      <t>1,21</t>
    </r>
    <r>
      <rPr>
        <sz val="11"/>
        <color theme="1"/>
        <rFont val="Calibri"/>
        <family val="2"/>
        <scheme val="minor"/>
      </rPr>
      <t xml:space="preserve"> was seen as the minimum to feed dependant people in emergency programs (WHO 1985, cited p.39)</t>
    </r>
  </si>
  <si>
    <t xml:space="preserve">BUT SEEMS VERY HIGH FOR A SURVIVAL THRESHOLD </t>
  </si>
  <si>
    <r>
      <t xml:space="preserve">Ex: for a man of 18-30 yo, 70 kg: threshold = </t>
    </r>
    <r>
      <rPr>
        <b/>
        <sz val="11"/>
        <color theme="1"/>
        <rFont val="Calibri"/>
        <family val="2"/>
        <scheme val="minor"/>
      </rPr>
      <t xml:space="preserve">2117,5 kcal/day  </t>
    </r>
  </si>
  <si>
    <r>
      <t xml:space="preserve">Ex: for a man of 18-30 yo, 70 kg: threshold = </t>
    </r>
    <r>
      <rPr>
        <b/>
        <sz val="11"/>
        <color theme="1"/>
        <rFont val="Calibri"/>
        <family val="2"/>
        <scheme val="minor"/>
      </rPr>
      <t>1750 kcal or 1934 kcal</t>
    </r>
  </si>
  <si>
    <r>
      <rPr>
        <u/>
        <sz val="11"/>
        <color theme="1"/>
        <rFont val="Calibri"/>
        <family val="2"/>
        <scheme val="minor"/>
      </rPr>
      <t>So we can use the BMR alone</t>
    </r>
    <r>
      <rPr>
        <sz val="11"/>
        <color theme="1"/>
        <rFont val="Calibri"/>
        <family val="2"/>
        <scheme val="minor"/>
      </rPr>
      <t xml:space="preserve"> (which represents the basic energy consumption of the body), or a mean between 1,21 and the BMR (= a PAL of 1,105)</t>
    </r>
  </si>
  <si>
    <t>****************See sheet 2 for numbers************************</t>
  </si>
  <si>
    <t>Human energy requirements - numbers for the HG model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</si>
</sst>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13" xfId="0" applyBorder="1"/>
    <xf numFmtId="0" fontId="1" fillId="0" borderId="1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2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9" xfId="0" applyNumberFormat="1" applyFont="1" applyBorder="1"/>
    <xf numFmtId="2" fontId="1" fillId="0" borderId="24" xfId="0" applyNumberFormat="1" applyFont="1" applyBorder="1"/>
    <xf numFmtId="2" fontId="1" fillId="0" borderId="14" xfId="0" applyNumberFormat="1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7"/>
  <sheetViews>
    <sheetView topLeftCell="A16" workbookViewId="0">
      <selection activeCell="D10" sqref="D10"/>
    </sheetView>
  </sheetViews>
  <sheetFormatPr baseColWidth="10" defaultRowHeight="15"/>
  <cols>
    <col min="1" max="1" width="29.28515625" customWidth="1"/>
  </cols>
  <sheetData>
    <row r="1" spans="1:1">
      <c r="A1" t="s">
        <v>121</v>
      </c>
    </row>
    <row r="3" spans="1:1">
      <c r="A3" s="1" t="s">
        <v>110</v>
      </c>
    </row>
    <row r="5" spans="1:1">
      <c r="A5" s="1" t="s">
        <v>0</v>
      </c>
    </row>
    <row r="6" spans="1:1">
      <c r="A6" t="s">
        <v>16</v>
      </c>
    </row>
    <row r="7" spans="1:1">
      <c r="A7" t="s">
        <v>1</v>
      </c>
    </row>
    <row r="8" spans="1:1">
      <c r="A8" t="s">
        <v>2</v>
      </c>
    </row>
    <row r="9" spans="1:1">
      <c r="A9" t="s">
        <v>70</v>
      </c>
    </row>
    <row r="11" spans="1:1">
      <c r="A11" t="s">
        <v>3</v>
      </c>
    </row>
    <row r="12" spans="1:1">
      <c r="A12" t="s">
        <v>8</v>
      </c>
    </row>
    <row r="13" spans="1:1">
      <c r="A13" t="s">
        <v>9</v>
      </c>
    </row>
    <row r="14" spans="1:1">
      <c r="A14" t="s">
        <v>4</v>
      </c>
    </row>
    <row r="15" spans="1:1">
      <c r="A15" t="s">
        <v>5</v>
      </c>
    </row>
    <row r="16" spans="1:1">
      <c r="A16" t="s">
        <v>6</v>
      </c>
    </row>
    <row r="17" spans="1:1">
      <c r="A17" t="s">
        <v>7</v>
      </c>
    </row>
    <row r="19" spans="1:1">
      <c r="A19" s="1" t="s">
        <v>15</v>
      </c>
    </row>
    <row r="20" spans="1:1">
      <c r="A20" t="s">
        <v>10</v>
      </c>
    </row>
    <row r="21" spans="1:1">
      <c r="A21" t="s">
        <v>11</v>
      </c>
    </row>
    <row r="22" spans="1:1">
      <c r="A22" t="s">
        <v>12</v>
      </c>
    </row>
    <row r="23" spans="1:1">
      <c r="A23" t="s">
        <v>13</v>
      </c>
    </row>
    <row r="24" spans="1:1">
      <c r="A24" t="s">
        <v>36</v>
      </c>
    </row>
    <row r="25" spans="1:1">
      <c r="A25" t="s">
        <v>14</v>
      </c>
    </row>
    <row r="27" spans="1:1">
      <c r="A27" s="1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97"/>
  <sheetViews>
    <sheetView tabSelected="1" workbookViewId="0">
      <selection activeCell="K67" sqref="K67"/>
    </sheetView>
  </sheetViews>
  <sheetFormatPr baseColWidth="10" defaultRowHeight="15"/>
  <cols>
    <col min="1" max="1" width="18.140625" customWidth="1"/>
    <col min="2" max="2" width="15.28515625" customWidth="1"/>
    <col min="3" max="3" width="14.5703125" customWidth="1"/>
    <col min="4" max="4" width="13.28515625" customWidth="1"/>
    <col min="11" max="11" width="13.28515625" customWidth="1"/>
    <col min="12" max="12" width="14" customWidth="1"/>
  </cols>
  <sheetData>
    <row r="3" spans="1:4">
      <c r="A3" t="s">
        <v>71</v>
      </c>
    </row>
    <row r="4" spans="1:4" ht="18" customHeight="1">
      <c r="A4" s="1" t="s">
        <v>35</v>
      </c>
    </row>
    <row r="5" spans="1:4" ht="59.25" customHeight="1">
      <c r="A5" s="2" t="s">
        <v>31</v>
      </c>
      <c r="B5" s="2" t="s">
        <v>32</v>
      </c>
      <c r="C5" s="48" t="s">
        <v>33</v>
      </c>
      <c r="D5" s="49" t="s">
        <v>34</v>
      </c>
    </row>
    <row r="6" spans="1:4">
      <c r="A6" s="3" t="s">
        <v>30</v>
      </c>
      <c r="B6" s="3">
        <v>110</v>
      </c>
      <c r="C6" s="3">
        <f>(4.58+4.35)/2</f>
        <v>4.4649999999999999</v>
      </c>
      <c r="D6" s="15">
        <f>B6*C6</f>
        <v>491.15</v>
      </c>
    </row>
    <row r="7" spans="1:4">
      <c r="A7" s="4" t="s">
        <v>29</v>
      </c>
      <c r="B7" s="3">
        <v>102</v>
      </c>
      <c r="C7" s="3">
        <f xml:space="preserve"> (5.5+5.14)/2</f>
        <v>5.32</v>
      </c>
      <c r="D7" s="15">
        <f t="shared" ref="D7:D17" si="0">B7*C7</f>
        <v>542.64</v>
      </c>
    </row>
    <row r="8" spans="1:4">
      <c r="A8" s="4" t="s">
        <v>19</v>
      </c>
      <c r="B8" s="3">
        <v>95</v>
      </c>
      <c r="C8" s="3">
        <f>(6.28+5.82)/2</f>
        <v>6.0500000000000007</v>
      </c>
      <c r="D8" s="15">
        <f t="shared" si="0"/>
        <v>574.75000000000011</v>
      </c>
    </row>
    <row r="9" spans="1:4">
      <c r="A9" s="3" t="s">
        <v>20</v>
      </c>
      <c r="B9" s="3">
        <v>83</v>
      </c>
      <c r="C9" s="3">
        <f>(6.94+6.41)/2</f>
        <v>6.6750000000000007</v>
      </c>
      <c r="D9" s="15">
        <f t="shared" si="0"/>
        <v>554.02500000000009</v>
      </c>
    </row>
    <row r="10" spans="1:4">
      <c r="A10" s="3" t="s">
        <v>21</v>
      </c>
      <c r="B10" s="3">
        <v>82</v>
      </c>
      <c r="C10" s="3">
        <f>(7.48+6.94)/2</f>
        <v>7.2100000000000009</v>
      </c>
      <c r="D10" s="15">
        <f t="shared" si="0"/>
        <v>591.22</v>
      </c>
    </row>
    <row r="11" spans="1:4">
      <c r="A11" s="3" t="s">
        <v>22</v>
      </c>
      <c r="B11" s="3">
        <v>81</v>
      </c>
      <c r="C11" s="3">
        <f>(7.93+7.35)/2</f>
        <v>7.64</v>
      </c>
      <c r="D11" s="15">
        <f t="shared" si="0"/>
        <v>618.83999999999992</v>
      </c>
    </row>
    <row r="12" spans="1:4">
      <c r="A12" s="3" t="s">
        <v>23</v>
      </c>
      <c r="B12" s="3">
        <v>79</v>
      </c>
      <c r="C12" s="3">
        <f>(8.3+7.71)/2</f>
        <v>8.0050000000000008</v>
      </c>
      <c r="D12" s="15">
        <f t="shared" si="0"/>
        <v>632.3950000000001</v>
      </c>
    </row>
    <row r="13" spans="1:4">
      <c r="A13" s="3" t="s">
        <v>24</v>
      </c>
      <c r="B13" s="3">
        <v>79</v>
      </c>
      <c r="C13" s="3">
        <f>(8.62+8.03)/2</f>
        <v>8.3249999999999993</v>
      </c>
      <c r="D13" s="15">
        <f t="shared" si="0"/>
        <v>657.67499999999995</v>
      </c>
    </row>
    <row r="14" spans="1:4">
      <c r="A14" s="3" t="s">
        <v>25</v>
      </c>
      <c r="B14" s="3">
        <v>79</v>
      </c>
      <c r="C14" s="3">
        <f>(8.89+8.31)/2</f>
        <v>8.6000000000000014</v>
      </c>
      <c r="D14" s="15">
        <f t="shared" si="0"/>
        <v>679.40000000000009</v>
      </c>
    </row>
    <row r="15" spans="1:4">
      <c r="A15" s="3" t="s">
        <v>26</v>
      </c>
      <c r="B15" s="3">
        <v>80</v>
      </c>
      <c r="C15" s="3">
        <f>(9.13+8.55)/2</f>
        <v>8.84</v>
      </c>
      <c r="D15" s="15">
        <f t="shared" si="0"/>
        <v>707.2</v>
      </c>
    </row>
    <row r="16" spans="1:4">
      <c r="A16" s="3" t="s">
        <v>27</v>
      </c>
      <c r="B16" s="3">
        <v>80</v>
      </c>
      <c r="C16" s="3">
        <f>(9.13+8.78)/2</f>
        <v>8.9550000000000001</v>
      </c>
      <c r="D16" s="15">
        <f t="shared" si="0"/>
        <v>716.4</v>
      </c>
    </row>
    <row r="17" spans="1:12">
      <c r="A17" s="3" t="s">
        <v>28</v>
      </c>
      <c r="B17" s="3">
        <v>80</v>
      </c>
      <c r="C17" s="3">
        <f>(9.62+9)/2</f>
        <v>9.3099999999999987</v>
      </c>
      <c r="D17" s="15">
        <f t="shared" si="0"/>
        <v>744.8</v>
      </c>
    </row>
    <row r="20" spans="1:12">
      <c r="A20" s="5" t="s">
        <v>69</v>
      </c>
    </row>
    <row r="21" spans="1:12" ht="15" customHeight="1" thickBot="1">
      <c r="A21" t="s">
        <v>72</v>
      </c>
    </row>
    <row r="22" spans="1:12" ht="22.5" customHeight="1" thickBot="1">
      <c r="A22" s="31" t="s">
        <v>57</v>
      </c>
      <c r="B22" s="42" t="s">
        <v>62</v>
      </c>
      <c r="C22" s="44"/>
      <c r="D22" s="44"/>
      <c r="E22" s="44"/>
      <c r="F22" s="44"/>
      <c r="G22" s="43"/>
      <c r="H22" s="31" t="s">
        <v>38</v>
      </c>
      <c r="I22" s="45"/>
      <c r="J22" s="45"/>
      <c r="K22" s="34" t="s">
        <v>58</v>
      </c>
      <c r="L22" s="37" t="s">
        <v>59</v>
      </c>
    </row>
    <row r="23" spans="1:12" ht="15.75" thickBot="1">
      <c r="A23" s="32"/>
      <c r="B23" s="40" t="s">
        <v>18</v>
      </c>
      <c r="C23" s="41"/>
      <c r="D23" s="40" t="s">
        <v>17</v>
      </c>
      <c r="E23" s="41"/>
      <c r="F23" s="42" t="s">
        <v>56</v>
      </c>
      <c r="G23" s="43"/>
      <c r="H23" s="46"/>
      <c r="I23" s="47"/>
      <c r="J23" s="47"/>
      <c r="K23" s="35"/>
      <c r="L23" s="38"/>
    </row>
    <row r="24" spans="1:12" ht="24.75" customHeight="1" thickBot="1">
      <c r="A24" s="33"/>
      <c r="B24" s="9" t="s">
        <v>60</v>
      </c>
      <c r="C24" s="9" t="s">
        <v>61</v>
      </c>
      <c r="D24" s="9" t="s">
        <v>39</v>
      </c>
      <c r="E24" s="9" t="s">
        <v>40</v>
      </c>
      <c r="F24" s="10" t="s">
        <v>39</v>
      </c>
      <c r="G24" s="10" t="s">
        <v>40</v>
      </c>
      <c r="H24" s="8" t="s">
        <v>18</v>
      </c>
      <c r="I24" s="8" t="s">
        <v>17</v>
      </c>
      <c r="J24" s="18" t="s">
        <v>37</v>
      </c>
      <c r="K24" s="36"/>
      <c r="L24" s="39"/>
    </row>
    <row r="25" spans="1:12">
      <c r="A25" s="11" t="s">
        <v>29</v>
      </c>
      <c r="B25" s="7">
        <v>82</v>
      </c>
      <c r="C25" s="7"/>
      <c r="D25" s="7">
        <v>80</v>
      </c>
      <c r="E25" s="7"/>
      <c r="F25" s="13">
        <f>(B25+D25)/2</f>
        <v>81</v>
      </c>
      <c r="G25" s="13"/>
      <c r="H25" s="7">
        <v>11.5</v>
      </c>
      <c r="I25" s="7">
        <v>10.8</v>
      </c>
      <c r="J25" s="19">
        <f>(H25+I25)/2</f>
        <v>11.15</v>
      </c>
      <c r="K25" s="25">
        <f>F25*J25</f>
        <v>903.15</v>
      </c>
      <c r="L25" s="26">
        <f>F25*J25</f>
        <v>903.15</v>
      </c>
    </row>
    <row r="26" spans="1:12">
      <c r="A26" s="12" t="s">
        <v>19</v>
      </c>
      <c r="B26" s="6">
        <v>84</v>
      </c>
      <c r="C26" s="6"/>
      <c r="D26" s="6">
        <v>81</v>
      </c>
      <c r="E26" s="6"/>
      <c r="F26" s="13">
        <f t="shared" ref="F26:F41" si="1">(B26+D26)/2</f>
        <v>82.5</v>
      </c>
      <c r="G26" s="14"/>
      <c r="H26" s="6">
        <v>13.5</v>
      </c>
      <c r="I26" s="6">
        <v>13</v>
      </c>
      <c r="J26" s="19">
        <f t="shared" ref="J26:J41" si="2">(H26+I26)/2</f>
        <v>13.25</v>
      </c>
      <c r="K26" s="21">
        <f t="shared" ref="K26:K41" si="3">F26*J26</f>
        <v>1093.125</v>
      </c>
      <c r="L26" s="22">
        <f t="shared" ref="L26:L29" si="4">F26*J26</f>
        <v>1093.125</v>
      </c>
    </row>
    <row r="27" spans="1:12">
      <c r="A27" s="12" t="s">
        <v>41</v>
      </c>
      <c r="B27" s="6">
        <v>80</v>
      </c>
      <c r="C27" s="6"/>
      <c r="D27" s="6">
        <v>77</v>
      </c>
      <c r="E27" s="6"/>
      <c r="F27" s="13">
        <f t="shared" si="1"/>
        <v>78.5</v>
      </c>
      <c r="G27" s="14"/>
      <c r="H27" s="6">
        <v>15.7</v>
      </c>
      <c r="I27" s="6">
        <v>15.1</v>
      </c>
      <c r="J27" s="19">
        <f t="shared" si="2"/>
        <v>15.399999999999999</v>
      </c>
      <c r="K27" s="21">
        <f t="shared" si="3"/>
        <v>1208.8999999999999</v>
      </c>
      <c r="L27" s="22">
        <f t="shared" si="4"/>
        <v>1208.8999999999999</v>
      </c>
    </row>
    <row r="28" spans="1:12">
      <c r="A28" s="12" t="s">
        <v>42</v>
      </c>
      <c r="B28" s="6">
        <v>77</v>
      </c>
      <c r="C28" s="6"/>
      <c r="D28" s="6">
        <v>74</v>
      </c>
      <c r="E28" s="6"/>
      <c r="F28" s="13">
        <f t="shared" si="1"/>
        <v>75.5</v>
      </c>
      <c r="G28" s="14"/>
      <c r="H28" s="6">
        <v>17.7</v>
      </c>
      <c r="I28" s="6">
        <v>16.8</v>
      </c>
      <c r="J28" s="19">
        <f t="shared" si="2"/>
        <v>17.25</v>
      </c>
      <c r="K28" s="21">
        <f t="shared" si="3"/>
        <v>1302.375</v>
      </c>
      <c r="L28" s="22">
        <f t="shared" si="4"/>
        <v>1302.375</v>
      </c>
    </row>
    <row r="29" spans="1:12">
      <c r="A29" s="12" t="s">
        <v>43</v>
      </c>
      <c r="B29" s="6">
        <v>74</v>
      </c>
      <c r="C29" s="6"/>
      <c r="D29" s="6">
        <v>72</v>
      </c>
      <c r="E29" s="6"/>
      <c r="F29" s="13">
        <f t="shared" si="1"/>
        <v>73</v>
      </c>
      <c r="G29" s="14"/>
      <c r="H29" s="6">
        <v>19.7</v>
      </c>
      <c r="I29" s="6">
        <v>18.600000000000001</v>
      </c>
      <c r="J29" s="19">
        <f t="shared" si="2"/>
        <v>19.149999999999999</v>
      </c>
      <c r="K29" s="21">
        <f t="shared" si="3"/>
        <v>1397.9499999999998</v>
      </c>
      <c r="L29" s="22">
        <f t="shared" si="4"/>
        <v>1397.9499999999998</v>
      </c>
    </row>
    <row r="30" spans="1:12">
      <c r="A30" s="12" t="s">
        <v>44</v>
      </c>
      <c r="B30" s="6">
        <v>73</v>
      </c>
      <c r="C30" s="6">
        <v>84</v>
      </c>
      <c r="D30" s="6">
        <v>69</v>
      </c>
      <c r="E30" s="6">
        <v>80</v>
      </c>
      <c r="F30" s="13">
        <f t="shared" si="1"/>
        <v>71</v>
      </c>
      <c r="G30" s="14">
        <f>(C30+E30)/2</f>
        <v>82</v>
      </c>
      <c r="H30" s="6">
        <v>21.7</v>
      </c>
      <c r="I30" s="6">
        <v>20.6</v>
      </c>
      <c r="J30" s="19">
        <f t="shared" si="2"/>
        <v>21.15</v>
      </c>
      <c r="K30" s="21">
        <f t="shared" si="3"/>
        <v>1501.6499999999999</v>
      </c>
      <c r="L30" s="22">
        <f>G30*J30</f>
        <v>1734.3</v>
      </c>
    </row>
    <row r="31" spans="1:12">
      <c r="A31" s="12" t="s">
        <v>45</v>
      </c>
      <c r="B31" s="6">
        <v>71</v>
      </c>
      <c r="C31" s="6">
        <v>81</v>
      </c>
      <c r="D31" s="6">
        <v>67</v>
      </c>
      <c r="E31" s="6">
        <v>77</v>
      </c>
      <c r="F31" s="13">
        <f t="shared" si="1"/>
        <v>69</v>
      </c>
      <c r="G31" s="14">
        <f t="shared" ref="G31:G41" si="5">(C31+E31)/2</f>
        <v>79</v>
      </c>
      <c r="H31" s="6">
        <v>24</v>
      </c>
      <c r="I31" s="6">
        <v>23.3</v>
      </c>
      <c r="J31" s="19">
        <f t="shared" si="2"/>
        <v>23.65</v>
      </c>
      <c r="K31" s="21">
        <f t="shared" si="3"/>
        <v>1631.85</v>
      </c>
      <c r="L31" s="22">
        <f t="shared" ref="L31:L41" si="6">G31*J31</f>
        <v>1868.35</v>
      </c>
    </row>
    <row r="32" spans="1:12">
      <c r="A32" s="12" t="s">
        <v>46</v>
      </c>
      <c r="B32" s="6">
        <v>69</v>
      </c>
      <c r="C32" s="6">
        <v>79</v>
      </c>
      <c r="D32" s="6">
        <v>64</v>
      </c>
      <c r="E32" s="6">
        <v>73</v>
      </c>
      <c r="F32" s="13">
        <f t="shared" si="1"/>
        <v>66.5</v>
      </c>
      <c r="G32" s="14">
        <f t="shared" si="5"/>
        <v>76</v>
      </c>
      <c r="H32" s="6">
        <v>26.7</v>
      </c>
      <c r="I32" s="6">
        <v>26.6</v>
      </c>
      <c r="J32" s="19">
        <f t="shared" si="2"/>
        <v>26.65</v>
      </c>
      <c r="K32" s="21">
        <f t="shared" si="3"/>
        <v>1772.2249999999999</v>
      </c>
      <c r="L32" s="22">
        <f t="shared" si="6"/>
        <v>2025.3999999999999</v>
      </c>
    </row>
    <row r="33" spans="1:12">
      <c r="A33" s="12" t="s">
        <v>47</v>
      </c>
      <c r="B33" s="6">
        <v>67</v>
      </c>
      <c r="C33" s="6">
        <v>76</v>
      </c>
      <c r="D33" s="6">
        <v>61</v>
      </c>
      <c r="E33" s="6">
        <v>70</v>
      </c>
      <c r="F33" s="13">
        <f t="shared" si="1"/>
        <v>64</v>
      </c>
      <c r="G33" s="14">
        <f t="shared" si="5"/>
        <v>73</v>
      </c>
      <c r="H33" s="6">
        <v>29.7</v>
      </c>
      <c r="I33" s="6">
        <v>30.5</v>
      </c>
      <c r="J33" s="19">
        <f t="shared" si="2"/>
        <v>30.1</v>
      </c>
      <c r="K33" s="21">
        <f t="shared" si="3"/>
        <v>1926.4</v>
      </c>
      <c r="L33" s="22">
        <f t="shared" si="6"/>
        <v>2197.3000000000002</v>
      </c>
    </row>
    <row r="34" spans="1:12">
      <c r="A34" s="12" t="s">
        <v>48</v>
      </c>
      <c r="B34" s="6">
        <v>65</v>
      </c>
      <c r="C34" s="6">
        <v>74</v>
      </c>
      <c r="D34" s="6">
        <v>58</v>
      </c>
      <c r="E34" s="6">
        <v>66</v>
      </c>
      <c r="F34" s="13">
        <f t="shared" si="1"/>
        <v>61.5</v>
      </c>
      <c r="G34" s="14">
        <f t="shared" si="5"/>
        <v>70</v>
      </c>
      <c r="H34" s="6">
        <v>33.299999999999997</v>
      </c>
      <c r="I34" s="6">
        <v>34.700000000000003</v>
      </c>
      <c r="J34" s="19">
        <f t="shared" si="2"/>
        <v>34</v>
      </c>
      <c r="K34" s="21">
        <f t="shared" si="3"/>
        <v>2091</v>
      </c>
      <c r="L34" s="22">
        <f t="shared" si="6"/>
        <v>2380</v>
      </c>
    </row>
    <row r="35" spans="1:12">
      <c r="A35" s="12" t="s">
        <v>49</v>
      </c>
      <c r="B35" s="6">
        <v>62</v>
      </c>
      <c r="C35" s="6">
        <v>72</v>
      </c>
      <c r="D35" s="6">
        <v>55</v>
      </c>
      <c r="E35" s="6">
        <v>63</v>
      </c>
      <c r="F35" s="13">
        <f t="shared" si="1"/>
        <v>58.5</v>
      </c>
      <c r="G35" s="14">
        <f t="shared" si="5"/>
        <v>67.5</v>
      </c>
      <c r="H35" s="6">
        <v>37.5</v>
      </c>
      <c r="I35" s="6">
        <v>39.200000000000003</v>
      </c>
      <c r="J35" s="19">
        <f t="shared" si="2"/>
        <v>38.35</v>
      </c>
      <c r="K35" s="21">
        <f t="shared" si="3"/>
        <v>2243.4749999999999</v>
      </c>
      <c r="L35" s="22">
        <f t="shared" si="6"/>
        <v>2588.625</v>
      </c>
    </row>
    <row r="36" spans="1:12">
      <c r="A36" s="12" t="s">
        <v>50</v>
      </c>
      <c r="B36" s="6">
        <v>60</v>
      </c>
      <c r="C36" s="6">
        <v>69</v>
      </c>
      <c r="D36" s="6">
        <v>52</v>
      </c>
      <c r="E36" s="6">
        <v>60</v>
      </c>
      <c r="F36" s="13">
        <f t="shared" si="1"/>
        <v>56</v>
      </c>
      <c r="G36" s="14">
        <f t="shared" si="5"/>
        <v>64.5</v>
      </c>
      <c r="H36" s="6">
        <v>42.3</v>
      </c>
      <c r="I36" s="6">
        <v>43.8</v>
      </c>
      <c r="J36" s="19">
        <f t="shared" si="2"/>
        <v>43.05</v>
      </c>
      <c r="K36" s="21">
        <f t="shared" si="3"/>
        <v>2410.7999999999997</v>
      </c>
      <c r="L36" s="22">
        <f t="shared" si="6"/>
        <v>2776.7249999999999</v>
      </c>
    </row>
    <row r="37" spans="1:12">
      <c r="A37" s="12" t="s">
        <v>51</v>
      </c>
      <c r="B37" s="6">
        <v>58</v>
      </c>
      <c r="C37" s="6">
        <v>66</v>
      </c>
      <c r="D37" s="6">
        <v>49</v>
      </c>
      <c r="E37" s="6">
        <v>57</v>
      </c>
      <c r="F37" s="13">
        <f t="shared" si="1"/>
        <v>53.5</v>
      </c>
      <c r="G37" s="14">
        <f t="shared" si="5"/>
        <v>61.5</v>
      </c>
      <c r="H37" s="6">
        <v>47.8</v>
      </c>
      <c r="I37" s="6">
        <v>48.3</v>
      </c>
      <c r="J37" s="19">
        <f t="shared" si="2"/>
        <v>48.05</v>
      </c>
      <c r="K37" s="21">
        <f t="shared" si="3"/>
        <v>2570.6749999999997</v>
      </c>
      <c r="L37" s="22">
        <f t="shared" si="6"/>
        <v>2955.0749999999998</v>
      </c>
    </row>
    <row r="38" spans="1:12">
      <c r="A38" s="12" t="s">
        <v>52</v>
      </c>
      <c r="B38" s="6">
        <v>56</v>
      </c>
      <c r="C38" s="6">
        <v>65</v>
      </c>
      <c r="D38" s="6">
        <v>47</v>
      </c>
      <c r="E38" s="6">
        <v>54</v>
      </c>
      <c r="F38" s="13">
        <f t="shared" si="1"/>
        <v>51.5</v>
      </c>
      <c r="G38" s="14">
        <f t="shared" si="5"/>
        <v>59.5</v>
      </c>
      <c r="H38" s="6">
        <v>53.8</v>
      </c>
      <c r="I38" s="6">
        <v>52.1</v>
      </c>
      <c r="J38" s="19">
        <f t="shared" si="2"/>
        <v>52.95</v>
      </c>
      <c r="K38" s="21">
        <f t="shared" si="3"/>
        <v>2726.9250000000002</v>
      </c>
      <c r="L38" s="22">
        <f t="shared" si="6"/>
        <v>3150.5250000000001</v>
      </c>
    </row>
    <row r="39" spans="1:12">
      <c r="A39" s="12" t="s">
        <v>55</v>
      </c>
      <c r="B39" s="6">
        <v>53</v>
      </c>
      <c r="C39" s="6">
        <v>62</v>
      </c>
      <c r="D39" s="6">
        <v>45</v>
      </c>
      <c r="E39" s="6">
        <v>52</v>
      </c>
      <c r="F39" s="13">
        <f t="shared" si="1"/>
        <v>49</v>
      </c>
      <c r="G39" s="14">
        <f t="shared" si="5"/>
        <v>57</v>
      </c>
      <c r="H39" s="6">
        <v>59.5</v>
      </c>
      <c r="I39" s="6">
        <v>55</v>
      </c>
      <c r="J39" s="19">
        <f t="shared" si="2"/>
        <v>57.25</v>
      </c>
      <c r="K39" s="21">
        <f t="shared" si="3"/>
        <v>2805.25</v>
      </c>
      <c r="L39" s="22">
        <f t="shared" si="6"/>
        <v>3263.25</v>
      </c>
    </row>
    <row r="40" spans="1:12">
      <c r="A40" s="12" t="s">
        <v>53</v>
      </c>
      <c r="B40" s="6">
        <v>52</v>
      </c>
      <c r="C40" s="6">
        <v>59</v>
      </c>
      <c r="D40" s="6">
        <v>44</v>
      </c>
      <c r="E40" s="6">
        <v>51</v>
      </c>
      <c r="F40" s="13">
        <f t="shared" si="1"/>
        <v>48</v>
      </c>
      <c r="G40" s="14">
        <f t="shared" si="5"/>
        <v>55</v>
      </c>
      <c r="H40" s="6">
        <v>64.400000000000006</v>
      </c>
      <c r="I40" s="6">
        <v>56.4</v>
      </c>
      <c r="J40" s="19">
        <f t="shared" si="2"/>
        <v>60.400000000000006</v>
      </c>
      <c r="K40" s="21">
        <f t="shared" si="3"/>
        <v>2899.2000000000003</v>
      </c>
      <c r="L40" s="22">
        <f t="shared" si="6"/>
        <v>3322.0000000000005</v>
      </c>
    </row>
    <row r="41" spans="1:12" ht="15.75" thickBot="1">
      <c r="A41" s="17" t="s">
        <v>54</v>
      </c>
      <c r="B41" s="16">
        <v>50</v>
      </c>
      <c r="C41" s="16">
        <v>57</v>
      </c>
      <c r="D41" s="16">
        <v>44</v>
      </c>
      <c r="E41" s="16">
        <v>51</v>
      </c>
      <c r="F41" s="14">
        <f t="shared" si="1"/>
        <v>47</v>
      </c>
      <c r="G41" s="14">
        <f t="shared" si="5"/>
        <v>54</v>
      </c>
      <c r="H41" s="16">
        <v>67.8</v>
      </c>
      <c r="I41" s="16">
        <v>56.7</v>
      </c>
      <c r="J41" s="20">
        <f t="shared" si="2"/>
        <v>62.25</v>
      </c>
      <c r="K41" s="23">
        <f t="shared" si="3"/>
        <v>2925.75</v>
      </c>
      <c r="L41" s="24">
        <f t="shared" si="6"/>
        <v>3361.5</v>
      </c>
    </row>
    <row r="44" spans="1:12">
      <c r="A44" s="27" t="s">
        <v>73</v>
      </c>
    </row>
    <row r="45" spans="1:12">
      <c r="A45" s="27"/>
    </row>
    <row r="46" spans="1:12">
      <c r="A46" s="1" t="s">
        <v>74</v>
      </c>
    </row>
    <row r="47" spans="1:12">
      <c r="A47" t="s">
        <v>68</v>
      </c>
    </row>
    <row r="48" spans="1:12">
      <c r="A48" s="3" t="s">
        <v>63</v>
      </c>
      <c r="B48" s="3" t="s">
        <v>67</v>
      </c>
    </row>
    <row r="49" spans="1:3">
      <c r="A49" s="3" t="s">
        <v>64</v>
      </c>
      <c r="B49" s="3">
        <v>85</v>
      </c>
    </row>
    <row r="50" spans="1:3">
      <c r="A50" s="3" t="s">
        <v>65</v>
      </c>
      <c r="B50" s="3">
        <v>285</v>
      </c>
    </row>
    <row r="51" spans="1:3">
      <c r="A51" s="3" t="s">
        <v>66</v>
      </c>
      <c r="B51" s="3">
        <v>475</v>
      </c>
    </row>
    <row r="53" spans="1:3">
      <c r="A53" s="5" t="s">
        <v>83</v>
      </c>
    </row>
    <row r="55" spans="1:3" ht="32.25" customHeight="1">
      <c r="A55" s="2" t="s">
        <v>77</v>
      </c>
      <c r="B55" s="70" t="s">
        <v>75</v>
      </c>
      <c r="C55" s="70" t="s">
        <v>76</v>
      </c>
    </row>
    <row r="56" spans="1:3" ht="30">
      <c r="A56" s="50" t="s">
        <v>78</v>
      </c>
      <c r="B56" s="6" t="s">
        <v>80</v>
      </c>
      <c r="C56" s="6" t="s">
        <v>82</v>
      </c>
    </row>
    <row r="57" spans="1:3">
      <c r="A57" s="6" t="s">
        <v>79</v>
      </c>
      <c r="B57" s="6" t="s">
        <v>81</v>
      </c>
      <c r="C57" s="6" t="s">
        <v>81</v>
      </c>
    </row>
    <row r="60" spans="1:3">
      <c r="A60" s="1" t="s">
        <v>84</v>
      </c>
    </row>
    <row r="62" spans="1:3">
      <c r="A62" t="s">
        <v>85</v>
      </c>
    </row>
    <row r="63" spans="1:3">
      <c r="A63" t="s">
        <v>92</v>
      </c>
    </row>
    <row r="64" spans="1:3">
      <c r="A64" s="3" t="s">
        <v>87</v>
      </c>
      <c r="B64" s="3" t="s">
        <v>86</v>
      </c>
    </row>
    <row r="65" spans="1:13">
      <c r="A65" s="3" t="s">
        <v>88</v>
      </c>
      <c r="B65" s="3" t="s">
        <v>91</v>
      </c>
    </row>
    <row r="66" spans="1:13">
      <c r="A66" s="3" t="s">
        <v>89</v>
      </c>
      <c r="B66" s="3" t="s">
        <v>93</v>
      </c>
    </row>
    <row r="67" spans="1:13">
      <c r="A67" s="3" t="s">
        <v>90</v>
      </c>
      <c r="B67" s="3" t="s">
        <v>94</v>
      </c>
    </row>
    <row r="69" spans="1:13">
      <c r="A69" s="30"/>
      <c r="B69" s="30"/>
      <c r="C69" s="30"/>
    </row>
    <row r="70" spans="1:13">
      <c r="B70" s="30"/>
      <c r="C70" s="30"/>
    </row>
    <row r="71" spans="1:13">
      <c r="A71" s="29" t="s">
        <v>97</v>
      </c>
      <c r="B71" s="30"/>
      <c r="C71" s="30"/>
    </row>
    <row r="72" spans="1:13">
      <c r="A72" s="29"/>
      <c r="B72" s="30"/>
      <c r="C72" s="30"/>
    </row>
    <row r="73" spans="1:13" ht="15.75" thickBot="1">
      <c r="A73" s="30"/>
      <c r="B73" s="30"/>
      <c r="C73" s="30"/>
    </row>
    <row r="74" spans="1:13" ht="15.75" thickBot="1">
      <c r="A74" s="60" t="s">
        <v>105</v>
      </c>
      <c r="B74" s="40" t="s">
        <v>102</v>
      </c>
      <c r="C74" s="59"/>
      <c r="D74" s="59"/>
      <c r="E74" s="41"/>
      <c r="F74" s="71" t="s">
        <v>104</v>
      </c>
      <c r="G74" s="72"/>
      <c r="H74" s="72"/>
      <c r="I74" s="73"/>
      <c r="J74" s="71" t="s">
        <v>103</v>
      </c>
      <c r="K74" s="72"/>
      <c r="L74" s="72"/>
      <c r="M74" s="73"/>
    </row>
    <row r="75" spans="1:13">
      <c r="A75" s="61"/>
      <c r="B75" s="68" t="s">
        <v>100</v>
      </c>
      <c r="C75" s="69"/>
      <c r="D75" s="68" t="s">
        <v>101</v>
      </c>
      <c r="E75" s="69"/>
      <c r="F75" s="68" t="s">
        <v>100</v>
      </c>
      <c r="G75" s="69"/>
      <c r="H75" s="68" t="s">
        <v>101</v>
      </c>
      <c r="I75" s="69"/>
      <c r="J75" s="68" t="s">
        <v>100</v>
      </c>
      <c r="K75" s="69"/>
      <c r="L75" s="68" t="s">
        <v>101</v>
      </c>
      <c r="M75" s="69"/>
    </row>
    <row r="76" spans="1:13" ht="15.75" thickBot="1">
      <c r="A76" s="62"/>
      <c r="B76" s="66" t="s">
        <v>109</v>
      </c>
      <c r="C76" s="67" t="s">
        <v>99</v>
      </c>
      <c r="D76" s="66" t="s">
        <v>99</v>
      </c>
      <c r="E76" s="67" t="s">
        <v>98</v>
      </c>
      <c r="F76" s="66" t="s">
        <v>109</v>
      </c>
      <c r="G76" s="67" t="s">
        <v>99</v>
      </c>
      <c r="H76" s="66" t="s">
        <v>99</v>
      </c>
      <c r="I76" s="67" t="s">
        <v>98</v>
      </c>
      <c r="J76" s="66" t="s">
        <v>109</v>
      </c>
      <c r="K76" s="67" t="s">
        <v>99</v>
      </c>
      <c r="L76" s="66" t="s">
        <v>99</v>
      </c>
      <c r="M76" s="67" t="s">
        <v>98</v>
      </c>
    </row>
    <row r="77" spans="1:13">
      <c r="A77" s="63" t="s">
        <v>106</v>
      </c>
      <c r="B77" s="51">
        <v>24</v>
      </c>
      <c r="C77" s="52">
        <v>25</v>
      </c>
      <c r="D77" s="51">
        <v>22</v>
      </c>
      <c r="E77" s="52">
        <v>23</v>
      </c>
      <c r="F77" s="53">
        <f>B77*80*1.845</f>
        <v>3542.4</v>
      </c>
      <c r="G77" s="54">
        <f>C77*70*1.845</f>
        <v>3228.75</v>
      </c>
      <c r="H77" s="53">
        <f>D77*70*1.845</f>
        <v>2841.3</v>
      </c>
      <c r="I77" s="54">
        <f>E77*60*1.845</f>
        <v>2546.1</v>
      </c>
      <c r="J77" s="51">
        <v>4150</v>
      </c>
      <c r="K77" s="52">
        <v>3850</v>
      </c>
      <c r="L77" s="51">
        <v>3350</v>
      </c>
      <c r="M77" s="52">
        <v>3050</v>
      </c>
    </row>
    <row r="78" spans="1:13">
      <c r="A78" s="64" t="s">
        <v>107</v>
      </c>
      <c r="B78" s="51">
        <v>22</v>
      </c>
      <c r="C78" s="52">
        <v>24</v>
      </c>
      <c r="D78" s="51">
        <v>20</v>
      </c>
      <c r="E78" s="52">
        <v>22</v>
      </c>
      <c r="F78" s="53">
        <f t="shared" ref="F78:F79" si="7">B78*80*1.845</f>
        <v>3247.2</v>
      </c>
      <c r="G78" s="54">
        <f t="shared" ref="G78:G79" si="8">C78*70*1.845</f>
        <v>3099.6</v>
      </c>
      <c r="H78" s="53">
        <f t="shared" ref="H78:H79" si="9">D78*70*1.845</f>
        <v>2583</v>
      </c>
      <c r="I78" s="54">
        <f t="shared" ref="I78:I79" si="10">E78*60*1.845</f>
        <v>2435.4</v>
      </c>
      <c r="J78" s="51">
        <v>3950</v>
      </c>
      <c r="K78" s="52">
        <v>3700</v>
      </c>
      <c r="L78" s="51">
        <v>3100</v>
      </c>
      <c r="M78" s="52">
        <v>2950</v>
      </c>
    </row>
    <row r="79" spans="1:13" ht="15.75" thickBot="1">
      <c r="A79" s="65" t="s">
        <v>108</v>
      </c>
      <c r="B79" s="57">
        <v>19</v>
      </c>
      <c r="C79" s="58">
        <v>20</v>
      </c>
      <c r="D79" s="57">
        <v>18</v>
      </c>
      <c r="E79" s="58">
        <v>20</v>
      </c>
      <c r="F79" s="55">
        <f t="shared" si="7"/>
        <v>2804.4</v>
      </c>
      <c r="G79" s="56">
        <f t="shared" si="8"/>
        <v>2583</v>
      </c>
      <c r="H79" s="55">
        <f t="shared" si="9"/>
        <v>2324.6999999999998</v>
      </c>
      <c r="I79" s="56">
        <f t="shared" si="10"/>
        <v>2214</v>
      </c>
      <c r="J79" s="57">
        <v>3350</v>
      </c>
      <c r="K79" s="58">
        <v>3100</v>
      </c>
      <c r="L79" s="57">
        <v>2850</v>
      </c>
      <c r="M79" s="58">
        <v>2650</v>
      </c>
    </row>
    <row r="80" spans="1:13">
      <c r="A80" s="30"/>
      <c r="B80" s="30"/>
      <c r="C80" s="30"/>
      <c r="D80" s="30"/>
    </row>
    <row r="81" spans="1:4">
      <c r="A81" s="30"/>
      <c r="B81" s="30"/>
      <c r="C81" s="30"/>
      <c r="D81" s="30"/>
    </row>
    <row r="82" spans="1:4">
      <c r="A82" s="30"/>
      <c r="B82" s="30"/>
      <c r="C82" s="30"/>
      <c r="D82" s="30"/>
    </row>
    <row r="83" spans="1:4">
      <c r="A83" s="5" t="s">
        <v>95</v>
      </c>
      <c r="B83" s="30"/>
      <c r="C83" s="30"/>
      <c r="D83" s="30"/>
    </row>
    <row r="84" spans="1:4">
      <c r="A84" s="5"/>
      <c r="B84" s="30"/>
      <c r="C84" s="30"/>
      <c r="D84" s="30"/>
    </row>
    <row r="85" spans="1:4">
      <c r="A85" s="5" t="s">
        <v>112</v>
      </c>
      <c r="B85" s="30"/>
      <c r="C85" s="30"/>
      <c r="D85" s="30"/>
    </row>
    <row r="86" spans="1:4">
      <c r="A86" s="28" t="s">
        <v>96</v>
      </c>
    </row>
    <row r="87" spans="1:4">
      <c r="A87" s="28" t="s">
        <v>113</v>
      </c>
    </row>
    <row r="88" spans="1:4">
      <c r="A88" s="28"/>
    </row>
    <row r="89" spans="1:4">
      <c r="A89" s="74" t="s">
        <v>114</v>
      </c>
    </row>
    <row r="90" spans="1:4">
      <c r="A90" t="s">
        <v>115</v>
      </c>
    </row>
    <row r="91" spans="1:4">
      <c r="A91" t="s">
        <v>117</v>
      </c>
    </row>
    <row r="92" spans="1:4">
      <c r="A92" t="s">
        <v>116</v>
      </c>
      <c r="D92" s="1"/>
    </row>
    <row r="93" spans="1:4">
      <c r="D93" s="1"/>
    </row>
    <row r="94" spans="1:4">
      <c r="A94" t="s">
        <v>119</v>
      </c>
      <c r="D94" s="1"/>
    </row>
    <row r="95" spans="1:4">
      <c r="A95" s="30" t="s">
        <v>118</v>
      </c>
    </row>
    <row r="97" spans="1:1">
      <c r="A97" t="s">
        <v>111</v>
      </c>
    </row>
  </sheetData>
  <mergeCells count="18">
    <mergeCell ref="L75:M75"/>
    <mergeCell ref="F74:I74"/>
    <mergeCell ref="J74:M74"/>
    <mergeCell ref="B74:E74"/>
    <mergeCell ref="A74:A76"/>
    <mergeCell ref="B75:C75"/>
    <mergeCell ref="D75:E75"/>
    <mergeCell ref="F75:G75"/>
    <mergeCell ref="H75:I75"/>
    <mergeCell ref="J75:K75"/>
    <mergeCell ref="A22:A24"/>
    <mergeCell ref="K22:K24"/>
    <mergeCell ref="L22:L24"/>
    <mergeCell ref="B23:C23"/>
    <mergeCell ref="D23:E23"/>
    <mergeCell ref="F23:G23"/>
    <mergeCell ref="B22:G22"/>
    <mergeCell ref="H22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2012-02-12T16:59:31Z</dcterms:created>
  <dcterms:modified xsi:type="dcterms:W3CDTF">2012-02-14T01:00:10Z</dcterms:modified>
</cp:coreProperties>
</file>