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823b2345a6de47/Legislação/DIFAL/"/>
    </mc:Choice>
  </mc:AlternateContent>
  <xr:revisionPtr revIDLastSave="77" documentId="8_{7D6F9186-69A5-4961-BAE3-A21D4273F519}" xr6:coauthVersionLast="47" xr6:coauthVersionMax="47" xr10:uidLastSave="{CBA6D5E1-7A0F-4B9F-9659-1EA24DCC5B40}"/>
  <bookViews>
    <workbookView xWindow="-120" yWindow="-120" windowWidth="29040" windowHeight="15840" xr2:uid="{B0E88E1A-0D7A-8D43-A5D0-F9CF6B16B6CF}"/>
  </bookViews>
  <sheets>
    <sheet name="DIFAL" sheetId="1" r:id="rId1"/>
  </sheets>
  <definedNames>
    <definedName name="_xlnm._FilterDatabase" localSheetId="0" hidden="1">DIFAL!$G$3:$G$24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" i="1"/>
  <c r="L26" i="1"/>
  <c r="F26" i="1"/>
  <c r="G26" i="1" s="1"/>
  <c r="N26" i="1" s="1"/>
  <c r="L25" i="1"/>
  <c r="F25" i="1"/>
  <c r="G25" i="1" s="1"/>
  <c r="N25" i="1" s="1"/>
  <c r="L24" i="1"/>
  <c r="F24" i="1"/>
  <c r="G24" i="1" s="1"/>
  <c r="L23" i="1"/>
  <c r="F23" i="1"/>
  <c r="G23" i="1" s="1"/>
  <c r="L22" i="1"/>
  <c r="F22" i="1"/>
  <c r="G22" i="1" s="1"/>
  <c r="N22" i="1" s="1"/>
  <c r="L21" i="1"/>
  <c r="F21" i="1"/>
  <c r="G21" i="1" s="1"/>
  <c r="L20" i="1"/>
  <c r="F20" i="1"/>
  <c r="G20" i="1" s="1"/>
  <c r="N20" i="1" s="1"/>
  <c r="L19" i="1"/>
  <c r="F19" i="1"/>
  <c r="G19" i="1" s="1"/>
  <c r="N19" i="1" s="1"/>
  <c r="L18" i="1"/>
  <c r="F18" i="1"/>
  <c r="G18" i="1" s="1"/>
  <c r="N18" i="1" s="1"/>
  <c r="L17" i="1"/>
  <c r="F17" i="1"/>
  <c r="G17" i="1" s="1"/>
  <c r="N17" i="1" s="1"/>
  <c r="L16" i="1"/>
  <c r="F16" i="1"/>
  <c r="G16" i="1" s="1"/>
  <c r="L15" i="1"/>
  <c r="F15" i="1"/>
  <c r="G15" i="1" s="1"/>
  <c r="L14" i="1"/>
  <c r="F14" i="1"/>
  <c r="G14" i="1" s="1"/>
  <c r="N14" i="1" s="1"/>
  <c r="L13" i="1"/>
  <c r="F13" i="1"/>
  <c r="G13" i="1" s="1"/>
  <c r="L12" i="1"/>
  <c r="F12" i="1"/>
  <c r="G12" i="1" s="1"/>
  <c r="N12" i="1" s="1"/>
  <c r="L11" i="1"/>
  <c r="F11" i="1"/>
  <c r="G11" i="1" s="1"/>
  <c r="N11" i="1" s="1"/>
  <c r="L10" i="1"/>
  <c r="F10" i="1"/>
  <c r="G10" i="1" s="1"/>
  <c r="N10" i="1" s="1"/>
  <c r="L9" i="1"/>
  <c r="F9" i="1"/>
  <c r="G9" i="1" s="1"/>
  <c r="N9" i="1" s="1"/>
  <c r="L8" i="1"/>
  <c r="F8" i="1"/>
  <c r="G8" i="1" s="1"/>
  <c r="L7" i="1"/>
  <c r="F7" i="1"/>
  <c r="G7" i="1" s="1"/>
  <c r="N7" i="1" s="1"/>
  <c r="L6" i="1"/>
  <c r="F6" i="1"/>
  <c r="G6" i="1" s="1"/>
  <c r="N6" i="1" s="1"/>
  <c r="L5" i="1"/>
  <c r="F5" i="1"/>
  <c r="G5" i="1" s="1"/>
  <c r="L4" i="1"/>
  <c r="F4" i="1"/>
  <c r="G4" i="1" s="1"/>
  <c r="N4" i="1" s="1"/>
  <c r="L3" i="1"/>
  <c r="F3" i="1"/>
  <c r="G3" i="1" s="1"/>
  <c r="N3" i="1" s="1"/>
  <c r="P27" i="1" l="1"/>
  <c r="N8" i="1"/>
  <c r="N24" i="1"/>
  <c r="N16" i="1"/>
  <c r="N15" i="1"/>
  <c r="N13" i="1"/>
  <c r="N21" i="1"/>
  <c r="N23" i="1"/>
  <c r="N5" i="1"/>
  <c r="N27" i="1" l="1"/>
</calcChain>
</file>

<file path=xl/sharedStrings.xml><?xml version="1.0" encoding="utf-8"?>
<sst xmlns="http://schemas.openxmlformats.org/spreadsheetml/2006/main" count="15" uniqueCount="15">
  <si>
    <t xml:space="preserve">NUMERO </t>
  </si>
  <si>
    <t xml:space="preserve">BASE DE CALCULO </t>
  </si>
  <si>
    <t>BASE DE CALCULO REDUZIDA</t>
  </si>
  <si>
    <t>NCM</t>
  </si>
  <si>
    <t>ITEM</t>
  </si>
  <si>
    <t>Preço da mercadoria + Frete + Seguro + Despesas Acessórias - Descontos + IPI (se houver)</t>
  </si>
  <si>
    <t>Alíquota Interestadual do ICMS</t>
  </si>
  <si>
    <t>Percentual do Fundo de Combate à Pobreza na UF de destino</t>
  </si>
  <si>
    <t>Percentual do Diferencial de Alíquotas</t>
  </si>
  <si>
    <t>Fundo Estadual de Combate à Pobreza (UF de DESTINO)</t>
  </si>
  <si>
    <t>ICMS 'Próprio'</t>
  </si>
  <si>
    <t>ICMS 'Diferencial de Alíquotas' (UF de DESTINO)</t>
  </si>
  <si>
    <t>Valor Total do ICMS</t>
  </si>
  <si>
    <t>Alíquota do ICMS na UF de destino (Sem o percentual de Fundo de Combate à Pobreza.)</t>
  </si>
  <si>
    <t>Alíquota Efetiva do ICMS na UF de destino (Informar a carga tributária (em caso de redução de base de cálculo) ou deixar vazio (no caso de isenção))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</si>
</sst>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&quot;-R$&quot;* #,##0.00_-;_-&quot;R$&quot;* \-??_-;_-@_-"/>
    <numFmt numFmtId="165" formatCode="&quot;R$&quot;\ #,##0.00"/>
    <numFmt numFmtId="166" formatCode="_-* #,##0.00_-;\-* #,##0.00_-;_-* \-??_-;_-@_-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theme="9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6" fontId="1" fillId="0" borderId="0" applyBorder="0" applyProtection="0"/>
    <xf numFmtId="164" fontId="1" fillId="0" borderId="0" applyBorder="0" applyProtection="0"/>
    <xf numFmtId="9" fontId="1" fillId="0" borderId="0" applyBorder="0" applyProtection="0"/>
  </cellStyleXfs>
  <cellXfs count="32">
    <xf numFmtId="0" fontId="0" fillId="0" borderId="0" xfId="0"/>
    <xf numFmtId="0" fontId="0" fillId="0" borderId="4" xfId="0" applyBorder="1"/>
    <xf numFmtId="0" fontId="3" fillId="2" borderId="4" xfId="0" applyFont="1" applyFill="1" applyBorder="1" applyAlignment="1">
      <alignment horizontal="center" vertical="center"/>
    </xf>
    <xf numFmtId="164" fontId="1" fillId="0" borderId="4" xfId="2" applyBorder="1" applyAlignment="1" applyProtection="1">
      <alignment horizontal="center"/>
    </xf>
    <xf numFmtId="164" fontId="1" fillId="0" borderId="4" xfId="2" applyBorder="1"/>
    <xf numFmtId="165" fontId="4" fillId="0" borderId="4" xfId="0" applyNumberFormat="1" applyFont="1" applyBorder="1" applyAlignment="1">
      <alignment horizontal="center"/>
    </xf>
    <xf numFmtId="9" fontId="3" fillId="0" borderId="5" xfId="3" applyFont="1" applyBorder="1" applyProtection="1"/>
    <xf numFmtId="9" fontId="1" fillId="0" borderId="6" xfId="3" applyBorder="1" applyProtection="1"/>
    <xf numFmtId="9" fontId="1" fillId="0" borderId="7" xfId="3" applyBorder="1" applyProtection="1"/>
    <xf numFmtId="0" fontId="3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" fontId="3" fillId="3" borderId="4" xfId="1" applyNumberFormat="1" applyFont="1" applyFill="1" applyBorder="1" applyAlignment="1" applyProtection="1">
      <alignment horizontal="center" vertical="center"/>
    </xf>
    <xf numFmtId="1" fontId="3" fillId="2" borderId="4" xfId="1" applyNumberFormat="1" applyFont="1" applyFill="1" applyBorder="1" applyAlignment="1" applyProtection="1">
      <alignment horizontal="center" vertical="center"/>
    </xf>
    <xf numFmtId="9" fontId="3" fillId="0" borderId="1" xfId="3" applyFont="1" applyBorder="1" applyProtection="1"/>
    <xf numFmtId="9" fontId="1" fillId="0" borderId="2" xfId="3" applyBorder="1" applyProtection="1"/>
    <xf numFmtId="9" fontId="1" fillId="0" borderId="3" xfId="3" applyBorder="1" applyProtection="1"/>
    <xf numFmtId="9" fontId="1" fillId="0" borderId="0" xfId="3" applyBorder="1" applyProtection="1"/>
    <xf numFmtId="1" fontId="3" fillId="3" borderId="8" xfId="1" applyNumberFormat="1" applyFont="1" applyFill="1" applyBorder="1" applyAlignment="1" applyProtection="1">
      <alignment horizontal="center" vertical="center"/>
    </xf>
    <xf numFmtId="1" fontId="3" fillId="3" borderId="9" xfId="1" applyNumberFormat="1" applyFont="1" applyFill="1" applyBorder="1" applyAlignment="1" applyProtection="1">
      <alignment horizontal="center" vertical="center"/>
    </xf>
    <xf numFmtId="10" fontId="1" fillId="0" borderId="2" xfId="3" applyNumberFormat="1" applyBorder="1" applyProtection="1"/>
    <xf numFmtId="10" fontId="1" fillId="0" borderId="3" xfId="3" applyNumberFormat="1" applyBorder="1" applyProtection="1"/>
    <xf numFmtId="1" fontId="3" fillId="0" borderId="0" xfId="0" applyNumberFormat="1" applyFont="1" applyAlignment="1">
      <alignment horizontal="center" vertical="center"/>
    </xf>
    <xf numFmtId="164" fontId="1" fillId="0" borderId="0" xfId="2" applyBorder="1" applyAlignment="1" applyProtection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2" fillId="0" borderId="4" xfId="2" applyFont="1" applyBorder="1" applyAlignment="1" applyProtection="1">
      <alignment horizontal="center"/>
    </xf>
    <xf numFmtId="4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" fontId="3" fillId="3" borderId="8" xfId="1" applyNumberFormat="1" applyFont="1" applyFill="1" applyBorder="1" applyAlignment="1" applyProtection="1">
      <alignment horizontal="center" vertical="center"/>
    </xf>
    <xf numFmtId="1" fontId="3" fillId="3" borderId="9" xfId="1" applyNumberFormat="1" applyFont="1" applyFill="1" applyBorder="1" applyAlignment="1" applyProtection="1">
      <alignment horizontal="center" vertical="center"/>
    </xf>
    <xf numFmtId="164" fontId="1" fillId="0" borderId="0" xfId="2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44BB-81BF-D74A-BA78-7B02F01D8BCB}">
  <sheetPr codeName="Sheet1">
    <pageSetUpPr fitToPage="1"/>
  </sheetPr>
  <dimension ref="B1:P27"/>
  <sheetViews>
    <sheetView showGridLines="0" tabSelected="1" zoomScale="110" zoomScaleNormal="110" workbookViewId="0">
      <selection activeCell="N3" sqref="N3"/>
    </sheetView>
  </sheetViews>
  <sheetFormatPr defaultColWidth="8.7109375" defaultRowHeight="15" x14ac:dyDescent="0.25"/>
  <cols>
    <col min="1" max="1" width="3.42578125" bestFit="1" customWidth="1"/>
    <col min="2" max="2" width="9.7109375" style="28" bestFit="1" customWidth="1"/>
    <col min="3" max="4" width="9.7109375" style="28" customWidth="1"/>
    <col min="5" max="5" width="17.85546875" style="22" bestFit="1" customWidth="1"/>
    <col min="6" max="6" width="17.42578125" customWidth="1"/>
    <col min="7" max="7" width="26.7109375" style="24" bestFit="1" customWidth="1"/>
    <col min="8" max="8" width="26.7109375" style="24" customWidth="1"/>
    <col min="9" max="9" width="13" bestFit="1" customWidth="1"/>
    <col min="10" max="10" width="8.140625" customWidth="1"/>
    <col min="11" max="11" width="9.140625" customWidth="1"/>
    <col min="12" max="12" width="9.140625" bestFit="1" customWidth="1"/>
    <col min="13" max="13" width="12.7109375" bestFit="1" customWidth="1"/>
    <col min="14" max="14" width="17.85546875" bestFit="1" customWidth="1"/>
    <col min="15" max="15" width="17.42578125" bestFit="1" customWidth="1"/>
    <col min="16" max="16" width="26.7109375" bestFit="1" customWidth="1"/>
    <col min="17" max="17" width="13" bestFit="1" customWidth="1"/>
    <col min="18" max="18" width="2.42578125" customWidth="1"/>
    <col min="19" max="19" width="8.140625" customWidth="1"/>
    <col min="20" max="20" width="9.140625" customWidth="1"/>
    <col min="21" max="21" width="9.85546875" customWidth="1"/>
    <col min="22" max="22" width="7.140625" customWidth="1"/>
    <col min="23" max="23" width="8.7109375" customWidth="1"/>
    <col min="24" max="24" width="9.7109375" customWidth="1"/>
    <col min="25" max="25" width="17.85546875" customWidth="1"/>
    <col min="26" max="26" width="16.42578125" bestFit="1" customWidth="1"/>
    <col min="27" max="27" width="17.42578125" bestFit="1" customWidth="1"/>
    <col min="28" max="28" width="13" bestFit="1" customWidth="1"/>
    <col min="29" max="29" width="2.7109375" customWidth="1"/>
    <col min="30" max="30" width="8.140625" bestFit="1" customWidth="1"/>
    <col min="31" max="31" width="9.140625" bestFit="1" customWidth="1"/>
    <col min="32" max="32" width="9.85546875" bestFit="1" customWidth="1"/>
    <col min="33" max="33" width="7.140625" bestFit="1" customWidth="1"/>
  </cols>
  <sheetData>
    <row r="1" spans="2:16" x14ac:dyDescent="0.25">
      <c r="B1" s="21"/>
      <c r="C1" s="21"/>
      <c r="D1" s="21"/>
      <c r="E1" s="31"/>
    </row>
    <row r="2" spans="2:16" x14ac:dyDescent="0.25">
      <c r="B2" s="25" t="s">
        <v>0</v>
      </c>
      <c r="C2" s="25" t="s">
        <v>3</v>
      </c>
      <c r="D2" s="25" t="s">
        <v>4</v>
      </c>
      <c r="E2" s="26" t="s">
        <v>5</v>
      </c>
      <c r="F2" s="27" t="s">
        <v>1</v>
      </c>
      <c r="G2" s="27" t="s">
        <v>2</v>
      </c>
      <c r="H2" s="1" t="s">
        <v>6</v>
      </c>
      <c r="I2" s="1" t="s">
        <v>13</v>
      </c>
      <c r="J2" s="1" t="s">
        <v>14</v>
      </c>
      <c r="K2" s="1" t="s">
        <v>7</v>
      </c>
      <c r="L2" s="1" t="s">
        <v>8</v>
      </c>
      <c r="M2" s="27" t="s">
        <v>10</v>
      </c>
      <c r="N2" s="27" t="s">
        <v>11</v>
      </c>
      <c r="O2" s="27" t="s">
        <v>9</v>
      </c>
      <c r="P2" s="27" t="s">
        <v>12</v>
      </c>
    </row>
    <row r="3" spans="2:16" x14ac:dyDescent="0.25">
      <c r="B3" s="2">
        <v>617619</v>
      </c>
      <c r="C3" s="2"/>
      <c r="D3" s="2"/>
      <c r="E3" s="3">
        <v>486000</v>
      </c>
      <c r="F3" s="4">
        <f>E3/(1-I3)</f>
        <v>600000</v>
      </c>
      <c r="G3" s="4">
        <f>F3*(J3/I3)</f>
        <v>378947.36842105258</v>
      </c>
      <c r="H3" s="6">
        <v>7.0000000000000007E-2</v>
      </c>
      <c r="I3" s="7">
        <v>0.19</v>
      </c>
      <c r="J3" s="7">
        <v>0.12</v>
      </c>
      <c r="K3" s="7">
        <v>0.02</v>
      </c>
      <c r="L3" s="8">
        <f>I3-H3</f>
        <v>0.12</v>
      </c>
      <c r="M3" s="4">
        <f>E3*H3</f>
        <v>34020</v>
      </c>
      <c r="N3" s="5">
        <f>G3*L3+O3</f>
        <v>55193.684210526306</v>
      </c>
      <c r="O3" s="4">
        <f>E3*K3</f>
        <v>9720</v>
      </c>
      <c r="P3" s="5">
        <f>SUM(M3:O3)</f>
        <v>98933.684210526306</v>
      </c>
    </row>
    <row r="4" spans="2:16" x14ac:dyDescent="0.25">
      <c r="B4" s="9">
        <v>617620</v>
      </c>
      <c r="C4" s="9"/>
      <c r="D4" s="9"/>
      <c r="E4" s="3">
        <v>486000</v>
      </c>
      <c r="F4" s="4">
        <f>E4/(1-I4)</f>
        <v>600000</v>
      </c>
      <c r="G4" s="4">
        <f>F4*(J4/I4)</f>
        <v>378947.36842105258</v>
      </c>
      <c r="H4" s="6">
        <v>7.0000000000000007E-2</v>
      </c>
      <c r="I4" s="7">
        <v>0.19</v>
      </c>
      <c r="J4" s="7">
        <v>0.12</v>
      </c>
      <c r="K4" s="7"/>
      <c r="L4" s="8">
        <f>I4-H4</f>
        <v>0.12</v>
      </c>
      <c r="M4" s="4">
        <f t="shared" ref="M4:M26" si="0">E4*H4</f>
        <v>34020</v>
      </c>
      <c r="N4" s="5">
        <f>G4*L4+O4</f>
        <v>45473.684210526306</v>
      </c>
      <c r="O4" s="4">
        <f>E4*K4</f>
        <v>0</v>
      </c>
      <c r="P4" s="5">
        <f t="shared" ref="P4:P26" si="1">SUM(M4:O4)</f>
        <v>79493.684210526306</v>
      </c>
    </row>
    <row r="5" spans="2:16" x14ac:dyDescent="0.25">
      <c r="B5" s="9">
        <v>617622</v>
      </c>
      <c r="C5" s="9"/>
      <c r="D5" s="9"/>
      <c r="E5" s="3">
        <v>486000</v>
      </c>
      <c r="F5" s="4">
        <f>E5/(1-I5)</f>
        <v>600000</v>
      </c>
      <c r="G5" s="4">
        <f>F5*(J5/I5)</f>
        <v>378947.36842105258</v>
      </c>
      <c r="H5" s="6">
        <v>7.0000000000000007E-2</v>
      </c>
      <c r="I5" s="7">
        <v>0.19</v>
      </c>
      <c r="J5" s="7">
        <v>0.12</v>
      </c>
      <c r="K5" s="7"/>
      <c r="L5" s="8">
        <f>I5-H5</f>
        <v>0.12</v>
      </c>
      <c r="M5" s="4">
        <f t="shared" si="0"/>
        <v>34020</v>
      </c>
      <c r="N5" s="5">
        <f>G5*L5+O5</f>
        <v>45473.684210526306</v>
      </c>
      <c r="O5" s="4">
        <f>E5*K5</f>
        <v>0</v>
      </c>
      <c r="P5" s="5">
        <f t="shared" si="1"/>
        <v>79493.684210526306</v>
      </c>
    </row>
    <row r="6" spans="2:16" x14ac:dyDescent="0.25">
      <c r="B6" s="10">
        <v>57856</v>
      </c>
      <c r="C6" s="10"/>
      <c r="D6" s="10"/>
      <c r="E6" s="3">
        <v>245448.58</v>
      </c>
      <c r="F6" s="4">
        <f>E6/(1-I6)</f>
        <v>303022.93827160489</v>
      </c>
      <c r="G6" s="4">
        <f>F6*(J6/I6)</f>
        <v>271125.78687459388</v>
      </c>
      <c r="H6" s="6">
        <v>7.0000000000000007E-2</v>
      </c>
      <c r="I6" s="7">
        <v>0.19</v>
      </c>
      <c r="J6" s="7">
        <v>0.17</v>
      </c>
      <c r="K6" s="7"/>
      <c r="L6" s="8">
        <f>I6-H6</f>
        <v>0.12</v>
      </c>
      <c r="M6" s="4">
        <f t="shared" si="0"/>
        <v>17181.400600000001</v>
      </c>
      <c r="N6" s="5">
        <f>G6*L6+O6</f>
        <v>32535.094424951265</v>
      </c>
      <c r="O6" s="4">
        <f>E6*K6</f>
        <v>0</v>
      </c>
      <c r="P6" s="5">
        <f t="shared" si="1"/>
        <v>49716.495024951262</v>
      </c>
    </row>
    <row r="7" spans="2:16" x14ac:dyDescent="0.25">
      <c r="B7" s="11">
        <v>57676</v>
      </c>
      <c r="C7" s="11"/>
      <c r="D7" s="11"/>
      <c r="E7" s="3">
        <v>433491.26</v>
      </c>
      <c r="F7" s="4">
        <f>E7/(1-I7)</f>
        <v>535174.39506172843</v>
      </c>
      <c r="G7" s="4">
        <f>F7*(J7/I7)</f>
        <v>478840.24821312545</v>
      </c>
      <c r="H7" s="6">
        <v>7.0000000000000007E-2</v>
      </c>
      <c r="I7" s="7">
        <v>0.19</v>
      </c>
      <c r="J7" s="7">
        <v>0.17</v>
      </c>
      <c r="K7" s="7"/>
      <c r="L7" s="8">
        <f>I7-H7</f>
        <v>0.12</v>
      </c>
      <c r="M7" s="4">
        <f t="shared" si="0"/>
        <v>30344.388200000005</v>
      </c>
      <c r="N7" s="5">
        <f>G7*L7+O7</f>
        <v>57460.82978557505</v>
      </c>
      <c r="O7" s="4">
        <f>E7*K7</f>
        <v>0</v>
      </c>
      <c r="P7" s="5">
        <f t="shared" si="1"/>
        <v>87805.217985575058</v>
      </c>
    </row>
    <row r="8" spans="2:16" x14ac:dyDescent="0.25">
      <c r="B8" s="11">
        <v>57816</v>
      </c>
      <c r="C8" s="11"/>
      <c r="D8" s="11"/>
      <c r="E8" s="3">
        <v>228820.46</v>
      </c>
      <c r="F8" s="4">
        <f>E8/(1-I8)</f>
        <v>282494.39506172837</v>
      </c>
      <c r="G8" s="4">
        <f>F8*(J8/I8)</f>
        <v>252758.1429499675</v>
      </c>
      <c r="H8" s="6">
        <v>7.0000000000000007E-2</v>
      </c>
      <c r="I8" s="7">
        <v>0.19</v>
      </c>
      <c r="J8" s="7">
        <v>0.17</v>
      </c>
      <c r="K8" s="7"/>
      <c r="L8" s="8">
        <f>I8-H8</f>
        <v>0.12</v>
      </c>
      <c r="M8" s="4">
        <f t="shared" si="0"/>
        <v>16017.432200000001</v>
      </c>
      <c r="N8" s="5">
        <f>G8*L8+O8</f>
        <v>30330.9771539961</v>
      </c>
      <c r="O8" s="4">
        <f>E8*K8</f>
        <v>0</v>
      </c>
      <c r="P8" s="5">
        <f t="shared" si="1"/>
        <v>46348.409353996103</v>
      </c>
    </row>
    <row r="9" spans="2:16" x14ac:dyDescent="0.25">
      <c r="B9" s="11">
        <v>57759</v>
      </c>
      <c r="C9" s="11"/>
      <c r="D9" s="11"/>
      <c r="E9" s="3">
        <v>313616.03999999998</v>
      </c>
      <c r="F9" s="4">
        <f>E9/(1-I9)</f>
        <v>387180.29629629623</v>
      </c>
      <c r="G9" s="4">
        <f>F9*(J9/I9)</f>
        <v>346424.4756335282</v>
      </c>
      <c r="H9" s="6">
        <v>7.0000000000000007E-2</v>
      </c>
      <c r="I9" s="7">
        <v>0.19</v>
      </c>
      <c r="J9" s="7">
        <v>0.17</v>
      </c>
      <c r="K9" s="7"/>
      <c r="L9" s="8">
        <f>I9-H9</f>
        <v>0.12</v>
      </c>
      <c r="M9" s="4">
        <f t="shared" si="0"/>
        <v>21953.122800000001</v>
      </c>
      <c r="N9" s="5">
        <f>G9*L9+O9</f>
        <v>41570.93707602338</v>
      </c>
      <c r="O9" s="4">
        <f>E9*K9</f>
        <v>0</v>
      </c>
      <c r="P9" s="5">
        <f t="shared" si="1"/>
        <v>63524.059876023384</v>
      </c>
    </row>
    <row r="10" spans="2:16" x14ac:dyDescent="0.25">
      <c r="B10" s="11">
        <v>57698</v>
      </c>
      <c r="C10" s="11"/>
      <c r="D10" s="11"/>
      <c r="E10" s="3">
        <v>269728.88</v>
      </c>
      <c r="F10" s="4">
        <f>E10/(1-I10)</f>
        <v>332998.61728395062</v>
      </c>
      <c r="G10" s="4">
        <f>F10*(J10/I10)</f>
        <v>297946.13125406107</v>
      </c>
      <c r="H10" s="6">
        <v>7.0000000000000007E-2</v>
      </c>
      <c r="I10" s="7">
        <v>0.19</v>
      </c>
      <c r="J10" s="7">
        <v>0.17</v>
      </c>
      <c r="K10" s="7"/>
      <c r="L10" s="8">
        <f>I10-H10</f>
        <v>0.12</v>
      </c>
      <c r="M10" s="4">
        <f t="shared" si="0"/>
        <v>18881.021600000004</v>
      </c>
      <c r="N10" s="5">
        <f>G10*L10+O10</f>
        <v>35753.535750487325</v>
      </c>
      <c r="O10" s="4">
        <f>E10*K10</f>
        <v>0</v>
      </c>
      <c r="P10" s="5">
        <f t="shared" si="1"/>
        <v>54634.557350487332</v>
      </c>
    </row>
    <row r="11" spans="2:16" x14ac:dyDescent="0.25">
      <c r="B11" s="11">
        <v>57679</v>
      </c>
      <c r="C11" s="11"/>
      <c r="D11" s="11"/>
      <c r="E11" s="3">
        <v>284354.02</v>
      </c>
      <c r="F11" s="4">
        <f>E11/(1-I11)</f>
        <v>351054.34567901236</v>
      </c>
      <c r="G11" s="4">
        <f>F11*(J11/I11)</f>
        <v>314101.25666016893</v>
      </c>
      <c r="H11" s="6">
        <v>7.0000000000000007E-2</v>
      </c>
      <c r="I11" s="7">
        <v>0.19</v>
      </c>
      <c r="J11" s="7">
        <v>0.17</v>
      </c>
      <c r="K11" s="7"/>
      <c r="L11" s="8">
        <f>I11-H11</f>
        <v>0.12</v>
      </c>
      <c r="M11" s="4">
        <f t="shared" si="0"/>
        <v>19904.781400000003</v>
      </c>
      <c r="N11" s="5">
        <f>G11*L11+O11</f>
        <v>37692.150799220268</v>
      </c>
      <c r="O11" s="4">
        <f>E11*K11</f>
        <v>0</v>
      </c>
      <c r="P11" s="5">
        <f t="shared" si="1"/>
        <v>57596.932199220275</v>
      </c>
    </row>
    <row r="12" spans="2:16" x14ac:dyDescent="0.25">
      <c r="B12" s="11">
        <v>57970</v>
      </c>
      <c r="C12" s="11"/>
      <c r="D12" s="11"/>
      <c r="E12" s="3">
        <v>208502.33</v>
      </c>
      <c r="F12" s="4">
        <f>E12/(1-I12)</f>
        <v>257410.28395061725</v>
      </c>
      <c r="G12" s="4">
        <f>F12*(J12/I12)</f>
        <v>230314.46458739438</v>
      </c>
      <c r="H12" s="6">
        <v>7.0000000000000007E-2</v>
      </c>
      <c r="I12" s="7">
        <v>0.19</v>
      </c>
      <c r="J12" s="7">
        <v>0.17</v>
      </c>
      <c r="K12" s="7"/>
      <c r="L12" s="8">
        <f>I12-H12</f>
        <v>0.12</v>
      </c>
      <c r="M12" s="4">
        <f t="shared" si="0"/>
        <v>14595.1631</v>
      </c>
      <c r="N12" s="5">
        <f>G12*L12+O12</f>
        <v>27637.735750487325</v>
      </c>
      <c r="O12" s="4">
        <f>E12*K12</f>
        <v>0</v>
      </c>
      <c r="P12" s="5">
        <f t="shared" si="1"/>
        <v>42232.898850487327</v>
      </c>
    </row>
    <row r="13" spans="2:16" x14ac:dyDescent="0.25">
      <c r="B13" s="11">
        <v>3354327</v>
      </c>
      <c r="C13" s="11"/>
      <c r="D13" s="11"/>
      <c r="E13" s="3">
        <v>699</v>
      </c>
      <c r="F13" s="4">
        <f>E13/(1-I13)</f>
        <v>862.96296296296293</v>
      </c>
      <c r="G13" s="4">
        <f>F13*(J13/I13)</f>
        <v>772.12475633528265</v>
      </c>
      <c r="H13" s="6">
        <v>0.04</v>
      </c>
      <c r="I13" s="7">
        <v>0.19</v>
      </c>
      <c r="J13" s="7">
        <v>0.17</v>
      </c>
      <c r="K13" s="7"/>
      <c r="L13" s="8">
        <f>I13-H13</f>
        <v>0.15</v>
      </c>
      <c r="M13" s="4">
        <f t="shared" si="0"/>
        <v>27.96</v>
      </c>
      <c r="N13" s="5">
        <f>G13*L13+O13</f>
        <v>115.81871345029239</v>
      </c>
      <c r="O13" s="4">
        <f>E13*K13</f>
        <v>0</v>
      </c>
      <c r="P13" s="5">
        <f t="shared" si="1"/>
        <v>143.7787134502924</v>
      </c>
    </row>
    <row r="14" spans="2:16" x14ac:dyDescent="0.25">
      <c r="B14" s="11">
        <v>57971</v>
      </c>
      <c r="C14" s="11"/>
      <c r="D14" s="11"/>
      <c r="E14" s="3">
        <v>1982</v>
      </c>
      <c r="F14" s="4">
        <f>E14/(1-I14)</f>
        <v>2446.9135802469136</v>
      </c>
      <c r="G14" s="4">
        <f>F14*(J14/I14)</f>
        <v>2189.3437296946067</v>
      </c>
      <c r="H14" s="6">
        <v>7.0000000000000007E-2</v>
      </c>
      <c r="I14" s="7">
        <v>0.19</v>
      </c>
      <c r="J14" s="7">
        <v>0.17</v>
      </c>
      <c r="K14" s="7"/>
      <c r="L14" s="8">
        <f>I14-H14</f>
        <v>0.12</v>
      </c>
      <c r="M14" s="4">
        <f t="shared" si="0"/>
        <v>138.74</v>
      </c>
      <c r="N14" s="5">
        <f>G14*L14+O14</f>
        <v>262.72124756335279</v>
      </c>
      <c r="O14" s="4">
        <f>E14*K14</f>
        <v>0</v>
      </c>
      <c r="P14" s="5">
        <f t="shared" si="1"/>
        <v>401.4612475633528</v>
      </c>
    </row>
    <row r="15" spans="2:16" x14ac:dyDescent="0.25">
      <c r="B15" s="12">
        <v>363320</v>
      </c>
      <c r="C15" s="12"/>
      <c r="D15" s="12"/>
      <c r="E15" s="3">
        <v>11803.62</v>
      </c>
      <c r="F15" s="4">
        <f>E15/(1-I15)</f>
        <v>14572.37037037037</v>
      </c>
      <c r="G15" s="4">
        <f>F15*(J15/I15)</f>
        <v>5368.7680311890845</v>
      </c>
      <c r="H15" s="6">
        <v>0.04</v>
      </c>
      <c r="I15" s="7">
        <v>0.19</v>
      </c>
      <c r="J15" s="7">
        <v>7.0000000000000007E-2</v>
      </c>
      <c r="K15" s="7"/>
      <c r="L15" s="8">
        <f>I15-H15</f>
        <v>0.15</v>
      </c>
      <c r="M15" s="4">
        <f t="shared" si="0"/>
        <v>472.14480000000003</v>
      </c>
      <c r="N15" s="5">
        <f>G15*L15+O15</f>
        <v>805.31520467836265</v>
      </c>
      <c r="O15" s="4">
        <f>E15*K15</f>
        <v>0</v>
      </c>
      <c r="P15" s="5">
        <f t="shared" si="1"/>
        <v>1277.4600046783626</v>
      </c>
    </row>
    <row r="16" spans="2:16" x14ac:dyDescent="0.25">
      <c r="B16" s="12">
        <v>618056</v>
      </c>
      <c r="C16" s="12"/>
      <c r="D16" s="12"/>
      <c r="E16" s="3">
        <v>261000</v>
      </c>
      <c r="F16" s="4">
        <f>E16/(1-I16)</f>
        <v>322222.22222222219</v>
      </c>
      <c r="G16" s="4">
        <f>F16*(J16/I16)</f>
        <v>203508.77192982452</v>
      </c>
      <c r="H16" s="13">
        <v>7.0000000000000007E-2</v>
      </c>
      <c r="I16" s="7">
        <v>0.19</v>
      </c>
      <c r="J16" s="14">
        <v>0.12</v>
      </c>
      <c r="K16" s="14"/>
      <c r="L16" s="15">
        <f>I16-H16</f>
        <v>0.12</v>
      </c>
      <c r="M16" s="4">
        <f t="shared" si="0"/>
        <v>18270</v>
      </c>
      <c r="N16" s="5">
        <f>G16*L16+O16</f>
        <v>24421.052631578943</v>
      </c>
      <c r="O16" s="4">
        <f>E16*K16</f>
        <v>0</v>
      </c>
      <c r="P16" s="5">
        <f t="shared" si="1"/>
        <v>42691.052631578947</v>
      </c>
    </row>
    <row r="17" spans="2:16" x14ac:dyDescent="0.25">
      <c r="B17" s="12">
        <v>618057</v>
      </c>
      <c r="C17" s="12"/>
      <c r="D17" s="12"/>
      <c r="E17" s="3">
        <v>486000</v>
      </c>
      <c r="F17" s="4">
        <f>E17/(1-I17)</f>
        <v>600000</v>
      </c>
      <c r="G17" s="4">
        <f>F17*(J17/I17)</f>
        <v>378947.36842105258</v>
      </c>
      <c r="H17" s="13">
        <v>7.0000000000000007E-2</v>
      </c>
      <c r="I17" s="7">
        <v>0.19</v>
      </c>
      <c r="J17" s="7">
        <v>0.12</v>
      </c>
      <c r="K17" s="7"/>
      <c r="L17" s="15">
        <f>I17-H17</f>
        <v>0.12</v>
      </c>
      <c r="M17" s="4">
        <f t="shared" si="0"/>
        <v>34020</v>
      </c>
      <c r="N17" s="5">
        <f>G17*L17+O17</f>
        <v>45473.684210526306</v>
      </c>
      <c r="O17" s="4">
        <f>E17*K17</f>
        <v>0</v>
      </c>
      <c r="P17" s="5">
        <f t="shared" si="1"/>
        <v>79493.684210526306</v>
      </c>
    </row>
    <row r="18" spans="2:16" x14ac:dyDescent="0.25">
      <c r="B18" s="12">
        <v>618202</v>
      </c>
      <c r="C18" s="12"/>
      <c r="D18" s="12"/>
      <c r="E18" s="3">
        <v>486000</v>
      </c>
      <c r="F18" s="4">
        <f>E18/(1-I18)</f>
        <v>600000</v>
      </c>
      <c r="G18" s="4">
        <f>F18*(J18/I18)</f>
        <v>378947.36842105258</v>
      </c>
      <c r="H18" s="13">
        <v>7.0000000000000007E-2</v>
      </c>
      <c r="I18" s="7">
        <v>0.19</v>
      </c>
      <c r="J18" s="7">
        <v>0.12</v>
      </c>
      <c r="K18" s="7"/>
      <c r="L18" s="15">
        <f>I18-H18</f>
        <v>0.12</v>
      </c>
      <c r="M18" s="4">
        <f t="shared" si="0"/>
        <v>34020</v>
      </c>
      <c r="N18" s="5">
        <f>G18*L18+O18</f>
        <v>45473.684210526306</v>
      </c>
      <c r="O18" s="4">
        <f>E18*K18</f>
        <v>0</v>
      </c>
      <c r="P18" s="5">
        <f t="shared" si="1"/>
        <v>79493.684210526306</v>
      </c>
    </row>
    <row r="19" spans="2:16" x14ac:dyDescent="0.25">
      <c r="B19" s="11">
        <v>152128</v>
      </c>
      <c r="C19" s="11"/>
      <c r="D19" s="11"/>
      <c r="E19" s="3">
        <v>399.6</v>
      </c>
      <c r="F19" s="4">
        <f>E19/(1-I19)</f>
        <v>493.33333333333331</v>
      </c>
      <c r="G19" s="4">
        <f>F19*(J19/I19)</f>
        <v>441.40350877192981</v>
      </c>
      <c r="H19" s="13">
        <v>7.0000000000000007E-2</v>
      </c>
      <c r="I19" s="7">
        <v>0.19</v>
      </c>
      <c r="J19" s="14">
        <v>0.17</v>
      </c>
      <c r="K19" s="14"/>
      <c r="L19" s="15">
        <f>I19-H19</f>
        <v>0.12</v>
      </c>
      <c r="M19" s="4">
        <f t="shared" si="0"/>
        <v>27.972000000000005</v>
      </c>
      <c r="N19" s="5">
        <f>G19*L19+O19</f>
        <v>52.968421052631577</v>
      </c>
      <c r="O19" s="4">
        <f>E19*K19</f>
        <v>0</v>
      </c>
      <c r="P19" s="5">
        <f t="shared" si="1"/>
        <v>80.940421052631578</v>
      </c>
    </row>
    <row r="20" spans="2:16" x14ac:dyDescent="0.25">
      <c r="B20" s="11">
        <v>329386</v>
      </c>
      <c r="C20" s="11"/>
      <c r="D20" s="11"/>
      <c r="E20" s="3">
        <v>49440</v>
      </c>
      <c r="F20" s="4">
        <f>E20/(1-I20)</f>
        <v>61037.037037037036</v>
      </c>
      <c r="G20" s="4">
        <f>F20*(J20/I20)</f>
        <v>54612.085769980506</v>
      </c>
      <c r="H20" s="13">
        <v>0.12</v>
      </c>
      <c r="I20" s="7">
        <v>0.19</v>
      </c>
      <c r="J20" s="16">
        <v>0.17</v>
      </c>
      <c r="K20" s="16"/>
      <c r="L20" s="15">
        <f>I20-H20</f>
        <v>7.0000000000000007E-2</v>
      </c>
      <c r="M20" s="4">
        <f t="shared" si="0"/>
        <v>5932.8</v>
      </c>
      <c r="N20" s="5">
        <f>G20*L20+O20</f>
        <v>3822.8460038986359</v>
      </c>
      <c r="O20" s="4">
        <f>E20*K20</f>
        <v>0</v>
      </c>
      <c r="P20" s="5">
        <f t="shared" si="1"/>
        <v>9755.646003898637</v>
      </c>
    </row>
    <row r="21" spans="2:16" x14ac:dyDescent="0.25">
      <c r="B21" s="29">
        <v>3428008</v>
      </c>
      <c r="C21" s="17"/>
      <c r="D21" s="17"/>
      <c r="E21" s="3">
        <v>0.6</v>
      </c>
      <c r="F21" s="4">
        <f>E21/(1-I21)</f>
        <v>0.7407407407407407</v>
      </c>
      <c r="G21" s="4">
        <f>F21*(J21/I21)</f>
        <v>0.66276803118908378</v>
      </c>
      <c r="H21" s="13">
        <v>7.0000000000000007E-2</v>
      </c>
      <c r="I21" s="7">
        <v>0.19</v>
      </c>
      <c r="J21" s="14">
        <v>0.17</v>
      </c>
      <c r="K21" s="14"/>
      <c r="L21" s="15">
        <f>I21-H21</f>
        <v>0.12</v>
      </c>
      <c r="M21" s="4">
        <f t="shared" si="0"/>
        <v>4.2000000000000003E-2</v>
      </c>
      <c r="N21" s="5">
        <f>G21*L21+O21</f>
        <v>7.9532163742690051E-2</v>
      </c>
      <c r="O21" s="4">
        <f>E21*K21</f>
        <v>0</v>
      </c>
      <c r="P21" s="5">
        <f t="shared" si="1"/>
        <v>0.12153216374269005</v>
      </c>
    </row>
    <row r="22" spans="2:16" x14ac:dyDescent="0.25">
      <c r="B22" s="30"/>
      <c r="C22" s="18"/>
      <c r="D22" s="18"/>
      <c r="E22" s="3">
        <v>295</v>
      </c>
      <c r="F22" s="4">
        <f>E22/(1-I22)</f>
        <v>364.19753086419752</v>
      </c>
      <c r="G22" s="4">
        <f>F22*(J22/I22)</f>
        <v>325.86094866796623</v>
      </c>
      <c r="H22" s="13">
        <v>0.04</v>
      </c>
      <c r="I22" s="7">
        <v>0.19</v>
      </c>
      <c r="J22" s="14">
        <v>0.17</v>
      </c>
      <c r="K22" s="14"/>
      <c r="L22" s="15">
        <f>I22-H22</f>
        <v>0.15</v>
      </c>
      <c r="M22" s="4">
        <f t="shared" si="0"/>
        <v>11.8</v>
      </c>
      <c r="N22" s="5">
        <f>G22*L22+O22</f>
        <v>48.879142300194935</v>
      </c>
      <c r="O22" s="4">
        <f>E22*K22</f>
        <v>0</v>
      </c>
      <c r="P22" s="5">
        <f t="shared" si="1"/>
        <v>60.67914230019494</v>
      </c>
    </row>
    <row r="23" spans="2:16" x14ac:dyDescent="0.25">
      <c r="B23" s="11">
        <v>1117</v>
      </c>
      <c r="C23" s="11"/>
      <c r="D23" s="11"/>
      <c r="E23" s="3">
        <v>179.14</v>
      </c>
      <c r="F23" s="4">
        <f>E23/(1-I23)</f>
        <v>221.16049382716045</v>
      </c>
      <c r="G23" s="4">
        <f>F23*(J23/I23)</f>
        <v>197.88044184535408</v>
      </c>
      <c r="H23" s="13">
        <v>7.0000000000000007E-2</v>
      </c>
      <c r="I23" s="7">
        <v>0.19</v>
      </c>
      <c r="J23" s="14">
        <v>0.17</v>
      </c>
      <c r="K23" s="14"/>
      <c r="L23" s="15">
        <f>I23-H23</f>
        <v>0.12</v>
      </c>
      <c r="M23" s="4">
        <f t="shared" si="0"/>
        <v>12.5398</v>
      </c>
      <c r="N23" s="5">
        <f>G23*L23+O23</f>
        <v>23.745653021442489</v>
      </c>
      <c r="O23" s="4">
        <f>E23*K23</f>
        <v>0</v>
      </c>
      <c r="P23" s="5">
        <f t="shared" si="1"/>
        <v>36.285453021442493</v>
      </c>
    </row>
    <row r="24" spans="2:16" x14ac:dyDescent="0.25">
      <c r="B24" s="11">
        <v>288450</v>
      </c>
      <c r="C24" s="11"/>
      <c r="D24" s="11"/>
      <c r="E24" s="3">
        <v>778.1</v>
      </c>
      <c r="F24" s="4">
        <f>E24/(1-I24)</f>
        <v>960.61728395061721</v>
      </c>
      <c r="G24" s="4">
        <f>F24*(J24/I24)</f>
        <v>859.49967511371017</v>
      </c>
      <c r="H24" s="13">
        <v>0.04</v>
      </c>
      <c r="I24" s="7">
        <v>0.19</v>
      </c>
      <c r="J24" s="14">
        <v>0.17</v>
      </c>
      <c r="K24" s="14"/>
      <c r="L24" s="15">
        <f>I24-H24</f>
        <v>0.15</v>
      </c>
      <c r="M24" s="4">
        <f t="shared" si="0"/>
        <v>31.124000000000002</v>
      </c>
      <c r="N24" s="5">
        <f>G24*L24+O24</f>
        <v>128.92495126705651</v>
      </c>
      <c r="O24" s="4">
        <f>E24*K24</f>
        <v>0</v>
      </c>
      <c r="P24" s="5">
        <f t="shared" si="1"/>
        <v>160.04895126705651</v>
      </c>
    </row>
    <row r="25" spans="2:16" x14ac:dyDescent="0.25">
      <c r="B25" s="11">
        <v>434803</v>
      </c>
      <c r="C25" s="11"/>
      <c r="D25" s="11"/>
      <c r="E25" s="3">
        <v>353.68</v>
      </c>
      <c r="F25" s="4">
        <f>E25/(1-I25)</f>
        <v>436.64197530864197</v>
      </c>
      <c r="G25" s="4">
        <f>F25*(J25/I25)</f>
        <v>390.67966211825859</v>
      </c>
      <c r="H25" s="13">
        <v>0.04</v>
      </c>
      <c r="I25" s="7">
        <v>0.19</v>
      </c>
      <c r="J25" s="14">
        <v>0.17</v>
      </c>
      <c r="K25" s="14"/>
      <c r="L25" s="15">
        <f>I25-H25</f>
        <v>0.15</v>
      </c>
      <c r="M25" s="4">
        <f t="shared" si="0"/>
        <v>14.1472</v>
      </c>
      <c r="N25" s="5">
        <f>G25*L25+O25</f>
        <v>58.601949317738786</v>
      </c>
      <c r="O25" s="4">
        <f>E25*K25</f>
        <v>0</v>
      </c>
      <c r="P25" s="5">
        <f t="shared" si="1"/>
        <v>72.749149317738784</v>
      </c>
    </row>
    <row r="26" spans="2:16" x14ac:dyDescent="0.25">
      <c r="B26" s="12">
        <v>19573</v>
      </c>
      <c r="C26" s="12"/>
      <c r="D26" s="12"/>
      <c r="E26" s="3">
        <v>2271.58</v>
      </c>
      <c r="F26" s="4">
        <f>E26/(1-I26)</f>
        <v>2804.4197530864194</v>
      </c>
      <c r="G26" s="4">
        <f>F26*(J26/I26)</f>
        <v>1298.8891487979204</v>
      </c>
      <c r="H26" s="13">
        <v>0.04</v>
      </c>
      <c r="I26" s="7">
        <v>0.19</v>
      </c>
      <c r="J26" s="19">
        <v>8.7999999999999995E-2</v>
      </c>
      <c r="K26" s="19"/>
      <c r="L26" s="20">
        <f>I26-H26</f>
        <v>0.15</v>
      </c>
      <c r="M26" s="4">
        <f t="shared" si="0"/>
        <v>90.863199999999992</v>
      </c>
      <c r="N26" s="5">
        <f>G26*L26+O26</f>
        <v>194.83337231968804</v>
      </c>
      <c r="O26" s="4">
        <f>E26*K26</f>
        <v>0</v>
      </c>
      <c r="P26" s="5">
        <f t="shared" si="1"/>
        <v>285.69657231968802</v>
      </c>
    </row>
    <row r="27" spans="2:16" x14ac:dyDescent="0.25">
      <c r="B27" s="21"/>
      <c r="C27" s="21"/>
      <c r="D27" s="21"/>
      <c r="G27"/>
      <c r="N27" s="23">
        <f>SUM(N3:N26)</f>
        <v>530005.46861598454</v>
      </c>
      <c r="P27" s="23">
        <f>SUM(P3:P26)</f>
        <v>873732.91151598422</v>
      </c>
    </row>
  </sheetData>
  <mergeCells count="1">
    <mergeCell ref="B21:B22"/>
  </mergeCells>
  <pageMargins left="0.51180555555555596" right="0.51180555555555596" top="0.78749999999999998" bottom="0.78749999999999998" header="0.511811023622047" footer="0.511811023622047"/>
  <pageSetup paperSize="9" scale="8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Cecilio Daher</dc:creator>
  <cp:lastModifiedBy>Cecílio Elias Daher</cp:lastModifiedBy>
  <dcterms:created xsi:type="dcterms:W3CDTF">2023-09-05T18:51:01Z</dcterms:created>
  <dcterms:modified xsi:type="dcterms:W3CDTF">2025-07-02T09:24:26Z</dcterms:modified>
</cp:coreProperties>
</file>