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eciliodaher/Documents/git/FOMENTAR/normativas/"/>
    </mc:Choice>
  </mc:AlternateContent>
  <xr:revisionPtr revIDLastSave="0" documentId="13_ncr:1_{19D1ECEA-D863-384B-8E0B-826525D87513}" xr6:coauthVersionLast="47" xr6:coauthVersionMax="47" xr10:uidLastSave="{00000000-0000-0000-0000-000000000000}"/>
  <bookViews>
    <workbookView xWindow="1180" yWindow="1500" windowWidth="27240" windowHeight="15280" xr2:uid="{A1FCA24F-2B2B-0249-8DFB-7F6F383DE4BD}"/>
  </bookViews>
  <sheets>
    <sheet name="ProGoiás" sheetId="1" r:id="rId1"/>
    <sheet name="Apuração" sheetId="2" r:id="rId2"/>
  </sheets>
  <definedNames>
    <definedName name="Energia_Elétrica">#REF!</definedName>
    <definedName name="Inicio">#REF!</definedName>
    <definedName name="_xlnm.Print_Area" localSheetId="1">Apuração!$B$1:$H$53</definedName>
    <definedName name="_xlnm.Print_Area" localSheetId="0">ProGoiás!$B$1:$H$14</definedName>
    <definedName name="_xlnm.Print_Titles" localSheetId="1">Apuração!$B:$B</definedName>
    <definedName name="_xlnm.Print_Titles" localSheetId="0">ProGoiás!$B:$B</definedName>
    <definedName name="ProGoias" localSheetId="1">#REF!</definedName>
    <definedName name="ProGoias">ProGoiás!$C$3:$V$14</definedName>
    <definedName name="PROTEGE">#REF!</definedName>
    <definedName name="Reg_120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2" l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D2" i="2"/>
  <c r="C38" i="2" l="1"/>
  <c r="D25" i="2"/>
  <c r="C45" i="2"/>
  <c r="D17" i="2"/>
  <c r="D10" i="2"/>
  <c r="D4" i="2"/>
  <c r="C30" i="2"/>
  <c r="C39" i="2" s="1"/>
  <c r="E2" i="2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6" i="1"/>
  <c r="C10" i="1"/>
  <c r="E25" i="2" l="1"/>
  <c r="E17" i="2"/>
  <c r="E10" i="2"/>
  <c r="D30" i="2"/>
  <c r="D39" i="2" s="1"/>
  <c r="E4" i="2"/>
  <c r="C29" i="2"/>
  <c r="F2" i="2"/>
  <c r="V12" i="1"/>
  <c r="V14" i="1" s="1"/>
  <c r="U12" i="1"/>
  <c r="U14" i="1" s="1"/>
  <c r="T12" i="1"/>
  <c r="T14" i="1" s="1"/>
  <c r="S12" i="1"/>
  <c r="S14" i="1" s="1"/>
  <c r="R12" i="1"/>
  <c r="R14" i="1" s="1"/>
  <c r="Q12" i="1"/>
  <c r="Q14" i="1" s="1"/>
  <c r="P12" i="1"/>
  <c r="P14" i="1" s="1"/>
  <c r="O12" i="1"/>
  <c r="O14" i="1" s="1"/>
  <c r="N12" i="1"/>
  <c r="N14" i="1" s="1"/>
  <c r="M12" i="1"/>
  <c r="M14" i="1" s="1"/>
  <c r="L12" i="1"/>
  <c r="L14" i="1" s="1"/>
  <c r="K12" i="1"/>
  <c r="K14" i="1" s="1"/>
  <c r="J12" i="1"/>
  <c r="J14" i="1" s="1"/>
  <c r="I12" i="1"/>
  <c r="I14" i="1" s="1"/>
  <c r="D9" i="1"/>
  <c r="D10" i="1" s="1"/>
  <c r="C11" i="1"/>
  <c r="C12" i="1" s="1"/>
  <c r="C14" i="1" s="1"/>
  <c r="F25" i="2" l="1"/>
  <c r="F17" i="2"/>
  <c r="E45" i="2"/>
  <c r="F10" i="2"/>
  <c r="D29" i="2"/>
  <c r="E30" i="2"/>
  <c r="E39" i="2" s="1"/>
  <c r="F4" i="2"/>
  <c r="G2" i="2"/>
  <c r="D38" i="2"/>
  <c r="D45" i="2"/>
  <c r="D11" i="1"/>
  <c r="D12" i="1" s="1"/>
  <c r="D14" i="1" s="1"/>
  <c r="E9" i="1"/>
  <c r="E10" i="1" s="1"/>
  <c r="G25" i="2" l="1"/>
  <c r="G17" i="2"/>
  <c r="G10" i="2"/>
  <c r="E29" i="2"/>
  <c r="G4" i="2"/>
  <c r="F30" i="2"/>
  <c r="F39" i="2" s="1"/>
  <c r="H2" i="2"/>
  <c r="E38" i="2"/>
  <c r="E11" i="1"/>
  <c r="E12" i="1" s="1"/>
  <c r="E14" i="1" s="1"/>
  <c r="F9" i="1"/>
  <c r="F10" i="1" s="1"/>
  <c r="H25" i="2" l="1"/>
  <c r="H17" i="2"/>
  <c r="H10" i="2"/>
  <c r="G30" i="2"/>
  <c r="G39" i="2" s="1"/>
  <c r="H4" i="2"/>
  <c r="F29" i="2"/>
  <c r="I2" i="2"/>
  <c r="F45" i="2"/>
  <c r="F38" i="2"/>
  <c r="F11" i="1"/>
  <c r="F12" i="1" s="1"/>
  <c r="F14" i="1" s="1"/>
  <c r="G9" i="1"/>
  <c r="G10" i="1" s="1"/>
  <c r="I25" i="2" l="1"/>
  <c r="I17" i="2"/>
  <c r="I10" i="2"/>
  <c r="H30" i="2"/>
  <c r="H39" i="2" s="1"/>
  <c r="I4" i="2"/>
  <c r="G29" i="2"/>
  <c r="J2" i="2"/>
  <c r="G45" i="2"/>
  <c r="G38" i="2"/>
  <c r="G11" i="1"/>
  <c r="G12" i="1" s="1"/>
  <c r="G14" i="1" s="1"/>
  <c r="H9" i="1"/>
  <c r="H10" i="1" s="1"/>
  <c r="J25" i="2" l="1"/>
  <c r="J17" i="2"/>
  <c r="J10" i="2"/>
  <c r="H29" i="2"/>
  <c r="I30" i="2"/>
  <c r="I39" i="2" s="1"/>
  <c r="J4" i="2"/>
  <c r="K2" i="2"/>
  <c r="H38" i="2"/>
  <c r="H45" i="2"/>
  <c r="H11" i="1"/>
  <c r="H12" i="1" s="1"/>
  <c r="H14" i="1" s="1"/>
  <c r="I9" i="1"/>
  <c r="I10" i="1" s="1"/>
  <c r="J9" i="1" s="1"/>
  <c r="J10" i="1" s="1"/>
  <c r="K9" i="1" s="1"/>
  <c r="K10" i="1" s="1"/>
  <c r="L9" i="1" s="1"/>
  <c r="L10" i="1" s="1"/>
  <c r="M9" i="1" s="1"/>
  <c r="M10" i="1" s="1"/>
  <c r="N9" i="1" s="1"/>
  <c r="N10" i="1" s="1"/>
  <c r="O9" i="1" s="1"/>
  <c r="O10" i="1" s="1"/>
  <c r="P9" i="1" s="1"/>
  <c r="P10" i="1" s="1"/>
  <c r="Q9" i="1" s="1"/>
  <c r="Q10" i="1" s="1"/>
  <c r="R9" i="1" s="1"/>
  <c r="R10" i="1" s="1"/>
  <c r="S9" i="1" s="1"/>
  <c r="S10" i="1" s="1"/>
  <c r="T9" i="1" s="1"/>
  <c r="T10" i="1" s="1"/>
  <c r="U9" i="1" s="1"/>
  <c r="U10" i="1" s="1"/>
  <c r="V9" i="1" s="1"/>
  <c r="V10" i="1" s="1"/>
  <c r="K25" i="2" l="1"/>
  <c r="K17" i="2"/>
  <c r="K10" i="2"/>
  <c r="I29" i="2"/>
  <c r="K4" i="2"/>
  <c r="J30" i="2"/>
  <c r="J39" i="2" s="1"/>
  <c r="L2" i="2"/>
  <c r="I45" i="2"/>
  <c r="I38" i="2"/>
  <c r="L25" i="2" l="1"/>
  <c r="L17" i="2"/>
  <c r="L10" i="2"/>
  <c r="J29" i="2"/>
  <c r="L4" i="2"/>
  <c r="K30" i="2"/>
  <c r="K39" i="2" s="1"/>
  <c r="M2" i="2"/>
  <c r="J38" i="2"/>
  <c r="J45" i="2"/>
  <c r="M25" i="2" l="1"/>
  <c r="M17" i="2"/>
  <c r="M10" i="2"/>
  <c r="L30" i="2"/>
  <c r="L39" i="2" s="1"/>
  <c r="M4" i="2"/>
  <c r="K29" i="2"/>
  <c r="N2" i="2"/>
  <c r="K38" i="2"/>
  <c r="K45" i="2"/>
  <c r="N25" i="2" l="1"/>
  <c r="N17" i="2"/>
  <c r="N10" i="2"/>
  <c r="M30" i="2"/>
  <c r="M39" i="2" s="1"/>
  <c r="N4" i="2"/>
  <c r="L29" i="2"/>
  <c r="O2" i="2"/>
  <c r="L45" i="2"/>
  <c r="L38" i="2"/>
  <c r="O25" i="2" l="1"/>
  <c r="O17" i="2"/>
  <c r="N45" i="2"/>
  <c r="O10" i="2"/>
  <c r="M29" i="2"/>
  <c r="N30" i="2"/>
  <c r="N39" i="2" s="1"/>
  <c r="O4" i="2"/>
  <c r="P2" i="2"/>
  <c r="M38" i="2"/>
  <c r="M45" i="2"/>
  <c r="P25" i="2" l="1"/>
  <c r="O38" i="2"/>
  <c r="P17" i="2"/>
  <c r="P10" i="2"/>
  <c r="N29" i="2"/>
  <c r="O30" i="2"/>
  <c r="O39" i="2" s="1"/>
  <c r="P4" i="2"/>
  <c r="Q2" i="2"/>
  <c r="N38" i="2"/>
  <c r="Q25" i="2" l="1"/>
  <c r="Q17" i="2"/>
  <c r="Q10" i="2"/>
  <c r="P30" i="2"/>
  <c r="P39" i="2" s="1"/>
  <c r="Q4" i="2"/>
  <c r="O29" i="2"/>
  <c r="R2" i="2"/>
  <c r="O45" i="2"/>
  <c r="R25" i="2" l="1"/>
  <c r="R17" i="2"/>
  <c r="R10" i="2"/>
  <c r="P29" i="2"/>
  <c r="Q30" i="2"/>
  <c r="Q39" i="2" s="1"/>
  <c r="R4" i="2"/>
  <c r="S2" i="2"/>
  <c r="P38" i="2"/>
  <c r="P45" i="2"/>
  <c r="S25" i="2" l="1"/>
  <c r="S17" i="2"/>
  <c r="S10" i="2"/>
  <c r="S4" i="2"/>
  <c r="R30" i="2"/>
  <c r="R39" i="2" s="1"/>
  <c r="Q29" i="2"/>
  <c r="T2" i="2"/>
  <c r="Q45" i="2"/>
  <c r="Q38" i="2"/>
  <c r="T25" i="2" l="1"/>
  <c r="T17" i="2"/>
  <c r="T10" i="2"/>
  <c r="S30" i="2"/>
  <c r="S39" i="2" s="1"/>
  <c r="T4" i="2"/>
  <c r="R29" i="2"/>
  <c r="U2" i="2"/>
  <c r="R38" i="2"/>
  <c r="R45" i="2"/>
  <c r="U25" i="2" l="1"/>
  <c r="U17" i="2"/>
  <c r="U10" i="2"/>
  <c r="S29" i="2"/>
  <c r="U4" i="2"/>
  <c r="T30" i="2"/>
  <c r="T39" i="2" s="1"/>
  <c r="V2" i="2"/>
  <c r="S45" i="2"/>
  <c r="S38" i="2"/>
  <c r="V25" i="2" l="1"/>
  <c r="V17" i="2"/>
  <c r="V10" i="2"/>
  <c r="T29" i="2"/>
  <c r="V4" i="2"/>
  <c r="U30" i="2"/>
  <c r="U39" i="2" s="1"/>
  <c r="T45" i="2"/>
  <c r="T38" i="2"/>
  <c r="U29" i="2" l="1"/>
  <c r="V30" i="2"/>
  <c r="V39" i="2" s="1"/>
  <c r="U45" i="2"/>
  <c r="U38" i="2"/>
  <c r="V29" i="2" l="1"/>
  <c r="V38" i="2"/>
  <c r="V45" i="2"/>
  <c r="C40" i="2" l="1"/>
  <c r="D40" i="2"/>
  <c r="E40" i="2"/>
  <c r="F40" i="2"/>
  <c r="G40" i="2"/>
  <c r="H40" i="2"/>
  <c r="I40" i="2"/>
  <c r="J40" i="2"/>
  <c r="K40" i="2"/>
  <c r="L40" i="2"/>
  <c r="M40" i="2"/>
  <c r="N40" i="2"/>
  <c r="P40" i="2"/>
  <c r="R40" i="2"/>
  <c r="T40" i="2"/>
  <c r="T34" i="2"/>
  <c r="R34" i="2"/>
  <c r="O34" i="2"/>
  <c r="M34" i="2"/>
  <c r="J34" i="2"/>
  <c r="G34" i="2"/>
  <c r="D34" i="2"/>
  <c r="U34" i="2"/>
  <c r="P34" i="2"/>
  <c r="L34" i="2"/>
  <c r="I34" i="2"/>
  <c r="F34" i="2"/>
  <c r="C34" i="2"/>
  <c r="S34" i="2"/>
  <c r="V34" i="2"/>
  <c r="Q34" i="2"/>
  <c r="N34" i="2"/>
  <c r="K34" i="2"/>
  <c r="H34" i="2"/>
  <c r="E34" i="2"/>
  <c r="O40" i="2"/>
  <c r="Q40" i="2"/>
  <c r="S40" i="2"/>
  <c r="U40" i="2"/>
  <c r="V40" i="2"/>
  <c r="C42" i="2" l="1"/>
  <c r="C49" i="2"/>
  <c r="C51" i="2" s="1"/>
  <c r="C53" i="2" s="1"/>
  <c r="C44" i="2"/>
  <c r="D37" i="2" s="1"/>
  <c r="D42" i="2"/>
  <c r="D44" i="2"/>
  <c r="E37" i="2" s="1"/>
  <c r="D49" i="2"/>
  <c r="D51" i="2" s="1"/>
  <c r="D53" i="2" s="1"/>
  <c r="E42" i="2" l="1"/>
  <c r="E44" i="2"/>
  <c r="F37" i="2" s="1"/>
  <c r="E49" i="2"/>
  <c r="E51" i="2" s="1"/>
  <c r="E53" i="2" s="1"/>
  <c r="F49" i="2"/>
  <c r="F51" i="2" s="1"/>
  <c r="F53" i="2" s="1"/>
  <c r="F44" i="2" l="1"/>
  <c r="F42" i="2"/>
  <c r="G37" i="2" l="1"/>
  <c r="G49" i="2" l="1"/>
  <c r="G51" i="2" s="1"/>
  <c r="G53" i="2" s="1"/>
  <c r="G42" i="2"/>
  <c r="G44" i="2"/>
  <c r="H37" i="2" s="1"/>
  <c r="H42" i="2" l="1"/>
  <c r="H49" i="2"/>
  <c r="H51" i="2" s="1"/>
  <c r="H53" i="2" s="1"/>
  <c r="H44" i="2"/>
  <c r="I37" i="2" s="1"/>
  <c r="I42" i="2" l="1"/>
  <c r="I49" i="2"/>
  <c r="I51" i="2" s="1"/>
  <c r="I53" i="2" s="1"/>
  <c r="I44" i="2"/>
  <c r="J37" i="2" s="1"/>
  <c r="J44" i="2" l="1"/>
  <c r="K37" i="2" s="1"/>
  <c r="J42" i="2"/>
  <c r="J49" i="2"/>
  <c r="J51" i="2" s="1"/>
  <c r="J53" i="2" s="1"/>
  <c r="K44" i="2" l="1"/>
  <c r="L37" i="2" s="1"/>
  <c r="K42" i="2"/>
  <c r="K49" i="2"/>
  <c r="K51" i="2" s="1"/>
  <c r="K53" i="2" s="1"/>
  <c r="L44" i="2" l="1"/>
  <c r="M37" i="2" s="1"/>
  <c r="L42" i="2"/>
  <c r="L49" i="2"/>
  <c r="L51" i="2" s="1"/>
  <c r="L53" i="2" s="1"/>
  <c r="M49" i="2" l="1"/>
  <c r="M51" i="2" s="1"/>
  <c r="M53" i="2" s="1"/>
  <c r="M44" i="2"/>
  <c r="N37" i="2" s="1"/>
  <c r="M42" i="2"/>
  <c r="N44" i="2" l="1"/>
  <c r="O37" i="2" s="1"/>
  <c r="N42" i="2"/>
  <c r="N49" i="2"/>
  <c r="N51" i="2" s="1"/>
  <c r="N53" i="2" s="1"/>
  <c r="O44" i="2" l="1"/>
  <c r="P37" i="2" s="1"/>
  <c r="O42" i="2"/>
  <c r="O49" i="2"/>
  <c r="O51" i="2" s="1"/>
  <c r="O53" i="2" s="1"/>
  <c r="P44" i="2" l="1"/>
  <c r="Q37" i="2" s="1"/>
  <c r="P42" i="2"/>
  <c r="P49" i="2"/>
  <c r="P51" i="2" s="1"/>
  <c r="P53" i="2" s="1"/>
  <c r="Q42" i="2" l="1"/>
  <c r="Q49" i="2"/>
  <c r="Q51" i="2" s="1"/>
  <c r="Q53" i="2" s="1"/>
  <c r="Q44" i="2"/>
  <c r="R37" i="2" s="1"/>
  <c r="R44" i="2" l="1"/>
  <c r="S37" i="2" s="1"/>
  <c r="R49" i="2"/>
  <c r="R51" i="2" s="1"/>
  <c r="R53" i="2" s="1"/>
  <c r="R42" i="2"/>
  <c r="S42" i="2" l="1"/>
  <c r="S49" i="2"/>
  <c r="S51" i="2" s="1"/>
  <c r="S53" i="2" s="1"/>
  <c r="S44" i="2"/>
  <c r="T37" i="2" s="1"/>
  <c r="T44" i="2" l="1"/>
  <c r="U37" i="2" s="1"/>
  <c r="T42" i="2"/>
  <c r="T49" i="2"/>
  <c r="T51" i="2" s="1"/>
  <c r="T53" i="2" s="1"/>
  <c r="U44" i="2" l="1"/>
  <c r="V37" i="2" s="1"/>
  <c r="U49" i="2"/>
  <c r="U51" i="2" s="1"/>
  <c r="U53" i="2" s="1"/>
  <c r="U42" i="2"/>
  <c r="V42" i="2" l="1"/>
  <c r="V49" i="2"/>
  <c r="V51" i="2" s="1"/>
  <c r="V53" i="2" s="1"/>
  <c r="V44" i="2"/>
</calcChain>
</file>

<file path=xl/sharedStrings.xml><?xml version="1.0" encoding="utf-8"?>
<sst xmlns="http://schemas.openxmlformats.org/spreadsheetml/2006/main" count="93" uniqueCount="49">
  <si>
    <t>ANO</t>
  </si>
  <si>
    <t>Apuração ICMS</t>
  </si>
  <si>
    <t>% ProGoiás (GO100001)</t>
  </si>
  <si>
    <t>ICMS Saída Incentivado (GO100002)</t>
  </si>
  <si>
    <t>ICMS Entradas Incentivado (GO100003)</t>
  </si>
  <si>
    <t>Ajustes de Créditos (GO100004)</t>
  </si>
  <si>
    <t>Ajustes de Débitos (GO100005)</t>
  </si>
  <si>
    <t>Ajuste BC PROGOIÁS período anterior (GO100007)</t>
  </si>
  <si>
    <t>Ajuste BC PROGOIÁS a transportar (GO100008)</t>
  </si>
  <si>
    <t>BC ProGoiás</t>
  </si>
  <si>
    <t>ProGoiás (GO100009)</t>
  </si>
  <si>
    <t>% PROTEGE ProGoiás</t>
  </si>
  <si>
    <t>PROTEGE ProGoiás</t>
  </si>
  <si>
    <t>Ano em Análise:</t>
  </si>
  <si>
    <t>SAÍDAS</t>
  </si>
  <si>
    <t>Industrial</t>
  </si>
  <si>
    <t>Comercial</t>
  </si>
  <si>
    <t>ENTRADAS</t>
  </si>
  <si>
    <t>Produto Agrícola</t>
  </si>
  <si>
    <t>Débitos</t>
  </si>
  <si>
    <t>Incentivada</t>
  </si>
  <si>
    <t>GO40009035 ICMS Importação</t>
  </si>
  <si>
    <t>Não Incentivada</t>
  </si>
  <si>
    <t>Ajuste de Débitos</t>
  </si>
  <si>
    <t>Outros Débitos Operações Ñ Inc</t>
  </si>
  <si>
    <t>Total</t>
  </si>
  <si>
    <t>Créditos</t>
  </si>
  <si>
    <t>Outros Créditos</t>
  </si>
  <si>
    <t>Outros Créditos Operações Ñ Inc</t>
  </si>
  <si>
    <t>Apuração</t>
  </si>
  <si>
    <t>10 VL_SLD_CREDOR_ANT</t>
  </si>
  <si>
    <t>06 VL_TOT_CREDITOS</t>
  </si>
  <si>
    <t>07 VL_AJ_CREDITOS</t>
  </si>
  <si>
    <t>08 VL_TOT_AJ_CREDITOS</t>
  </si>
  <si>
    <t>09 VL_ESTORNOS_DEB</t>
  </si>
  <si>
    <t>11 VL_SLD_APURADO CREDOR</t>
  </si>
  <si>
    <t>12 VL_TOT_DED</t>
  </si>
  <si>
    <t>14 VL_SLD_CREDOR_TRANSP</t>
  </si>
  <si>
    <t xml:space="preserve">02 VL_TOT_DEBITOS </t>
  </si>
  <si>
    <t>03 VL_AJ_DEBITOS</t>
  </si>
  <si>
    <t>04 VL_TOT_AJ_DEBITOS</t>
  </si>
  <si>
    <t>05 VL_ESTORNOS_CRED</t>
  </si>
  <si>
    <t>11 VL_SLD_APURADO DEVEDOR</t>
  </si>
  <si>
    <t>13 VL_ICMS_RECOLHER (SDP)</t>
  </si>
  <si>
    <t>15 CRÉDITO OUTORGADO ART 11 XXX1</t>
  </si>
  <si>
    <t>16 VL_ICMS_RECOLHER</t>
  </si>
  <si>
    <t>Ano 4</t>
  </si>
  <si>
    <t>Ano 5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</si>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</sst>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-416]dd/mm/yy;@"/>
    <numFmt numFmtId="165" formatCode="&quot;ProGoiás &quot;0%"/>
    <numFmt numFmtId="166" formatCode="_(* #,##0.00_);_(* \(#,##0.00\);_(* &quot;-&quot;??_);_(@_)"/>
    <numFmt numFmtId="167" formatCode="&quot;PROTEGE ProGoiás &quot;0.0%"/>
    <numFmt numFmtId="168" formatCode="#,##0.00_ ;[Red]\-#,##0.00\ "/>
    <numFmt numFmtId="169" formatCode="&quot;Fora do Estado Comercial &quot;0"/>
    <numFmt numFmtId="170" formatCode="&quot;Fora do Estado Industrial &quot;0"/>
    <numFmt numFmtId="171" formatCode="&quot;CO Fora do Estado Comercial &quot;0%"/>
    <numFmt numFmtId="172" formatCode="&quot;CO Fora do Estado Industrial &quot;0%"/>
    <numFmt numFmtId="173" formatCode="&quot;CO GO020023 (Fertilizante) &quot;0%"/>
    <numFmt numFmtId="174" formatCode="&quot;CO Art. 11 XXXI &quot;0%"/>
  </numFmts>
  <fonts count="1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BRFirma-ExtraLight"/>
    </font>
    <font>
      <sz val="11"/>
      <color rgb="FF3F3F76"/>
      <name val="Aptos Narrow"/>
      <family val="2"/>
      <scheme val="minor"/>
    </font>
    <font>
      <b/>
      <sz val="10"/>
      <color rgb="FF3F3F76"/>
      <name val="BRFirma-ExtraLight"/>
    </font>
    <font>
      <b/>
      <sz val="10"/>
      <color theme="1"/>
      <name val="BRFirma-ExtraLight"/>
    </font>
    <font>
      <b/>
      <sz val="10"/>
      <color theme="0"/>
      <name val="BRFirma-ExtraLight"/>
    </font>
    <font>
      <sz val="10"/>
      <name val="Arial"/>
      <family val="2"/>
    </font>
    <font>
      <sz val="10"/>
      <color rgb="FF7030A0"/>
      <name val="BRFirma-ExtraLight"/>
    </font>
    <font>
      <sz val="10"/>
      <color rgb="FFFFFF00"/>
      <name val="BRFirma-ExtraLight"/>
    </font>
    <font>
      <sz val="10"/>
      <name val="BRFirma-ExtraLight"/>
    </font>
    <font>
      <sz val="10"/>
      <color theme="2"/>
      <name val="BRFirma-ExtraLight"/>
    </font>
    <font>
      <sz val="10"/>
      <color rgb="FFFFC000"/>
      <name val="BRFirma-ExtraLight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89999084444715716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rgb="FF7F7F7F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rgb="FF7F7F7F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 style="thin">
        <color rgb="FF7F7F7F"/>
      </bottom>
      <diagonal/>
    </border>
    <border>
      <left/>
      <right style="medium">
        <color theme="4"/>
      </right>
      <top style="medium">
        <color theme="4"/>
      </top>
      <bottom style="thin">
        <color rgb="FF7F7F7F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 style="medium">
        <color theme="4"/>
      </right>
      <top style="thin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thin">
        <color theme="4"/>
      </top>
      <bottom/>
      <diagonal/>
    </border>
    <border>
      <left/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/>
      <top style="thin">
        <color theme="4"/>
      </top>
      <bottom style="medium">
        <color theme="4"/>
      </bottom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double">
        <color theme="4"/>
      </top>
      <bottom style="medium">
        <color theme="4"/>
      </bottom>
      <diagonal/>
    </border>
    <border>
      <left/>
      <right/>
      <top style="double">
        <color theme="4"/>
      </top>
      <bottom style="medium">
        <color theme="4"/>
      </bottom>
      <diagonal/>
    </border>
    <border>
      <left/>
      <right style="medium">
        <color theme="4"/>
      </right>
      <top style="double">
        <color theme="4"/>
      </top>
      <bottom style="medium">
        <color theme="4"/>
      </bottom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1" applyNumberFormat="0" applyAlignment="0" applyProtection="0"/>
    <xf numFmtId="0" fontId="7" fillId="0" borderId="0"/>
  </cellStyleXfs>
  <cellXfs count="84">
    <xf numFmtId="0" fontId="0" fillId="0" borderId="0" xfId="0"/>
    <xf numFmtId="0" fontId="2" fillId="0" borderId="0" xfId="0" applyFont="1" applyProtection="1">
      <protection hidden="1"/>
    </xf>
    <xf numFmtId="0" fontId="4" fillId="2" borderId="1" xfId="3" applyFont="1" applyProtection="1">
      <protection hidden="1"/>
    </xf>
    <xf numFmtId="0" fontId="5" fillId="3" borderId="1" xfId="0" applyFont="1" applyFill="1" applyBorder="1" applyAlignment="1" applyProtection="1">
      <alignment horizontal="center"/>
      <protection hidden="1"/>
    </xf>
    <xf numFmtId="0" fontId="6" fillId="4" borderId="2" xfId="0" applyFont="1" applyFill="1" applyBorder="1" applyProtection="1">
      <protection hidden="1"/>
    </xf>
    <xf numFmtId="164" fontId="6" fillId="4" borderId="3" xfId="4" applyNumberFormat="1" applyFont="1" applyFill="1" applyBorder="1" applyAlignment="1" applyProtection="1">
      <alignment vertical="top"/>
      <protection hidden="1"/>
    </xf>
    <xf numFmtId="164" fontId="6" fillId="4" borderId="4" xfId="4" applyNumberFormat="1" applyFont="1" applyFill="1" applyBorder="1" applyAlignment="1" applyProtection="1">
      <alignment vertical="top"/>
      <protection hidden="1"/>
    </xf>
    <xf numFmtId="165" fontId="8" fillId="5" borderId="2" xfId="0" applyNumberFormat="1" applyFont="1" applyFill="1" applyBorder="1" applyAlignment="1" applyProtection="1">
      <alignment horizontal="left"/>
      <protection hidden="1"/>
    </xf>
    <xf numFmtId="9" fontId="8" fillId="5" borderId="3" xfId="2" applyFont="1" applyFill="1" applyBorder="1" applyProtection="1">
      <protection hidden="1"/>
    </xf>
    <xf numFmtId="9" fontId="8" fillId="5" borderId="4" xfId="2" applyFont="1" applyFill="1" applyBorder="1" applyProtection="1">
      <protection hidden="1"/>
    </xf>
    <xf numFmtId="0" fontId="2" fillId="0" borderId="0" xfId="0" applyFont="1"/>
    <xf numFmtId="0" fontId="2" fillId="0" borderId="2" xfId="0" applyFont="1" applyBorder="1" applyProtection="1">
      <protection hidden="1"/>
    </xf>
    <xf numFmtId="40" fontId="2" fillId="0" borderId="3" xfId="0" applyNumberFormat="1" applyFont="1" applyBorder="1" applyProtection="1">
      <protection hidden="1"/>
    </xf>
    <xf numFmtId="40" fontId="2" fillId="0" borderId="4" xfId="0" applyNumberFormat="1" applyFont="1" applyBorder="1" applyProtection="1">
      <protection hidden="1"/>
    </xf>
    <xf numFmtId="0" fontId="9" fillId="6" borderId="2" xfId="0" applyFont="1" applyFill="1" applyBorder="1" applyProtection="1">
      <protection hidden="1"/>
    </xf>
    <xf numFmtId="40" fontId="9" fillId="6" borderId="3" xfId="0" applyNumberFormat="1" applyFont="1" applyFill="1" applyBorder="1" applyProtection="1">
      <protection hidden="1"/>
    </xf>
    <xf numFmtId="40" fontId="9" fillId="6" borderId="4" xfId="0" applyNumberFormat="1" applyFont="1" applyFill="1" applyBorder="1" applyProtection="1">
      <protection hidden="1"/>
    </xf>
    <xf numFmtId="40" fontId="2" fillId="0" borderId="5" xfId="0" applyNumberFormat="1" applyFont="1" applyBorder="1" applyProtection="1">
      <protection hidden="1"/>
    </xf>
    <xf numFmtId="40" fontId="2" fillId="0" borderId="6" xfId="0" applyNumberFormat="1" applyFont="1" applyBorder="1" applyProtection="1">
      <protection hidden="1"/>
    </xf>
    <xf numFmtId="0" fontId="9" fillId="7" borderId="2" xfId="0" applyFont="1" applyFill="1" applyBorder="1" applyProtection="1">
      <protection hidden="1"/>
    </xf>
    <xf numFmtId="166" fontId="9" fillId="7" borderId="3" xfId="1" applyFont="1" applyFill="1" applyBorder="1" applyProtection="1">
      <protection hidden="1"/>
    </xf>
    <xf numFmtId="166" fontId="9" fillId="7" borderId="4" xfId="1" applyFont="1" applyFill="1" applyBorder="1" applyProtection="1">
      <protection hidden="1"/>
    </xf>
    <xf numFmtId="165" fontId="8" fillId="5" borderId="7" xfId="0" applyNumberFormat="1" applyFont="1" applyFill="1" applyBorder="1" applyAlignment="1" applyProtection="1">
      <alignment horizontal="left"/>
      <protection hidden="1"/>
    </xf>
    <xf numFmtId="40" fontId="8" fillId="5" borderId="5" xfId="1" applyNumberFormat="1" applyFont="1" applyFill="1" applyBorder="1" applyProtection="1">
      <protection hidden="1"/>
    </xf>
    <xf numFmtId="40" fontId="8" fillId="5" borderId="6" xfId="1" applyNumberFormat="1" applyFont="1" applyFill="1" applyBorder="1" applyProtection="1">
      <protection hidden="1"/>
    </xf>
    <xf numFmtId="167" fontId="2" fillId="0" borderId="2" xfId="0" applyNumberFormat="1" applyFont="1" applyBorder="1" applyAlignment="1" applyProtection="1">
      <alignment horizontal="left"/>
      <protection hidden="1"/>
    </xf>
    <xf numFmtId="9" fontId="2" fillId="3" borderId="3" xfId="2" applyFont="1" applyFill="1" applyBorder="1" applyProtection="1">
      <protection hidden="1"/>
    </xf>
    <xf numFmtId="9" fontId="2" fillId="3" borderId="4" xfId="2" applyFont="1" applyFill="1" applyBorder="1" applyProtection="1">
      <protection hidden="1"/>
    </xf>
    <xf numFmtId="167" fontId="2" fillId="0" borderId="7" xfId="0" applyNumberFormat="1" applyFont="1" applyBorder="1" applyAlignment="1" applyProtection="1">
      <alignment horizontal="left"/>
      <protection hidden="1"/>
    </xf>
    <xf numFmtId="166" fontId="2" fillId="3" borderId="5" xfId="1" applyFont="1" applyFill="1" applyBorder="1" applyProtection="1">
      <protection hidden="1"/>
    </xf>
    <xf numFmtId="166" fontId="2" fillId="3" borderId="6" xfId="1" applyFont="1" applyFill="1" applyBorder="1" applyProtection="1">
      <protection hidden="1"/>
    </xf>
    <xf numFmtId="168" fontId="2" fillId="0" borderId="0" xfId="0" applyNumberFormat="1" applyFont="1"/>
    <xf numFmtId="0" fontId="4" fillId="2" borderId="8" xfId="3" applyFont="1" applyBorder="1" applyProtection="1">
      <protection hidden="1"/>
    </xf>
    <xf numFmtId="0" fontId="5" fillId="3" borderId="9" xfId="0" applyFont="1" applyFill="1" applyBorder="1" applyAlignment="1" applyProtection="1">
      <alignment horizontal="center"/>
      <protection hidden="1"/>
    </xf>
    <xf numFmtId="0" fontId="5" fillId="3" borderId="10" xfId="0" applyFont="1" applyFill="1" applyBorder="1" applyAlignment="1" applyProtection="1">
      <alignment horizontal="center"/>
      <protection hidden="1"/>
    </xf>
    <xf numFmtId="0" fontId="2" fillId="0" borderId="11" xfId="0" applyFont="1" applyBorder="1" applyProtection="1">
      <protection hidden="1"/>
    </xf>
    <xf numFmtId="164" fontId="6" fillId="4" borderId="12" xfId="4" applyNumberFormat="1" applyFont="1" applyFill="1" applyBorder="1" applyAlignment="1" applyProtection="1">
      <alignment vertical="top"/>
      <protection hidden="1"/>
    </xf>
    <xf numFmtId="164" fontId="6" fillId="4" borderId="13" xfId="4" applyNumberFormat="1" applyFont="1" applyFill="1" applyBorder="1" applyAlignment="1" applyProtection="1">
      <alignment vertical="top"/>
      <protection hidden="1"/>
    </xf>
    <xf numFmtId="0" fontId="6" fillId="4" borderId="8" xfId="4" applyFont="1" applyFill="1" applyBorder="1" applyAlignment="1" applyProtection="1">
      <alignment vertical="top"/>
      <protection hidden="1"/>
    </xf>
    <xf numFmtId="164" fontId="6" fillId="4" borderId="11" xfId="4" applyNumberFormat="1" applyFont="1" applyFill="1" applyBorder="1" applyAlignment="1" applyProtection="1">
      <alignment vertical="top"/>
      <protection hidden="1"/>
    </xf>
    <xf numFmtId="164" fontId="6" fillId="4" borderId="14" xfId="4" applyNumberFormat="1" applyFont="1" applyFill="1" applyBorder="1" applyAlignment="1" applyProtection="1">
      <alignment vertical="top"/>
      <protection hidden="1"/>
    </xf>
    <xf numFmtId="0" fontId="10" fillId="0" borderId="15" xfId="4" applyFont="1" applyBorder="1" applyAlignment="1" applyProtection="1">
      <alignment vertical="top"/>
      <protection hidden="1"/>
    </xf>
    <xf numFmtId="40" fontId="2" fillId="0" borderId="16" xfId="0" applyNumberFormat="1" applyFont="1" applyBorder="1" applyProtection="1">
      <protection hidden="1"/>
    </xf>
    <xf numFmtId="169" fontId="10" fillId="0" borderId="15" xfId="0" applyNumberFormat="1" applyFont="1" applyBorder="1" applyAlignment="1" applyProtection="1">
      <alignment horizontal="left" vertical="top"/>
      <protection hidden="1"/>
    </xf>
    <xf numFmtId="166" fontId="10" fillId="0" borderId="3" xfId="1" applyFont="1" applyBorder="1" applyAlignment="1" applyProtection="1">
      <alignment vertical="top"/>
      <protection hidden="1"/>
    </xf>
    <xf numFmtId="166" fontId="10" fillId="0" borderId="16" xfId="1" applyFont="1" applyBorder="1" applyAlignment="1" applyProtection="1">
      <alignment vertical="top"/>
      <protection hidden="1"/>
    </xf>
    <xf numFmtId="170" fontId="10" fillId="0" borderId="17" xfId="0" applyNumberFormat="1" applyFont="1" applyBorder="1" applyAlignment="1" applyProtection="1">
      <alignment horizontal="left" vertical="top"/>
      <protection hidden="1"/>
    </xf>
    <xf numFmtId="40" fontId="10" fillId="0" borderId="12" xfId="1" applyNumberFormat="1" applyFont="1" applyBorder="1" applyAlignment="1" applyProtection="1">
      <alignment vertical="top"/>
      <protection hidden="1"/>
    </xf>
    <xf numFmtId="40" fontId="10" fillId="0" borderId="13" xfId="1" applyNumberFormat="1" applyFont="1" applyBorder="1" applyAlignment="1" applyProtection="1">
      <alignment vertical="top"/>
      <protection hidden="1"/>
    </xf>
    <xf numFmtId="166" fontId="2" fillId="0" borderId="0" xfId="1" applyFont="1" applyProtection="1">
      <protection hidden="1"/>
    </xf>
    <xf numFmtId="0" fontId="10" fillId="0" borderId="18" xfId="4" applyFont="1" applyBorder="1" applyAlignment="1" applyProtection="1">
      <alignment vertical="top"/>
      <protection hidden="1"/>
    </xf>
    <xf numFmtId="40" fontId="2" fillId="0" borderId="19" xfId="0" applyNumberFormat="1" applyFont="1" applyBorder="1" applyProtection="1">
      <protection hidden="1"/>
    </xf>
    <xf numFmtId="0" fontId="10" fillId="0" borderId="0" xfId="4" applyFont="1" applyAlignment="1" applyProtection="1">
      <alignment vertical="top"/>
      <protection hidden="1"/>
    </xf>
    <xf numFmtId="40" fontId="2" fillId="0" borderId="0" xfId="0" applyNumberFormat="1" applyFont="1" applyProtection="1">
      <protection hidden="1"/>
    </xf>
    <xf numFmtId="0" fontId="6" fillId="4" borderId="8" xfId="0" applyFont="1" applyFill="1" applyBorder="1" applyProtection="1">
      <protection hidden="1"/>
    </xf>
    <xf numFmtId="0" fontId="2" fillId="0" borderId="15" xfId="0" applyFont="1" applyBorder="1" applyProtection="1">
      <protection hidden="1"/>
    </xf>
    <xf numFmtId="40" fontId="2" fillId="0" borderId="3" xfId="0" applyNumberFormat="1" applyFont="1" applyBorder="1"/>
    <xf numFmtId="40" fontId="2" fillId="0" borderId="16" xfId="0" applyNumberFormat="1" applyFont="1" applyBorder="1"/>
    <xf numFmtId="0" fontId="5" fillId="0" borderId="20" xfId="0" applyFont="1" applyBorder="1" applyProtection="1">
      <protection hidden="1"/>
    </xf>
    <xf numFmtId="40" fontId="5" fillId="0" borderId="21" xfId="0" applyNumberFormat="1" applyFont="1" applyBorder="1" applyProtection="1">
      <protection hidden="1"/>
    </xf>
    <xf numFmtId="40" fontId="5" fillId="0" borderId="22" xfId="0" applyNumberFormat="1" applyFont="1" applyBorder="1" applyProtection="1">
      <protection hidden="1"/>
    </xf>
    <xf numFmtId="171" fontId="10" fillId="0" borderId="15" xfId="0" applyNumberFormat="1" applyFont="1" applyBorder="1" applyAlignment="1" applyProtection="1">
      <alignment horizontal="left" vertical="top"/>
      <protection hidden="1"/>
    </xf>
    <xf numFmtId="40" fontId="10" fillId="0" borderId="3" xfId="1" applyNumberFormat="1" applyFont="1" applyBorder="1" applyAlignment="1" applyProtection="1">
      <alignment vertical="top"/>
      <protection hidden="1"/>
    </xf>
    <xf numFmtId="40" fontId="10" fillId="0" borderId="16" xfId="1" applyNumberFormat="1" applyFont="1" applyBorder="1" applyAlignment="1" applyProtection="1">
      <alignment vertical="top"/>
      <protection hidden="1"/>
    </xf>
    <xf numFmtId="172" fontId="10" fillId="0" borderId="15" xfId="0" applyNumberFormat="1" applyFont="1" applyBorder="1" applyAlignment="1" applyProtection="1">
      <alignment horizontal="left" vertical="top"/>
      <protection hidden="1"/>
    </xf>
    <xf numFmtId="173" fontId="10" fillId="0" borderId="15" xfId="0" applyNumberFormat="1" applyFont="1" applyBorder="1" applyAlignment="1" applyProtection="1">
      <alignment horizontal="left" vertical="top"/>
      <protection hidden="1"/>
    </xf>
    <xf numFmtId="174" fontId="10" fillId="0" borderId="15" xfId="0" applyNumberFormat="1" applyFont="1" applyBorder="1" applyAlignment="1" applyProtection="1">
      <alignment horizontal="left" vertical="top"/>
      <protection hidden="1"/>
    </xf>
    <xf numFmtId="168" fontId="2" fillId="0" borderId="0" xfId="0" applyNumberFormat="1" applyFont="1" applyProtection="1">
      <protection hidden="1"/>
    </xf>
    <xf numFmtId="4" fontId="2" fillId="0" borderId="0" xfId="0" applyNumberFormat="1" applyFont="1" applyProtection="1">
      <protection hidden="1"/>
    </xf>
    <xf numFmtId="166" fontId="2" fillId="8" borderId="3" xfId="0" applyNumberFormat="1" applyFont="1" applyFill="1" applyBorder="1" applyProtection="1">
      <protection hidden="1"/>
    </xf>
    <xf numFmtId="166" fontId="2" fillId="0" borderId="3" xfId="0" applyNumberFormat="1" applyFont="1" applyBorder="1" applyProtection="1">
      <protection hidden="1"/>
    </xf>
    <xf numFmtId="166" fontId="2" fillId="0" borderId="16" xfId="0" applyNumberFormat="1" applyFont="1" applyBorder="1" applyProtection="1">
      <protection hidden="1"/>
    </xf>
    <xf numFmtId="166" fontId="2" fillId="0" borderId="3" xfId="1" applyFont="1" applyBorder="1" applyProtection="1">
      <protection hidden="1"/>
    </xf>
    <xf numFmtId="166" fontId="2" fillId="0" borderId="16" xfId="1" applyFont="1" applyBorder="1" applyProtection="1">
      <protection hidden="1"/>
    </xf>
    <xf numFmtId="0" fontId="11" fillId="9" borderId="15" xfId="0" applyFont="1" applyFill="1" applyBorder="1" applyProtection="1">
      <protection hidden="1"/>
    </xf>
    <xf numFmtId="166" fontId="11" fillId="9" borderId="3" xfId="1" applyFont="1" applyFill="1" applyBorder="1" applyProtection="1">
      <protection hidden="1"/>
    </xf>
    <xf numFmtId="166" fontId="11" fillId="9" borderId="16" xfId="1" applyFont="1" applyFill="1" applyBorder="1" applyProtection="1">
      <protection hidden="1"/>
    </xf>
    <xf numFmtId="0" fontId="2" fillId="10" borderId="15" xfId="0" applyFont="1" applyFill="1" applyBorder="1" applyProtection="1">
      <protection hidden="1"/>
    </xf>
    <xf numFmtId="166" fontId="2" fillId="10" borderId="3" xfId="1" applyFont="1" applyFill="1" applyBorder="1" applyProtection="1">
      <protection hidden="1"/>
    </xf>
    <xf numFmtId="166" fontId="2" fillId="10" borderId="16" xfId="1" applyFont="1" applyFill="1" applyBorder="1" applyProtection="1">
      <protection hidden="1"/>
    </xf>
    <xf numFmtId="167" fontId="2" fillId="0" borderId="15" xfId="0" applyNumberFormat="1" applyFont="1" applyBorder="1" applyAlignment="1" applyProtection="1">
      <alignment horizontal="left"/>
      <protection hidden="1"/>
    </xf>
    <xf numFmtId="0" fontId="12" fillId="11" borderId="17" xfId="0" applyFont="1" applyFill="1" applyBorder="1" applyProtection="1">
      <protection hidden="1"/>
    </xf>
    <xf numFmtId="166" fontId="12" fillId="11" borderId="12" xfId="1" applyFont="1" applyFill="1" applyBorder="1" applyProtection="1">
      <protection hidden="1"/>
    </xf>
    <xf numFmtId="166" fontId="12" fillId="11" borderId="13" xfId="1" applyFont="1" applyFill="1" applyBorder="1" applyProtection="1">
      <protection hidden="1"/>
    </xf>
  </cellXfs>
  <cellStyles count="5">
    <cellStyle name="Comma" xfId="1" builtinId="3"/>
    <cellStyle name="Input" xfId="3" builtinId="20"/>
    <cellStyle name="Normal" xfId="0" builtinId="0"/>
    <cellStyle name="Normal 3" xfId="4" xr:uid="{E089ECA4-B031-7941-880E-C9E72DE90572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9BDE-A2C7-424A-B545-6F12C0FBA9FF}">
  <sheetPr codeName="Sheet2"/>
  <dimension ref="A1:V21"/>
  <sheetViews>
    <sheetView showGridLines="0" tabSelected="1" zoomScale="130" zoomScaleNormal="130" workbookViewId="0">
      <pane xSplit="2" topLeftCell="C1" activePane="topRight" state="frozen"/>
      <selection activeCell="F1" sqref="F1:F1048576"/>
      <selection pane="topRight" activeCell="B9" sqref="B9"/>
    </sheetView>
  </sheetViews>
  <sheetFormatPr baseColWidth="10" defaultColWidth="11.5" defaultRowHeight="15"/>
  <cols>
    <col min="1" max="1" width="2" style="1" customWidth="1"/>
    <col min="2" max="2" width="54.5" style="1" customWidth="1"/>
    <col min="3" max="3" width="12.6640625" style="1" customWidth="1"/>
    <col min="4" max="4" width="12.5" style="1" customWidth="1"/>
    <col min="5" max="5" width="13.33203125" style="1" customWidth="1"/>
    <col min="6" max="6" width="13" style="1" customWidth="1"/>
    <col min="7" max="8" width="11.5" style="1" customWidth="1"/>
    <col min="9" max="9" width="12.5" style="1" customWidth="1"/>
    <col min="10" max="10" width="13.33203125" style="1" customWidth="1"/>
    <col min="11" max="11" width="13" style="1" customWidth="1"/>
    <col min="12" max="12" width="12.6640625" style="1" customWidth="1"/>
    <col min="13" max="15" width="12.33203125" style="1" customWidth="1"/>
    <col min="16" max="16" width="12" style="1" customWidth="1"/>
    <col min="17" max="17" width="12.33203125" style="1" customWidth="1"/>
    <col min="18" max="18" width="11.83203125" style="1" customWidth="1"/>
    <col min="19" max="20" width="12" style="1" customWidth="1"/>
    <col min="21" max="21" width="12.6640625" style="1" customWidth="1"/>
    <col min="22" max="22" width="13.6640625" style="1" customWidth="1"/>
    <col min="23" max="16384" width="11.5" style="1"/>
  </cols>
  <sheetData>
    <row r="1" spans="1:22">
      <c r="B1" s="2" t="s">
        <v>0</v>
      </c>
      <c r="C1" s="3" t="s">
        <v>46</v>
      </c>
      <c r="D1" s="3" t="s">
        <v>46</v>
      </c>
      <c r="E1" s="3" t="s">
        <v>46</v>
      </c>
      <c r="F1" s="3" t="s">
        <v>46</v>
      </c>
      <c r="G1" s="3" t="s">
        <v>46</v>
      </c>
      <c r="H1" s="3" t="s">
        <v>46</v>
      </c>
      <c r="I1" s="3" t="s">
        <v>46</v>
      </c>
      <c r="J1" s="3" t="s">
        <v>46</v>
      </c>
      <c r="K1" s="3" t="s">
        <v>47</v>
      </c>
      <c r="L1" s="3" t="s">
        <v>47</v>
      </c>
      <c r="M1" s="3" t="s">
        <v>47</v>
      </c>
      <c r="N1" s="3" t="s">
        <v>47</v>
      </c>
      <c r="O1" s="3" t="s">
        <v>47</v>
      </c>
      <c r="P1" s="3" t="s">
        <v>47</v>
      </c>
      <c r="Q1" s="3" t="s">
        <v>47</v>
      </c>
      <c r="R1" s="3" t="s">
        <v>47</v>
      </c>
      <c r="S1" s="3" t="s">
        <v>47</v>
      </c>
      <c r="T1" s="3" t="s">
        <v>47</v>
      </c>
      <c r="U1" s="3" t="s">
        <v>47</v>
      </c>
      <c r="V1" s="3" t="s">
        <v>47</v>
      </c>
    </row>
    <row r="2" spans="1:22">
      <c r="B2" s="4" t="s">
        <v>1</v>
      </c>
      <c r="C2" s="5">
        <v>45658</v>
      </c>
      <c r="D2" s="5">
        <v>45689</v>
      </c>
      <c r="E2" s="5">
        <v>45717</v>
      </c>
      <c r="F2" s="5">
        <v>45748</v>
      </c>
      <c r="G2" s="5">
        <v>45778</v>
      </c>
      <c r="H2" s="5">
        <v>45809</v>
      </c>
      <c r="I2" s="5">
        <v>45839</v>
      </c>
      <c r="J2" s="5">
        <v>45870</v>
      </c>
      <c r="K2" s="5">
        <v>45901</v>
      </c>
      <c r="L2" s="5">
        <v>45931</v>
      </c>
      <c r="M2" s="5">
        <v>45962</v>
      </c>
      <c r="N2" s="5">
        <v>45992</v>
      </c>
      <c r="O2" s="5">
        <v>46023</v>
      </c>
      <c r="P2" s="5">
        <v>46054</v>
      </c>
      <c r="Q2" s="5">
        <v>46082</v>
      </c>
      <c r="R2" s="5">
        <v>46113</v>
      </c>
      <c r="S2" s="5">
        <v>46143</v>
      </c>
      <c r="T2" s="5">
        <v>46174</v>
      </c>
      <c r="U2" s="5">
        <v>46204</v>
      </c>
      <c r="V2" s="6">
        <v>46235</v>
      </c>
    </row>
    <row r="3" spans="1:22" s="10" customFormat="1">
      <c r="A3" s="1"/>
      <c r="B3" s="7" t="s">
        <v>2</v>
      </c>
      <c r="C3" s="8">
        <v>0.66</v>
      </c>
      <c r="D3" s="8">
        <v>0.66</v>
      </c>
      <c r="E3" s="8">
        <v>0.66</v>
      </c>
      <c r="F3" s="8">
        <v>0.66</v>
      </c>
      <c r="G3" s="8">
        <v>0.66</v>
      </c>
      <c r="H3" s="8">
        <v>0.66</v>
      </c>
      <c r="I3" s="8">
        <v>0.66</v>
      </c>
      <c r="J3" s="8">
        <v>0.66</v>
      </c>
      <c r="K3" s="8">
        <v>0.66</v>
      </c>
      <c r="L3" s="8">
        <v>0.66</v>
      </c>
      <c r="M3" s="8">
        <v>0.66</v>
      </c>
      <c r="N3" s="8">
        <v>0.66</v>
      </c>
      <c r="O3" s="8">
        <v>0.66</v>
      </c>
      <c r="P3" s="8">
        <v>0.66</v>
      </c>
      <c r="Q3" s="8">
        <v>0.66</v>
      </c>
      <c r="R3" s="8">
        <v>0.66</v>
      </c>
      <c r="S3" s="8">
        <v>0.66</v>
      </c>
      <c r="T3" s="8">
        <v>0.66</v>
      </c>
      <c r="U3" s="8">
        <v>0.66</v>
      </c>
      <c r="V3" s="9">
        <v>0.66</v>
      </c>
    </row>
    <row r="4" spans="1:22" s="10" customFormat="1">
      <c r="A4" s="1"/>
      <c r="B4" s="11" t="s">
        <v>3</v>
      </c>
      <c r="C4" s="12">
        <v>1074637.8999999999</v>
      </c>
      <c r="D4" s="12">
        <v>1055070.9200000002</v>
      </c>
      <c r="E4" s="12">
        <v>925793.01000000024</v>
      </c>
      <c r="F4" s="12">
        <v>786571.42999999982</v>
      </c>
      <c r="G4" s="12">
        <v>1024876.3899999999</v>
      </c>
      <c r="H4" s="12">
        <v>824267.3899999999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3">
        <v>0</v>
      </c>
    </row>
    <row r="5" spans="1:22" s="10" customFormat="1">
      <c r="A5" s="1"/>
      <c r="B5" s="11" t="s">
        <v>4</v>
      </c>
      <c r="C5" s="12">
        <v>1110265.19</v>
      </c>
      <c r="D5" s="12">
        <v>793498.95999999973</v>
      </c>
      <c r="E5" s="12">
        <v>772178.74999999977</v>
      </c>
      <c r="F5" s="12">
        <v>1009583.6399999995</v>
      </c>
      <c r="G5" s="12">
        <v>494029.4600000002</v>
      </c>
      <c r="H5" s="12">
        <v>1325148.2699999989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3">
        <v>0</v>
      </c>
    </row>
    <row r="6" spans="1:22" s="10" customFormat="1">
      <c r="A6" s="1"/>
      <c r="B6" s="11" t="s">
        <v>5</v>
      </c>
      <c r="C6" s="12">
        <v>81023.627499999973</v>
      </c>
      <c r="D6" s="12">
        <v>94876.073000000048</v>
      </c>
      <c r="E6" s="12">
        <v>81831.092699999979</v>
      </c>
      <c r="F6" s="12">
        <v>67084.728900000002</v>
      </c>
      <c r="G6" s="12">
        <v>84900.408300000039</v>
      </c>
      <c r="H6" s="12">
        <v>62870.071500000005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3">
        <v>0</v>
      </c>
    </row>
    <row r="7" spans="1:22" s="10" customFormat="1">
      <c r="A7" s="1"/>
      <c r="B7" s="11" t="s">
        <v>6</v>
      </c>
      <c r="C7" s="12">
        <v>777700.39999999991</v>
      </c>
      <c r="D7" s="12">
        <v>481033</v>
      </c>
      <c r="E7" s="12">
        <v>487612.66999999993</v>
      </c>
      <c r="F7" s="12">
        <v>649640.07000000007</v>
      </c>
      <c r="G7" s="12">
        <v>155689.14000000001</v>
      </c>
      <c r="H7" s="12">
        <v>1093978.3399999999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3">
        <v>0</v>
      </c>
    </row>
    <row r="8" spans="1:22" s="10" customFormat="1">
      <c r="A8" s="1"/>
      <c r="B8" s="14" t="s">
        <v>48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6">
        <v>0</v>
      </c>
    </row>
    <row r="9" spans="1:22" s="10" customFormat="1">
      <c r="A9" s="1"/>
      <c r="B9" s="11" t="s">
        <v>7</v>
      </c>
      <c r="C9" s="17"/>
      <c r="D9" s="17">
        <f>C10</f>
        <v>0</v>
      </c>
      <c r="E9" s="17">
        <f t="shared" ref="E9:V9" si="0">D10</f>
        <v>0</v>
      </c>
      <c r="F9" s="17">
        <f t="shared" si="0"/>
        <v>0</v>
      </c>
      <c r="G9" s="17">
        <f t="shared" si="0"/>
        <v>0</v>
      </c>
      <c r="H9" s="17">
        <f t="shared" si="0"/>
        <v>0</v>
      </c>
      <c r="I9" s="17">
        <f t="shared" si="0"/>
        <v>0</v>
      </c>
      <c r="J9" s="17">
        <f t="shared" si="0"/>
        <v>0</v>
      </c>
      <c r="K9" s="17">
        <f t="shared" si="0"/>
        <v>0</v>
      </c>
      <c r="L9" s="17">
        <f t="shared" si="0"/>
        <v>0</v>
      </c>
      <c r="M9" s="17">
        <f t="shared" si="0"/>
        <v>0</v>
      </c>
      <c r="N9" s="17">
        <f t="shared" si="0"/>
        <v>0</v>
      </c>
      <c r="O9" s="17">
        <f t="shared" si="0"/>
        <v>0</v>
      </c>
      <c r="P9" s="17">
        <f t="shared" si="0"/>
        <v>0</v>
      </c>
      <c r="Q9" s="17">
        <f t="shared" si="0"/>
        <v>0</v>
      </c>
      <c r="R9" s="17">
        <f t="shared" si="0"/>
        <v>0</v>
      </c>
      <c r="S9" s="17">
        <f t="shared" si="0"/>
        <v>0</v>
      </c>
      <c r="T9" s="17">
        <f t="shared" si="0"/>
        <v>0</v>
      </c>
      <c r="U9" s="17">
        <f t="shared" si="0"/>
        <v>0</v>
      </c>
      <c r="V9" s="18">
        <f t="shared" si="0"/>
        <v>0</v>
      </c>
    </row>
    <row r="10" spans="1:22" s="10" customFormat="1">
      <c r="A10" s="1"/>
      <c r="B10" s="11" t="s">
        <v>8</v>
      </c>
      <c r="C10" s="17">
        <f>IF((C4-C5-C6+C7-C9)&lt;0,ABS((C4-C5-C6+C7-C9)),0)</f>
        <v>0</v>
      </c>
      <c r="D10" s="17">
        <f t="shared" ref="D10:V10" si="1">IF((D4-D5-D6+D7-D9)&lt;0,ABS((D4-D5-D6+D7-D9)),0)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7">
        <f t="shared" si="1"/>
        <v>0</v>
      </c>
      <c r="M10" s="17">
        <f t="shared" si="1"/>
        <v>0</v>
      </c>
      <c r="N10" s="17">
        <f t="shared" si="1"/>
        <v>0</v>
      </c>
      <c r="O10" s="17">
        <f t="shared" si="1"/>
        <v>0</v>
      </c>
      <c r="P10" s="17">
        <f t="shared" si="1"/>
        <v>0</v>
      </c>
      <c r="Q10" s="17">
        <f t="shared" si="1"/>
        <v>0</v>
      </c>
      <c r="R10" s="17">
        <f t="shared" si="1"/>
        <v>0</v>
      </c>
      <c r="S10" s="17">
        <f t="shared" si="1"/>
        <v>0</v>
      </c>
      <c r="T10" s="17">
        <f t="shared" si="1"/>
        <v>0</v>
      </c>
      <c r="U10" s="17">
        <f t="shared" si="1"/>
        <v>0</v>
      </c>
      <c r="V10" s="18">
        <f t="shared" si="1"/>
        <v>0</v>
      </c>
    </row>
    <row r="11" spans="1:22" s="10" customFormat="1">
      <c r="A11" s="1"/>
      <c r="B11" s="19" t="s">
        <v>9</v>
      </c>
      <c r="C11" s="20">
        <f>IF((C4-C5-C6+C7-C8)&gt;0,(C4-C5-C6+C7-C10-C8),0)</f>
        <v>661049.48249999993</v>
      </c>
      <c r="D11" s="20">
        <f t="shared" ref="D11:V11" si="2">IF((D4-D5-D6+D7-D8)&gt;0,(D4-D5-D6+D7-D10-D8),0)</f>
        <v>647728.88700000034</v>
      </c>
      <c r="E11" s="20">
        <f t="shared" si="2"/>
        <v>559395.83730000048</v>
      </c>
      <c r="F11" s="20">
        <f t="shared" si="2"/>
        <v>359543.13110000035</v>
      </c>
      <c r="G11" s="20">
        <f t="shared" si="2"/>
        <v>601635.66169999971</v>
      </c>
      <c r="H11" s="20">
        <f t="shared" si="2"/>
        <v>530227.38850000093</v>
      </c>
      <c r="I11" s="20">
        <f t="shared" si="2"/>
        <v>0</v>
      </c>
      <c r="J11" s="20">
        <f t="shared" si="2"/>
        <v>0</v>
      </c>
      <c r="K11" s="20">
        <f t="shared" si="2"/>
        <v>0</v>
      </c>
      <c r="L11" s="20">
        <f t="shared" si="2"/>
        <v>0</v>
      </c>
      <c r="M11" s="20">
        <f t="shared" si="2"/>
        <v>0</v>
      </c>
      <c r="N11" s="20">
        <f t="shared" si="2"/>
        <v>0</v>
      </c>
      <c r="O11" s="20">
        <f t="shared" si="2"/>
        <v>0</v>
      </c>
      <c r="P11" s="20">
        <f t="shared" si="2"/>
        <v>0</v>
      </c>
      <c r="Q11" s="20">
        <f t="shared" si="2"/>
        <v>0</v>
      </c>
      <c r="R11" s="20">
        <f t="shared" si="2"/>
        <v>0</v>
      </c>
      <c r="S11" s="20">
        <f t="shared" si="2"/>
        <v>0</v>
      </c>
      <c r="T11" s="20">
        <f t="shared" si="2"/>
        <v>0</v>
      </c>
      <c r="U11" s="20">
        <f t="shared" si="2"/>
        <v>0</v>
      </c>
      <c r="V11" s="21">
        <f t="shared" si="2"/>
        <v>0</v>
      </c>
    </row>
    <row r="12" spans="1:22" s="10" customFormat="1">
      <c r="A12" s="1"/>
      <c r="B12" s="22" t="s">
        <v>10</v>
      </c>
      <c r="C12" s="23">
        <f>C11*C3</f>
        <v>436292.65844999999</v>
      </c>
      <c r="D12" s="23">
        <f t="shared" ref="D12:V12" si="3">D11*D3</f>
        <v>427501.06542000023</v>
      </c>
      <c r="E12" s="23">
        <f t="shared" si="3"/>
        <v>369201.25261800032</v>
      </c>
      <c r="F12" s="23">
        <f t="shared" si="3"/>
        <v>237298.46652600024</v>
      </c>
      <c r="G12" s="23">
        <f t="shared" si="3"/>
        <v>397079.53672199982</v>
      </c>
      <c r="H12" s="23">
        <f t="shared" si="3"/>
        <v>349950.07641000062</v>
      </c>
      <c r="I12" s="23">
        <f t="shared" si="3"/>
        <v>0</v>
      </c>
      <c r="J12" s="23">
        <f t="shared" si="3"/>
        <v>0</v>
      </c>
      <c r="K12" s="23">
        <f t="shared" si="3"/>
        <v>0</v>
      </c>
      <c r="L12" s="23">
        <f t="shared" si="3"/>
        <v>0</v>
      </c>
      <c r="M12" s="23">
        <f t="shared" si="3"/>
        <v>0</v>
      </c>
      <c r="N12" s="23">
        <f t="shared" si="3"/>
        <v>0</v>
      </c>
      <c r="O12" s="23">
        <f t="shared" si="3"/>
        <v>0</v>
      </c>
      <c r="P12" s="23">
        <f t="shared" si="3"/>
        <v>0</v>
      </c>
      <c r="Q12" s="23">
        <f t="shared" si="3"/>
        <v>0</v>
      </c>
      <c r="R12" s="23">
        <f t="shared" si="3"/>
        <v>0</v>
      </c>
      <c r="S12" s="23">
        <f t="shared" si="3"/>
        <v>0</v>
      </c>
      <c r="T12" s="23">
        <f t="shared" si="3"/>
        <v>0</v>
      </c>
      <c r="U12" s="23">
        <f t="shared" si="3"/>
        <v>0</v>
      </c>
      <c r="V12" s="24">
        <f t="shared" si="3"/>
        <v>0</v>
      </c>
    </row>
    <row r="13" spans="1:22" s="10" customFormat="1">
      <c r="A13" s="1"/>
      <c r="B13" s="25" t="s">
        <v>11</v>
      </c>
      <c r="C13" s="26">
        <v>0.06</v>
      </c>
      <c r="D13" s="26">
        <v>0.06</v>
      </c>
      <c r="E13" s="26">
        <v>0.06</v>
      </c>
      <c r="F13" s="26">
        <v>0.06</v>
      </c>
      <c r="G13" s="26">
        <v>0.06</v>
      </c>
      <c r="H13" s="26">
        <v>0.06</v>
      </c>
      <c r="I13" s="26">
        <v>0.06</v>
      </c>
      <c r="J13" s="26">
        <v>0.06</v>
      </c>
      <c r="K13" s="26">
        <v>0.06</v>
      </c>
      <c r="L13" s="26">
        <v>0.06</v>
      </c>
      <c r="M13" s="26">
        <v>0.06</v>
      </c>
      <c r="N13" s="26">
        <v>0.06</v>
      </c>
      <c r="O13" s="26">
        <v>0.06</v>
      </c>
      <c r="P13" s="26">
        <v>0.06</v>
      </c>
      <c r="Q13" s="26">
        <v>0.06</v>
      </c>
      <c r="R13" s="26">
        <v>0.06</v>
      </c>
      <c r="S13" s="26">
        <v>0.06</v>
      </c>
      <c r="T13" s="26">
        <v>0.06</v>
      </c>
      <c r="U13" s="26">
        <v>0.06</v>
      </c>
      <c r="V13" s="27">
        <v>0.06</v>
      </c>
    </row>
    <row r="14" spans="1:22" s="10" customFormat="1">
      <c r="A14" s="1"/>
      <c r="B14" s="28" t="s">
        <v>12</v>
      </c>
      <c r="C14" s="29">
        <f>ProGoiás!C12*C13</f>
        <v>26177.559506999998</v>
      </c>
      <c r="D14" s="29">
        <f>ProGoiás!D12*D13</f>
        <v>25650.063925200015</v>
      </c>
      <c r="E14" s="29">
        <f>ProGoiás!E12*E13</f>
        <v>22152.075157080017</v>
      </c>
      <c r="F14" s="29">
        <f>ProGoiás!F12*F13</f>
        <v>14237.907991560014</v>
      </c>
      <c r="G14" s="29">
        <f>ProGoiás!G12*G13</f>
        <v>23824.77220331999</v>
      </c>
      <c r="H14" s="29">
        <f>ProGoiás!H12*H13</f>
        <v>20997.004584600036</v>
      </c>
      <c r="I14" s="29">
        <f>ProGoiás!I12*I13</f>
        <v>0</v>
      </c>
      <c r="J14" s="29">
        <f>ProGoiás!J12*J13</f>
        <v>0</v>
      </c>
      <c r="K14" s="29">
        <f>ProGoiás!K12*K13</f>
        <v>0</v>
      </c>
      <c r="L14" s="29">
        <f>ProGoiás!L12*L13</f>
        <v>0</v>
      </c>
      <c r="M14" s="29">
        <f>ProGoiás!M12*M13</f>
        <v>0</v>
      </c>
      <c r="N14" s="29">
        <f>ProGoiás!N12*N13</f>
        <v>0</v>
      </c>
      <c r="O14" s="29">
        <f>ProGoiás!O12*O13</f>
        <v>0</v>
      </c>
      <c r="P14" s="29">
        <f>ProGoiás!P12*P13</f>
        <v>0</v>
      </c>
      <c r="Q14" s="29">
        <f>ProGoiás!Q12*Q13</f>
        <v>0</v>
      </c>
      <c r="R14" s="29">
        <f>ProGoiás!R12*R13</f>
        <v>0</v>
      </c>
      <c r="S14" s="29">
        <f>ProGoiás!S12*S13</f>
        <v>0</v>
      </c>
      <c r="T14" s="29">
        <f>ProGoiás!T12*T13</f>
        <v>0</v>
      </c>
      <c r="U14" s="29">
        <f>ProGoiás!U12*U13</f>
        <v>0</v>
      </c>
      <c r="V14" s="30">
        <f>ProGoiás!V12*V13</f>
        <v>0</v>
      </c>
    </row>
    <row r="15" spans="1:22" s="10" customFormat="1">
      <c r="A15" s="1"/>
    </row>
    <row r="16" spans="1:22" s="10" customFormat="1">
      <c r="H16" s="31">
        <f>824267.39-H4</f>
        <v>0</v>
      </c>
    </row>
    <row r="17" spans="2:22" s="10" customForma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2" s="10" customFormat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2" s="10" customFormat="1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2" s="10" customFormat="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2" s="10" customFormat="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</sheetData>
  <pageMargins left="0.70866141732283505" right="0.70866141732283505" top="0.74803149606299202" bottom="0.74803149606299202" header="0.31496062992126" footer="0.31496062992126"/>
  <pageSetup paperSize="9" fitToWidth="0" fitToHeight="0" orientation="portrait" r:id="rId1"/>
  <headerFooter>
    <oddHeader>&amp;L&amp;"Calibri,Regular"&amp;K000000&amp;F&amp;R&amp;"Calibri,Regular"&amp;K000000&amp;G</oddHeader>
    <oddFooter>&amp;L&amp;"Calibri,Regular"&amp;K000000&amp;A&amp;CPage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59252-2506-724A-A1AD-5DEAF96FF102}">
  <sheetPr codeName="Sheet3"/>
  <dimension ref="A1:Z54"/>
  <sheetViews>
    <sheetView showGridLines="0" zoomScale="130" zoomScaleNormal="130" workbookViewId="0">
      <pane xSplit="2" ySplit="1" topLeftCell="C38" activePane="bottomRight" state="frozen"/>
      <selection activeCell="F1" sqref="F1:F1048576"/>
      <selection pane="topRight" activeCell="F1" sqref="F1:F1048576"/>
      <selection pane="bottomLeft" activeCell="F1" sqref="F1:F1048576"/>
      <selection pane="bottomRight" activeCell="B48" sqref="B48"/>
    </sheetView>
  </sheetViews>
  <sheetFormatPr baseColWidth="10" defaultColWidth="8.83203125" defaultRowHeight="15"/>
  <cols>
    <col min="1" max="1" width="2.5" style="1" customWidth="1"/>
    <col min="2" max="2" width="35.1640625" style="1" customWidth="1"/>
    <col min="3" max="3" width="16.5" style="1" customWidth="1"/>
    <col min="4" max="4" width="14.1640625" style="1" customWidth="1"/>
    <col min="5" max="5" width="14.5" style="1" customWidth="1"/>
    <col min="6" max="6" width="15.5" style="1" customWidth="1"/>
    <col min="7" max="22" width="14.5" style="1" customWidth="1"/>
    <col min="23" max="26" width="8.83203125" style="10" customWidth="1"/>
    <col min="27" max="16384" width="8.83203125" style="10"/>
  </cols>
  <sheetData>
    <row r="1" spans="2:25" s="1" customFormat="1" ht="16" thickBot="1">
      <c r="B1" s="32" t="s">
        <v>13</v>
      </c>
      <c r="C1" s="33" t="s">
        <v>46</v>
      </c>
      <c r="D1" s="33" t="s">
        <v>46</v>
      </c>
      <c r="E1" s="33" t="s">
        <v>46</v>
      </c>
      <c r="F1" s="33" t="s">
        <v>46</v>
      </c>
      <c r="G1" s="33" t="s">
        <v>46</v>
      </c>
      <c r="H1" s="33" t="s">
        <v>46</v>
      </c>
      <c r="I1" s="33" t="s">
        <v>46</v>
      </c>
      <c r="J1" s="33" t="s">
        <v>46</v>
      </c>
      <c r="K1" s="33" t="s">
        <v>47</v>
      </c>
      <c r="L1" s="33" t="s">
        <v>47</v>
      </c>
      <c r="M1" s="33" t="s">
        <v>47</v>
      </c>
      <c r="N1" s="33" t="s">
        <v>47</v>
      </c>
      <c r="O1" s="33" t="s">
        <v>47</v>
      </c>
      <c r="P1" s="33" t="s">
        <v>47</v>
      </c>
      <c r="Q1" s="33" t="s">
        <v>47</v>
      </c>
      <c r="R1" s="33" t="s">
        <v>47</v>
      </c>
      <c r="S1" s="33" t="s">
        <v>47</v>
      </c>
      <c r="T1" s="33" t="s">
        <v>47</v>
      </c>
      <c r="U1" s="33" t="s">
        <v>47</v>
      </c>
      <c r="V1" s="34" t="s">
        <v>47</v>
      </c>
      <c r="W1" s="10"/>
      <c r="X1" s="10"/>
      <c r="Y1" s="10"/>
    </row>
    <row r="2" spans="2:25" s="1" customFormat="1" ht="16" thickBot="1">
      <c r="B2" s="35"/>
      <c r="C2" s="36">
        <v>45658</v>
      </c>
      <c r="D2" s="36">
        <f>EDATE(C2,1)</f>
        <v>45689</v>
      </c>
      <c r="E2" s="36">
        <f t="shared" ref="E2:T4" si="0">EDATE(D2,1)</f>
        <v>45717</v>
      </c>
      <c r="F2" s="36">
        <f t="shared" si="0"/>
        <v>45748</v>
      </c>
      <c r="G2" s="36">
        <f t="shared" si="0"/>
        <v>45778</v>
      </c>
      <c r="H2" s="36">
        <f t="shared" si="0"/>
        <v>45809</v>
      </c>
      <c r="I2" s="36">
        <f t="shared" si="0"/>
        <v>45839</v>
      </c>
      <c r="J2" s="36">
        <f t="shared" si="0"/>
        <v>45870</v>
      </c>
      <c r="K2" s="36">
        <f t="shared" si="0"/>
        <v>45901</v>
      </c>
      <c r="L2" s="36">
        <f t="shared" si="0"/>
        <v>45931</v>
      </c>
      <c r="M2" s="36">
        <f t="shared" si="0"/>
        <v>45962</v>
      </c>
      <c r="N2" s="36">
        <f t="shared" si="0"/>
        <v>45992</v>
      </c>
      <c r="O2" s="36">
        <f t="shared" si="0"/>
        <v>46023</v>
      </c>
      <c r="P2" s="36">
        <f t="shared" si="0"/>
        <v>46054</v>
      </c>
      <c r="Q2" s="36">
        <f t="shared" si="0"/>
        <v>46082</v>
      </c>
      <c r="R2" s="36">
        <f t="shared" si="0"/>
        <v>46113</v>
      </c>
      <c r="S2" s="36">
        <f t="shared" si="0"/>
        <v>46143</v>
      </c>
      <c r="T2" s="36">
        <f t="shared" si="0"/>
        <v>46174</v>
      </c>
      <c r="U2" s="36">
        <f t="shared" ref="U2:V2" si="1">EDATE(T2,1)</f>
        <v>46204</v>
      </c>
      <c r="V2" s="37">
        <f t="shared" si="1"/>
        <v>46235</v>
      </c>
      <c r="W2" s="10"/>
      <c r="X2" s="10"/>
      <c r="Y2" s="10"/>
    </row>
    <row r="3" spans="2:25" s="1" customFormat="1" ht="16" thickBot="1">
      <c r="W3" s="10"/>
      <c r="X3" s="10"/>
      <c r="Y3" s="10"/>
    </row>
    <row r="4" spans="2:25" s="1" customFormat="1">
      <c r="B4" s="38" t="s">
        <v>14</v>
      </c>
      <c r="C4" s="39">
        <v>45658</v>
      </c>
      <c r="D4" s="39">
        <f>EDATE(C4,1)</f>
        <v>45689</v>
      </c>
      <c r="E4" s="39">
        <f t="shared" si="0"/>
        <v>45717</v>
      </c>
      <c r="F4" s="39">
        <f t="shared" si="0"/>
        <v>45748</v>
      </c>
      <c r="G4" s="39">
        <f t="shared" si="0"/>
        <v>45778</v>
      </c>
      <c r="H4" s="39">
        <f t="shared" si="0"/>
        <v>45809</v>
      </c>
      <c r="I4" s="39">
        <f t="shared" si="0"/>
        <v>45839</v>
      </c>
      <c r="J4" s="39">
        <f t="shared" si="0"/>
        <v>45870</v>
      </c>
      <c r="K4" s="39">
        <f t="shared" si="0"/>
        <v>45901</v>
      </c>
      <c r="L4" s="39">
        <f t="shared" si="0"/>
        <v>45931</v>
      </c>
      <c r="M4" s="39">
        <f t="shared" si="0"/>
        <v>45962</v>
      </c>
      <c r="N4" s="39">
        <f t="shared" si="0"/>
        <v>45992</v>
      </c>
      <c r="O4" s="39">
        <f t="shared" si="0"/>
        <v>46023</v>
      </c>
      <c r="P4" s="39">
        <f t="shared" si="0"/>
        <v>46054</v>
      </c>
      <c r="Q4" s="39">
        <f t="shared" si="0"/>
        <v>46082</v>
      </c>
      <c r="R4" s="39">
        <f t="shared" si="0"/>
        <v>46113</v>
      </c>
      <c r="S4" s="39">
        <f t="shared" si="0"/>
        <v>46143</v>
      </c>
      <c r="T4" s="39">
        <f t="shared" si="0"/>
        <v>46174</v>
      </c>
      <c r="U4" s="39">
        <f t="shared" ref="U4:V4" si="2">EDATE(T4,1)</f>
        <v>46204</v>
      </c>
      <c r="V4" s="40">
        <f t="shared" si="2"/>
        <v>46235</v>
      </c>
      <c r="W4" s="10"/>
      <c r="X4" s="10"/>
      <c r="Y4" s="10"/>
    </row>
    <row r="5" spans="2:25" s="1" customFormat="1">
      <c r="B5" s="41" t="s">
        <v>15</v>
      </c>
      <c r="C5" s="12">
        <v>14608311.560000006</v>
      </c>
      <c r="D5" s="12">
        <v>12463886.280000009</v>
      </c>
      <c r="E5" s="12">
        <v>11431348.080000004</v>
      </c>
      <c r="F5" s="12">
        <v>9276223.8800000008</v>
      </c>
      <c r="G5" s="12">
        <v>13349112.029999994</v>
      </c>
      <c r="H5" s="12">
        <v>8794333.5600000005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42">
        <v>0</v>
      </c>
      <c r="W5" s="10"/>
      <c r="X5" s="10"/>
      <c r="Y5" s="10"/>
    </row>
    <row r="6" spans="2:25" s="1" customFormat="1">
      <c r="B6" s="41" t="s">
        <v>16</v>
      </c>
      <c r="C6" s="12">
        <v>1401474.4900000002</v>
      </c>
      <c r="D6" s="12">
        <v>2158900.87</v>
      </c>
      <c r="E6" s="12">
        <v>2102026.8899999997</v>
      </c>
      <c r="F6" s="12">
        <v>2068285.0700000003</v>
      </c>
      <c r="G6" s="12">
        <v>1720268.15</v>
      </c>
      <c r="H6" s="12">
        <v>9599554.709999999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42">
        <v>0</v>
      </c>
      <c r="W6" s="10"/>
      <c r="X6" s="10"/>
      <c r="Y6" s="10"/>
    </row>
    <row r="7" spans="2:25" s="1" customFormat="1">
      <c r="B7" s="43">
        <v>6102</v>
      </c>
      <c r="C7" s="44">
        <v>34947.75</v>
      </c>
      <c r="D7" s="44">
        <v>41600.94</v>
      </c>
      <c r="E7" s="44">
        <v>59401.73</v>
      </c>
      <c r="F7" s="44">
        <v>156159.95000000001</v>
      </c>
      <c r="G7" s="44">
        <v>132054.9</v>
      </c>
      <c r="H7" s="44">
        <v>298069.09000000003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5">
        <v>0</v>
      </c>
      <c r="W7" s="10"/>
      <c r="X7" s="10"/>
      <c r="Y7" s="10"/>
    </row>
    <row r="8" spans="2:25" s="1" customFormat="1" ht="16" thickBot="1">
      <c r="B8" s="46">
        <v>6101</v>
      </c>
      <c r="C8" s="47">
        <v>6931082.6799999969</v>
      </c>
      <c r="D8" s="47">
        <v>7911175.4400000051</v>
      </c>
      <c r="E8" s="47">
        <v>6664595.1999999983</v>
      </c>
      <c r="F8" s="47">
        <v>5444070.2199999997</v>
      </c>
      <c r="G8" s="47">
        <v>7002980.320000004</v>
      </c>
      <c r="H8" s="47">
        <v>4979768.1900000004</v>
      </c>
      <c r="I8" s="47">
        <v>0</v>
      </c>
      <c r="J8" s="47">
        <v>0</v>
      </c>
      <c r="K8" s="47">
        <v>0</v>
      </c>
      <c r="L8" s="47">
        <v>0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  <c r="R8" s="47">
        <v>0</v>
      </c>
      <c r="S8" s="47">
        <v>0</v>
      </c>
      <c r="T8" s="47">
        <v>0</v>
      </c>
      <c r="U8" s="47">
        <v>0</v>
      </c>
      <c r="V8" s="48">
        <v>0</v>
      </c>
      <c r="W8" s="10"/>
      <c r="X8" s="10"/>
      <c r="Y8" s="10"/>
    </row>
    <row r="9" spans="2:25" s="1" customFormat="1" ht="16" thickBot="1">
      <c r="T9" s="49"/>
      <c r="U9" s="49"/>
      <c r="W9" s="10"/>
      <c r="X9" s="10"/>
      <c r="Y9" s="10"/>
    </row>
    <row r="10" spans="2:25" s="1" customFormat="1">
      <c r="B10" s="38" t="s">
        <v>17</v>
      </c>
      <c r="C10" s="39">
        <v>45658</v>
      </c>
      <c r="D10" s="39">
        <f>EDATE(C10,1)</f>
        <v>45689</v>
      </c>
      <c r="E10" s="39">
        <f t="shared" ref="E10:V10" si="3">EDATE(D10,1)</f>
        <v>45717</v>
      </c>
      <c r="F10" s="39">
        <f t="shared" si="3"/>
        <v>45748</v>
      </c>
      <c r="G10" s="39">
        <f t="shared" si="3"/>
        <v>45778</v>
      </c>
      <c r="H10" s="39">
        <f t="shared" si="3"/>
        <v>45809</v>
      </c>
      <c r="I10" s="39">
        <f t="shared" si="3"/>
        <v>45839</v>
      </c>
      <c r="J10" s="39">
        <f t="shared" si="3"/>
        <v>45870</v>
      </c>
      <c r="K10" s="39">
        <f t="shared" si="3"/>
        <v>45901</v>
      </c>
      <c r="L10" s="39">
        <f t="shared" si="3"/>
        <v>45931</v>
      </c>
      <c r="M10" s="39">
        <f t="shared" si="3"/>
        <v>45962</v>
      </c>
      <c r="N10" s="39">
        <f t="shared" si="3"/>
        <v>45992</v>
      </c>
      <c r="O10" s="39">
        <f t="shared" si="3"/>
        <v>46023</v>
      </c>
      <c r="P10" s="39">
        <f t="shared" si="3"/>
        <v>46054</v>
      </c>
      <c r="Q10" s="39">
        <f t="shared" si="3"/>
        <v>46082</v>
      </c>
      <c r="R10" s="39">
        <f t="shared" si="3"/>
        <v>46113</v>
      </c>
      <c r="S10" s="39">
        <f t="shared" si="3"/>
        <v>46143</v>
      </c>
      <c r="T10" s="39">
        <f t="shared" si="3"/>
        <v>46174</v>
      </c>
      <c r="U10" s="39">
        <f t="shared" si="3"/>
        <v>46204</v>
      </c>
      <c r="V10" s="40">
        <f t="shared" si="3"/>
        <v>46235</v>
      </c>
      <c r="W10" s="10"/>
      <c r="X10" s="10"/>
      <c r="Y10" s="10"/>
    </row>
    <row r="11" spans="2:25" s="1" customFormat="1">
      <c r="B11" s="41" t="s">
        <v>15</v>
      </c>
      <c r="C11" s="12">
        <v>8895856.6399999987</v>
      </c>
      <c r="D11" s="12">
        <v>6981934.1000000015</v>
      </c>
      <c r="E11" s="12">
        <v>6908207.6099999957</v>
      </c>
      <c r="F11" s="12">
        <v>8522045.769999994</v>
      </c>
      <c r="G11" s="12">
        <v>5659705.629999999</v>
      </c>
      <c r="H11" s="12">
        <v>9124583.3699999973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42">
        <v>0</v>
      </c>
      <c r="W11" s="10"/>
      <c r="X11" s="10"/>
      <c r="Y11" s="10"/>
    </row>
    <row r="12" spans="2:25" s="1" customFormat="1" hidden="1">
      <c r="B12" s="41" t="s">
        <v>18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42">
        <v>0</v>
      </c>
      <c r="W12" s="10"/>
      <c r="X12" s="10"/>
      <c r="Y12" s="10"/>
    </row>
    <row r="13" spans="2:25" s="1" customFormat="1">
      <c r="B13" s="50" t="s">
        <v>16</v>
      </c>
      <c r="C13" s="17">
        <v>7262564.7900000019</v>
      </c>
      <c r="D13" s="17">
        <v>5899142.7899999935</v>
      </c>
      <c r="E13" s="17">
        <v>6652691.2999999989</v>
      </c>
      <c r="F13" s="17">
        <v>4072881.5100000007</v>
      </c>
      <c r="G13" s="17">
        <v>4600176.3299999982</v>
      </c>
      <c r="H13" s="17">
        <v>9294466.700000003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51">
        <v>0</v>
      </c>
      <c r="W13" s="10"/>
      <c r="X13" s="10"/>
      <c r="Y13" s="10"/>
    </row>
    <row r="14" spans="2:25" s="1" customFormat="1">
      <c r="B14" s="43">
        <v>6102</v>
      </c>
      <c r="C14" s="44">
        <v>0</v>
      </c>
      <c r="D14" s="44">
        <v>17413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5">
        <v>0</v>
      </c>
      <c r="W14" s="10"/>
      <c r="X14" s="10"/>
      <c r="Y14" s="10"/>
    </row>
    <row r="15" spans="2:25" s="1" customFormat="1" ht="16" thickBot="1">
      <c r="B15" s="46">
        <v>6101</v>
      </c>
      <c r="C15" s="47">
        <v>264270.93</v>
      </c>
      <c r="D15" s="47">
        <v>54633.14</v>
      </c>
      <c r="E15" s="47">
        <v>112550.93</v>
      </c>
      <c r="F15" s="47">
        <v>366662.32999999996</v>
      </c>
      <c r="G15" s="47">
        <v>144004.49</v>
      </c>
      <c r="H15" s="47">
        <v>346008.04000000004</v>
      </c>
      <c r="I15" s="47">
        <v>0</v>
      </c>
      <c r="J15" s="47">
        <v>0</v>
      </c>
      <c r="K15" s="47">
        <v>0</v>
      </c>
      <c r="L15" s="47">
        <v>0</v>
      </c>
      <c r="M15" s="47">
        <v>0</v>
      </c>
      <c r="N15" s="47">
        <v>0</v>
      </c>
      <c r="O15" s="47">
        <v>0</v>
      </c>
      <c r="P15" s="47">
        <v>0</v>
      </c>
      <c r="Q15" s="47">
        <v>0</v>
      </c>
      <c r="R15" s="47">
        <v>0</v>
      </c>
      <c r="S15" s="47">
        <v>0</v>
      </c>
      <c r="T15" s="47">
        <v>0</v>
      </c>
      <c r="U15" s="47">
        <v>0</v>
      </c>
      <c r="V15" s="48">
        <v>0</v>
      </c>
      <c r="W15" s="10"/>
      <c r="X15" s="10"/>
      <c r="Y15" s="10"/>
    </row>
    <row r="16" spans="2:25" s="1" customFormat="1" ht="16" thickBot="1">
      <c r="B16" s="52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10"/>
      <c r="X16" s="10"/>
      <c r="Y16" s="10"/>
    </row>
    <row r="17" spans="2:22">
      <c r="B17" s="54" t="s">
        <v>19</v>
      </c>
      <c r="C17" s="39">
        <v>45658</v>
      </c>
      <c r="D17" s="39">
        <f>EDATE(C17,1)</f>
        <v>45689</v>
      </c>
      <c r="E17" s="39">
        <f t="shared" ref="E17:V17" si="4">EDATE(D17,1)</f>
        <v>45717</v>
      </c>
      <c r="F17" s="39">
        <f t="shared" si="4"/>
        <v>45748</v>
      </c>
      <c r="G17" s="39">
        <f t="shared" si="4"/>
        <v>45778</v>
      </c>
      <c r="H17" s="39">
        <f t="shared" si="4"/>
        <v>45809</v>
      </c>
      <c r="I17" s="39">
        <f t="shared" si="4"/>
        <v>45839</v>
      </c>
      <c r="J17" s="39">
        <f t="shared" si="4"/>
        <v>45870</v>
      </c>
      <c r="K17" s="39">
        <f t="shared" si="4"/>
        <v>45901</v>
      </c>
      <c r="L17" s="39">
        <f t="shared" si="4"/>
        <v>45931</v>
      </c>
      <c r="M17" s="39">
        <f t="shared" si="4"/>
        <v>45962</v>
      </c>
      <c r="N17" s="39">
        <f t="shared" si="4"/>
        <v>45992</v>
      </c>
      <c r="O17" s="39">
        <f t="shared" si="4"/>
        <v>46023</v>
      </c>
      <c r="P17" s="39">
        <f t="shared" si="4"/>
        <v>46054</v>
      </c>
      <c r="Q17" s="39">
        <f t="shared" si="4"/>
        <v>46082</v>
      </c>
      <c r="R17" s="39">
        <f t="shared" si="4"/>
        <v>46113</v>
      </c>
      <c r="S17" s="39">
        <f t="shared" si="4"/>
        <v>46143</v>
      </c>
      <c r="T17" s="39">
        <f t="shared" si="4"/>
        <v>46174</v>
      </c>
      <c r="U17" s="39">
        <f t="shared" si="4"/>
        <v>46204</v>
      </c>
      <c r="V17" s="40">
        <f t="shared" si="4"/>
        <v>46235</v>
      </c>
    </row>
    <row r="18" spans="2:22">
      <c r="B18" s="41" t="s">
        <v>20</v>
      </c>
      <c r="C18" s="12">
        <v>1074637.8999999999</v>
      </c>
      <c r="D18" s="12">
        <v>1055070.9200000002</v>
      </c>
      <c r="E18" s="12">
        <v>925793.01000000024</v>
      </c>
      <c r="F18" s="12">
        <v>786571.42999999982</v>
      </c>
      <c r="G18" s="12">
        <v>1024876.3899999999</v>
      </c>
      <c r="H18" s="12">
        <v>824267.3899999999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42">
        <v>0</v>
      </c>
    </row>
    <row r="19" spans="2:22">
      <c r="B19" s="55" t="s">
        <v>21</v>
      </c>
      <c r="C19" s="12">
        <v>861624.14999999991</v>
      </c>
      <c r="D19" s="12">
        <v>541675.39</v>
      </c>
      <c r="E19" s="12">
        <v>487612.66999999993</v>
      </c>
      <c r="F19" s="12">
        <v>651632.99000000011</v>
      </c>
      <c r="G19" s="12">
        <v>156660.48000000001</v>
      </c>
      <c r="H19" s="12">
        <v>1096644.1499999999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42">
        <v>0</v>
      </c>
    </row>
    <row r="20" spans="2:22">
      <c r="B20" s="41" t="s">
        <v>22</v>
      </c>
      <c r="C20" s="12">
        <v>8038.7300000000005</v>
      </c>
      <c r="D20" s="12">
        <v>26185.86</v>
      </c>
      <c r="E20" s="12">
        <v>23961.839999999997</v>
      </c>
      <c r="F20" s="12">
        <v>44506.930000000008</v>
      </c>
      <c r="G20" s="12">
        <v>30872.48</v>
      </c>
      <c r="H20" s="12">
        <v>43702.640000000007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42">
        <v>0</v>
      </c>
    </row>
    <row r="21" spans="2:22">
      <c r="B21" s="55" t="s">
        <v>23</v>
      </c>
      <c r="C21" s="56">
        <v>777700.39999999991</v>
      </c>
      <c r="D21" s="56">
        <v>481033</v>
      </c>
      <c r="E21" s="56">
        <v>487612.66999999993</v>
      </c>
      <c r="F21" s="56">
        <v>649640.07000000007</v>
      </c>
      <c r="G21" s="56">
        <v>155689.14000000001</v>
      </c>
      <c r="H21" s="56">
        <v>1093978.3399999999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6">
        <v>0</v>
      </c>
      <c r="V21" s="57">
        <v>0</v>
      </c>
    </row>
    <row r="22" spans="2:22" ht="16" thickBot="1">
      <c r="B22" s="55" t="s">
        <v>24</v>
      </c>
      <c r="C22" s="56">
        <v>112872.69</v>
      </c>
      <c r="D22" s="56">
        <v>105779.28</v>
      </c>
      <c r="E22" s="56">
        <v>29615.899999999998</v>
      </c>
      <c r="F22" s="56">
        <v>24001.339999999997</v>
      </c>
      <c r="G22" s="56">
        <v>17713.679999999997</v>
      </c>
      <c r="H22" s="56">
        <v>17586.149999999998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6">
        <v>0</v>
      </c>
      <c r="V22" s="57">
        <v>0</v>
      </c>
    </row>
    <row r="23" spans="2:22" ht="17" thickTop="1" thickBot="1">
      <c r="B23" s="58" t="s">
        <v>25</v>
      </c>
      <c r="C23" s="59">
        <f>SUBTOTAL(109,Apuração!C18:C22)</f>
        <v>2834873.8699999996</v>
      </c>
      <c r="D23" s="59">
        <f>SUBTOTAL(109,Apuração!D18:D22)</f>
        <v>2209744.4499999997</v>
      </c>
      <c r="E23" s="59">
        <f>SUBTOTAL(109,Apuração!E18:E22)</f>
        <v>1954596.09</v>
      </c>
      <c r="F23" s="59">
        <f>SUBTOTAL(109,Apuração!F18:F22)</f>
        <v>2156352.7599999998</v>
      </c>
      <c r="G23" s="59">
        <f>SUBTOTAL(109,Apuração!G18:G22)</f>
        <v>1385812.1699999997</v>
      </c>
      <c r="H23" s="59">
        <f>SUBTOTAL(109,Apuração!H18:H22)</f>
        <v>3076178.6699999995</v>
      </c>
      <c r="I23" s="59">
        <f>SUBTOTAL(109,Apuração!I18:I22)</f>
        <v>0</v>
      </c>
      <c r="J23" s="59">
        <f>SUBTOTAL(109,Apuração!J18:J22)</f>
        <v>0</v>
      </c>
      <c r="K23" s="59">
        <f>SUBTOTAL(109,Apuração!K18:K22)</f>
        <v>0</v>
      </c>
      <c r="L23" s="59">
        <f>SUBTOTAL(109,Apuração!L18:L22)</f>
        <v>0</v>
      </c>
      <c r="M23" s="59">
        <f>SUBTOTAL(109,Apuração!M18:M22)</f>
        <v>0</v>
      </c>
      <c r="N23" s="59">
        <f>SUBTOTAL(109,Apuração!N18:N22)</f>
        <v>0</v>
      </c>
      <c r="O23" s="59">
        <f>SUBTOTAL(109,Apuração!O18:O22)</f>
        <v>0</v>
      </c>
      <c r="P23" s="59">
        <f>SUBTOTAL(109,Apuração!P18:P22)</f>
        <v>0</v>
      </c>
      <c r="Q23" s="59">
        <f>SUBTOTAL(109,Apuração!Q18:Q22)</f>
        <v>0</v>
      </c>
      <c r="R23" s="59">
        <f>SUBTOTAL(109,Apuração!R18:R22)</f>
        <v>0</v>
      </c>
      <c r="S23" s="59">
        <f>SUBTOTAL(109,Apuração!S18:S22)</f>
        <v>0</v>
      </c>
      <c r="T23" s="59">
        <f>SUBTOTAL(109,Apuração!T18:T22)</f>
        <v>0</v>
      </c>
      <c r="U23" s="59">
        <f>SUBTOTAL(109,Apuração!U18:U22)</f>
        <v>0</v>
      </c>
      <c r="V23" s="60">
        <f>SUBTOTAL(109,Apuração!V18:V22)</f>
        <v>0</v>
      </c>
    </row>
    <row r="24" spans="2:22" ht="16" thickBot="1"/>
    <row r="25" spans="2:22">
      <c r="B25" s="54" t="s">
        <v>26</v>
      </c>
      <c r="C25" s="39">
        <v>45658</v>
      </c>
      <c r="D25" s="39">
        <f>EDATE(C25,1)</f>
        <v>45689</v>
      </c>
      <c r="E25" s="39">
        <f t="shared" ref="E25:V25" si="5">EDATE(D25,1)</f>
        <v>45717</v>
      </c>
      <c r="F25" s="39">
        <f t="shared" si="5"/>
        <v>45748</v>
      </c>
      <c r="G25" s="39">
        <f t="shared" si="5"/>
        <v>45778</v>
      </c>
      <c r="H25" s="39">
        <f t="shared" si="5"/>
        <v>45809</v>
      </c>
      <c r="I25" s="39">
        <f t="shared" si="5"/>
        <v>45839</v>
      </c>
      <c r="J25" s="39">
        <f t="shared" si="5"/>
        <v>45870</v>
      </c>
      <c r="K25" s="39">
        <f t="shared" si="5"/>
        <v>45901</v>
      </c>
      <c r="L25" s="39">
        <f t="shared" si="5"/>
        <v>45931</v>
      </c>
      <c r="M25" s="39">
        <f t="shared" si="5"/>
        <v>45962</v>
      </c>
      <c r="N25" s="39">
        <f t="shared" si="5"/>
        <v>45992</v>
      </c>
      <c r="O25" s="39">
        <f t="shared" si="5"/>
        <v>46023</v>
      </c>
      <c r="P25" s="39">
        <f t="shared" si="5"/>
        <v>46054</v>
      </c>
      <c r="Q25" s="39">
        <f t="shared" si="5"/>
        <v>46082</v>
      </c>
      <c r="R25" s="39">
        <f t="shared" si="5"/>
        <v>46113</v>
      </c>
      <c r="S25" s="39">
        <f t="shared" si="5"/>
        <v>46143</v>
      </c>
      <c r="T25" s="39">
        <f t="shared" si="5"/>
        <v>46174</v>
      </c>
      <c r="U25" s="39">
        <f t="shared" si="5"/>
        <v>46204</v>
      </c>
      <c r="V25" s="40">
        <f t="shared" si="5"/>
        <v>46235</v>
      </c>
    </row>
    <row r="26" spans="2:22">
      <c r="B26" s="41" t="s">
        <v>20</v>
      </c>
      <c r="C26" s="12">
        <v>1110265.19</v>
      </c>
      <c r="D26" s="12">
        <v>793498.95999999973</v>
      </c>
      <c r="E26" s="12">
        <v>772178.74999999977</v>
      </c>
      <c r="F26" s="12">
        <v>1009583.6399999995</v>
      </c>
      <c r="G26" s="12">
        <v>494029.4600000002</v>
      </c>
      <c r="H26" s="12">
        <v>1325148.2699999989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42">
        <v>0</v>
      </c>
    </row>
    <row r="27" spans="2:22">
      <c r="B27" s="41" t="s">
        <v>22</v>
      </c>
      <c r="C27" s="12">
        <v>10705.11</v>
      </c>
      <c r="D27" s="12">
        <v>15919.599999999999</v>
      </c>
      <c r="E27" s="12">
        <v>17861.099999999999</v>
      </c>
      <c r="F27" s="12">
        <v>13462.32</v>
      </c>
      <c r="G27" s="12">
        <v>12278.62</v>
      </c>
      <c r="H27" s="12">
        <v>14968.33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42">
        <v>0</v>
      </c>
    </row>
    <row r="28" spans="2:22">
      <c r="B28" s="55" t="s">
        <v>27</v>
      </c>
      <c r="C28" s="56">
        <v>14355.51</v>
      </c>
      <c r="D28" s="56">
        <v>16310.65</v>
      </c>
      <c r="E28" s="56">
        <v>16310.65</v>
      </c>
      <c r="F28" s="56">
        <v>16310.65</v>
      </c>
      <c r="G28" s="56">
        <v>16310.65</v>
      </c>
      <c r="H28" s="56">
        <v>16532.47</v>
      </c>
      <c r="I28" s="56">
        <v>0</v>
      </c>
      <c r="J28" s="56">
        <v>0</v>
      </c>
      <c r="K28" s="56">
        <v>0</v>
      </c>
      <c r="L28" s="56">
        <v>0</v>
      </c>
      <c r="M28" s="56">
        <v>0</v>
      </c>
      <c r="N28" s="56">
        <v>0</v>
      </c>
      <c r="O28" s="56">
        <v>0</v>
      </c>
      <c r="P28" s="56">
        <v>0</v>
      </c>
      <c r="Q28" s="56">
        <v>0</v>
      </c>
      <c r="R28" s="56">
        <v>0</v>
      </c>
      <c r="S28" s="56">
        <v>0</v>
      </c>
      <c r="T28" s="56">
        <v>0</v>
      </c>
      <c r="U28" s="56">
        <v>0</v>
      </c>
      <c r="V28" s="57">
        <v>0</v>
      </c>
    </row>
    <row r="29" spans="2:22">
      <c r="B29" s="61">
        <v>0.03</v>
      </c>
      <c r="C29" s="62">
        <f t="shared" ref="C29:V29" si="6">(C7-C14)*$B29</f>
        <v>1048.4324999999999</v>
      </c>
      <c r="D29" s="62">
        <f t="shared" si="6"/>
        <v>725.6382000000001</v>
      </c>
      <c r="E29" s="62">
        <f t="shared" si="6"/>
        <v>1782.0518999999999</v>
      </c>
      <c r="F29" s="62">
        <f t="shared" si="6"/>
        <v>4684.7984999999999</v>
      </c>
      <c r="G29" s="62">
        <f t="shared" si="6"/>
        <v>3961.6469999999995</v>
      </c>
      <c r="H29" s="62">
        <f t="shared" si="6"/>
        <v>8942.0727000000006</v>
      </c>
      <c r="I29" s="62">
        <f t="shared" si="6"/>
        <v>0</v>
      </c>
      <c r="J29" s="62">
        <f t="shared" si="6"/>
        <v>0</v>
      </c>
      <c r="K29" s="62">
        <f t="shared" si="6"/>
        <v>0</v>
      </c>
      <c r="L29" s="62">
        <f t="shared" si="6"/>
        <v>0</v>
      </c>
      <c r="M29" s="62">
        <f t="shared" si="6"/>
        <v>0</v>
      </c>
      <c r="N29" s="62">
        <f t="shared" si="6"/>
        <v>0</v>
      </c>
      <c r="O29" s="62">
        <f t="shared" si="6"/>
        <v>0</v>
      </c>
      <c r="P29" s="62">
        <f t="shared" si="6"/>
        <v>0</v>
      </c>
      <c r="Q29" s="62">
        <f t="shared" si="6"/>
        <v>0</v>
      </c>
      <c r="R29" s="62">
        <f t="shared" si="6"/>
        <v>0</v>
      </c>
      <c r="S29" s="62">
        <f t="shared" si="6"/>
        <v>0</v>
      </c>
      <c r="T29" s="62">
        <f t="shared" si="6"/>
        <v>0</v>
      </c>
      <c r="U29" s="62">
        <f t="shared" si="6"/>
        <v>0</v>
      </c>
      <c r="V29" s="63">
        <f t="shared" si="6"/>
        <v>0</v>
      </c>
    </row>
    <row r="30" spans="2:22">
      <c r="B30" s="64">
        <v>0.01</v>
      </c>
      <c r="C30" s="62">
        <f t="shared" ref="C30:V30" si="7">IF(C25&gt;44286,(C8-C15)*$B30,0)</f>
        <v>66668.117499999978</v>
      </c>
      <c r="D30" s="62">
        <f t="shared" si="7"/>
        <v>78565.423000000053</v>
      </c>
      <c r="E30" s="62">
        <f t="shared" si="7"/>
        <v>65520.442699999985</v>
      </c>
      <c r="F30" s="62">
        <f t="shared" si="7"/>
        <v>50774.0789</v>
      </c>
      <c r="G30" s="62">
        <f t="shared" si="7"/>
        <v>68589.758300000045</v>
      </c>
      <c r="H30" s="62">
        <f t="shared" si="7"/>
        <v>46337.601500000004</v>
      </c>
      <c r="I30" s="62">
        <f t="shared" si="7"/>
        <v>0</v>
      </c>
      <c r="J30" s="62">
        <f t="shared" si="7"/>
        <v>0</v>
      </c>
      <c r="K30" s="62">
        <f t="shared" si="7"/>
        <v>0</v>
      </c>
      <c r="L30" s="62">
        <f t="shared" si="7"/>
        <v>0</v>
      </c>
      <c r="M30" s="62">
        <f t="shared" si="7"/>
        <v>0</v>
      </c>
      <c r="N30" s="62">
        <f t="shared" si="7"/>
        <v>0</v>
      </c>
      <c r="O30" s="62">
        <f t="shared" si="7"/>
        <v>0</v>
      </c>
      <c r="P30" s="62">
        <f t="shared" si="7"/>
        <v>0</v>
      </c>
      <c r="Q30" s="62">
        <f t="shared" si="7"/>
        <v>0</v>
      </c>
      <c r="R30" s="62">
        <f t="shared" si="7"/>
        <v>0</v>
      </c>
      <c r="S30" s="62">
        <f t="shared" si="7"/>
        <v>0</v>
      </c>
      <c r="T30" s="62">
        <f t="shared" si="7"/>
        <v>0</v>
      </c>
      <c r="U30" s="62">
        <f t="shared" si="7"/>
        <v>0</v>
      </c>
      <c r="V30" s="63">
        <f t="shared" si="7"/>
        <v>0</v>
      </c>
    </row>
    <row r="31" spans="2:22" hidden="1">
      <c r="B31" s="65">
        <v>0</v>
      </c>
      <c r="C31" s="62">
        <v>0</v>
      </c>
      <c r="D31" s="62">
        <v>0</v>
      </c>
      <c r="E31" s="62">
        <v>0</v>
      </c>
      <c r="F31" s="62">
        <v>0</v>
      </c>
      <c r="G31" s="62">
        <v>0</v>
      </c>
      <c r="H31" s="62">
        <v>0</v>
      </c>
      <c r="I31" s="62">
        <v>0</v>
      </c>
      <c r="J31" s="62">
        <v>0</v>
      </c>
      <c r="K31" s="62">
        <v>0</v>
      </c>
      <c r="L31" s="62">
        <v>0</v>
      </c>
      <c r="M31" s="62">
        <v>0</v>
      </c>
      <c r="N31" s="62">
        <v>0</v>
      </c>
      <c r="O31" s="62">
        <v>0</v>
      </c>
      <c r="P31" s="62">
        <v>0</v>
      </c>
      <c r="Q31" s="62">
        <v>0</v>
      </c>
      <c r="R31" s="62">
        <v>0</v>
      </c>
      <c r="S31" s="62">
        <v>0</v>
      </c>
      <c r="T31" s="62">
        <v>0</v>
      </c>
      <c r="U31" s="62">
        <v>0</v>
      </c>
      <c r="V31" s="63">
        <v>0</v>
      </c>
    </row>
    <row r="32" spans="2:22" hidden="1">
      <c r="B32" s="66">
        <v>0</v>
      </c>
      <c r="C32" s="62">
        <v>0</v>
      </c>
      <c r="D32" s="62">
        <v>0</v>
      </c>
      <c r="E32" s="62">
        <v>0</v>
      </c>
      <c r="F32" s="62">
        <v>0</v>
      </c>
      <c r="G32" s="62">
        <v>0</v>
      </c>
      <c r="H32" s="62">
        <v>0</v>
      </c>
      <c r="I32" s="62">
        <v>0</v>
      </c>
      <c r="J32" s="62">
        <v>0</v>
      </c>
      <c r="K32" s="62">
        <v>0</v>
      </c>
      <c r="L32" s="62">
        <v>0</v>
      </c>
      <c r="M32" s="62">
        <v>0</v>
      </c>
      <c r="N32" s="62">
        <v>0</v>
      </c>
      <c r="O32" s="62">
        <v>0</v>
      </c>
      <c r="P32" s="62">
        <v>0</v>
      </c>
      <c r="Q32" s="62">
        <v>0</v>
      </c>
      <c r="R32" s="62">
        <v>0</v>
      </c>
      <c r="S32" s="62">
        <v>0</v>
      </c>
      <c r="T32" s="62">
        <v>0</v>
      </c>
      <c r="U32" s="62">
        <v>0</v>
      </c>
      <c r="V32" s="63">
        <v>0</v>
      </c>
    </row>
    <row r="33" spans="2:25" ht="16" thickBot="1">
      <c r="B33" s="55" t="s">
        <v>28</v>
      </c>
      <c r="C33" s="56">
        <v>28879.360000000001</v>
      </c>
      <c r="D33" s="56">
        <v>60837.599999999999</v>
      </c>
      <c r="E33" s="56">
        <v>0</v>
      </c>
      <c r="F33" s="56">
        <v>1992.92</v>
      </c>
      <c r="G33" s="56">
        <v>971.34</v>
      </c>
      <c r="H33" s="56">
        <v>2665.81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0</v>
      </c>
      <c r="Q33" s="56">
        <v>0</v>
      </c>
      <c r="R33" s="56">
        <v>0</v>
      </c>
      <c r="S33" s="56">
        <v>0</v>
      </c>
      <c r="T33" s="56">
        <v>0</v>
      </c>
      <c r="U33" s="56">
        <v>0</v>
      </c>
      <c r="V33" s="57">
        <v>0</v>
      </c>
    </row>
    <row r="34" spans="2:25" ht="17" thickTop="1" thickBot="1">
      <c r="B34" s="58" t="s">
        <v>25</v>
      </c>
      <c r="C34" s="59">
        <f>SUBTOTAL(109,Apuração!C26:C33)</f>
        <v>1231921.7200000002</v>
      </c>
      <c r="D34" s="59">
        <f>SUBTOTAL(109,Apuração!D26:D33)</f>
        <v>965857.87119999982</v>
      </c>
      <c r="E34" s="59">
        <f>SUBTOTAL(109,Apuração!E26:E33)</f>
        <v>873652.99459999974</v>
      </c>
      <c r="F34" s="59">
        <f>SUBTOTAL(109,Apuração!F26:F33)</f>
        <v>1096808.4073999994</v>
      </c>
      <c r="G34" s="59">
        <f>SUBTOTAL(109,Apuração!G26:G33)</f>
        <v>596141.47530000017</v>
      </c>
      <c r="H34" s="59">
        <f>SUBTOTAL(109,Apuração!H26:H33)</f>
        <v>1414594.554199999</v>
      </c>
      <c r="I34" s="59">
        <f>SUBTOTAL(109,Apuração!I26:I33)</f>
        <v>0</v>
      </c>
      <c r="J34" s="59">
        <f>SUBTOTAL(109,Apuração!J26:J33)</f>
        <v>0</v>
      </c>
      <c r="K34" s="59">
        <f>SUBTOTAL(109,Apuração!K26:K33)</f>
        <v>0</v>
      </c>
      <c r="L34" s="59">
        <f>SUBTOTAL(109,Apuração!L26:L33)</f>
        <v>0</v>
      </c>
      <c r="M34" s="59">
        <f>SUBTOTAL(109,Apuração!M26:M33)</f>
        <v>0</v>
      </c>
      <c r="N34" s="59">
        <f>SUBTOTAL(109,Apuração!N26:N33)</f>
        <v>0</v>
      </c>
      <c r="O34" s="59">
        <f>SUBTOTAL(109,Apuração!O26:O33)</f>
        <v>0</v>
      </c>
      <c r="P34" s="59">
        <f>SUBTOTAL(109,Apuração!P26:P33)</f>
        <v>0</v>
      </c>
      <c r="Q34" s="59">
        <f>SUBTOTAL(109,Apuração!Q26:Q33)</f>
        <v>0</v>
      </c>
      <c r="R34" s="59">
        <f>SUBTOTAL(109,Apuração!R26:R33)</f>
        <v>0</v>
      </c>
      <c r="S34" s="59">
        <f>SUBTOTAL(109,Apuração!S26:S33)</f>
        <v>0</v>
      </c>
      <c r="T34" s="59">
        <f>SUBTOTAL(109,Apuração!T26:T33)</f>
        <v>0</v>
      </c>
      <c r="U34" s="59">
        <f>SUBTOTAL(109,Apuração!U26:U33)</f>
        <v>0</v>
      </c>
      <c r="V34" s="60">
        <f>SUBTOTAL(109,Apuração!V26:V33)</f>
        <v>0</v>
      </c>
    </row>
    <row r="35" spans="2:25" s="1" customFormat="1" ht="16" thickBot="1">
      <c r="O35" s="67"/>
      <c r="P35" s="68"/>
      <c r="Q35" s="49"/>
      <c r="W35" s="10"/>
      <c r="X35" s="10"/>
      <c r="Y35" s="10"/>
    </row>
    <row r="36" spans="2:25" s="1" customFormat="1">
      <c r="B36" s="54" t="s">
        <v>29</v>
      </c>
      <c r="C36" s="39">
        <v>45658</v>
      </c>
      <c r="D36" s="39">
        <f>EDATE(C36,1)</f>
        <v>45689</v>
      </c>
      <c r="E36" s="39">
        <f t="shared" ref="E36:V36" si="8">EDATE(D36,1)</f>
        <v>45717</v>
      </c>
      <c r="F36" s="39">
        <f t="shared" si="8"/>
        <v>45748</v>
      </c>
      <c r="G36" s="39">
        <f t="shared" si="8"/>
        <v>45778</v>
      </c>
      <c r="H36" s="39">
        <f t="shared" si="8"/>
        <v>45809</v>
      </c>
      <c r="I36" s="39">
        <f t="shared" si="8"/>
        <v>45839</v>
      </c>
      <c r="J36" s="39">
        <f t="shared" si="8"/>
        <v>45870</v>
      </c>
      <c r="K36" s="39">
        <f t="shared" si="8"/>
        <v>45901</v>
      </c>
      <c r="L36" s="39">
        <f t="shared" si="8"/>
        <v>45931</v>
      </c>
      <c r="M36" s="39">
        <f t="shared" si="8"/>
        <v>45962</v>
      </c>
      <c r="N36" s="39">
        <f t="shared" si="8"/>
        <v>45992</v>
      </c>
      <c r="O36" s="39">
        <f t="shared" si="8"/>
        <v>46023</v>
      </c>
      <c r="P36" s="39">
        <f t="shared" si="8"/>
        <v>46054</v>
      </c>
      <c r="Q36" s="39">
        <f t="shared" si="8"/>
        <v>46082</v>
      </c>
      <c r="R36" s="39">
        <f t="shared" si="8"/>
        <v>46113</v>
      </c>
      <c r="S36" s="39">
        <f t="shared" si="8"/>
        <v>46143</v>
      </c>
      <c r="T36" s="39">
        <f t="shared" si="8"/>
        <v>46174</v>
      </c>
      <c r="U36" s="39">
        <f t="shared" si="8"/>
        <v>46204</v>
      </c>
      <c r="V36" s="40">
        <f t="shared" si="8"/>
        <v>46235</v>
      </c>
      <c r="W36" s="10"/>
      <c r="X36" s="10"/>
      <c r="Y36" s="10"/>
    </row>
    <row r="37" spans="2:25" s="1" customFormat="1">
      <c r="B37" s="55" t="s">
        <v>30</v>
      </c>
      <c r="C37" s="69"/>
      <c r="D37" s="70">
        <f t="shared" ref="D37:V37" si="9">C44</f>
        <v>0</v>
      </c>
      <c r="E37" s="70">
        <f t="shared" si="9"/>
        <v>0</v>
      </c>
      <c r="F37" s="70">
        <f t="shared" si="9"/>
        <v>0</v>
      </c>
      <c r="G37" s="70">
        <f t="shared" si="9"/>
        <v>0</v>
      </c>
      <c r="H37" s="70">
        <f t="shared" si="9"/>
        <v>0</v>
      </c>
      <c r="I37" s="70">
        <f t="shared" si="9"/>
        <v>0</v>
      </c>
      <c r="J37" s="70">
        <f t="shared" si="9"/>
        <v>0</v>
      </c>
      <c r="K37" s="70">
        <f t="shared" si="9"/>
        <v>0</v>
      </c>
      <c r="L37" s="70">
        <f t="shared" si="9"/>
        <v>0</v>
      </c>
      <c r="M37" s="70">
        <f t="shared" si="9"/>
        <v>0</v>
      </c>
      <c r="N37" s="70">
        <f t="shared" si="9"/>
        <v>0</v>
      </c>
      <c r="O37" s="70">
        <f t="shared" si="9"/>
        <v>0</v>
      </c>
      <c r="P37" s="70">
        <f t="shared" si="9"/>
        <v>0</v>
      </c>
      <c r="Q37" s="70">
        <f t="shared" si="9"/>
        <v>0</v>
      </c>
      <c r="R37" s="70">
        <f t="shared" si="9"/>
        <v>0</v>
      </c>
      <c r="S37" s="70">
        <f t="shared" si="9"/>
        <v>0</v>
      </c>
      <c r="T37" s="70">
        <f t="shared" si="9"/>
        <v>0</v>
      </c>
      <c r="U37" s="70">
        <f t="shared" si="9"/>
        <v>0</v>
      </c>
      <c r="V37" s="71">
        <f t="shared" si="9"/>
        <v>0</v>
      </c>
      <c r="W37" s="10"/>
      <c r="X37" s="10"/>
      <c r="Y37" s="10"/>
    </row>
    <row r="38" spans="2:25" s="1" customFormat="1">
      <c r="B38" s="55" t="s">
        <v>31</v>
      </c>
      <c r="C38" s="72">
        <f t="shared" ref="C38:V38" si="10">C26+C27</f>
        <v>1120970.3</v>
      </c>
      <c r="D38" s="72">
        <f t="shared" si="10"/>
        <v>809418.55999999971</v>
      </c>
      <c r="E38" s="72">
        <f t="shared" si="10"/>
        <v>790039.84999999974</v>
      </c>
      <c r="F38" s="72">
        <f t="shared" si="10"/>
        <v>1023045.9599999995</v>
      </c>
      <c r="G38" s="72">
        <f t="shared" si="10"/>
        <v>506308.08000000019</v>
      </c>
      <c r="H38" s="72">
        <f t="shared" si="10"/>
        <v>1340116.5999999989</v>
      </c>
      <c r="I38" s="72">
        <f t="shared" si="10"/>
        <v>0</v>
      </c>
      <c r="J38" s="72">
        <f t="shared" si="10"/>
        <v>0</v>
      </c>
      <c r="K38" s="72">
        <f t="shared" si="10"/>
        <v>0</v>
      </c>
      <c r="L38" s="72">
        <f t="shared" si="10"/>
        <v>0</v>
      </c>
      <c r="M38" s="72">
        <f t="shared" si="10"/>
        <v>0</v>
      </c>
      <c r="N38" s="72">
        <f t="shared" si="10"/>
        <v>0</v>
      </c>
      <c r="O38" s="72">
        <f t="shared" si="10"/>
        <v>0</v>
      </c>
      <c r="P38" s="72">
        <f t="shared" si="10"/>
        <v>0</v>
      </c>
      <c r="Q38" s="72">
        <f t="shared" si="10"/>
        <v>0</v>
      </c>
      <c r="R38" s="72">
        <f t="shared" si="10"/>
        <v>0</v>
      </c>
      <c r="S38" s="72">
        <f t="shared" si="10"/>
        <v>0</v>
      </c>
      <c r="T38" s="72">
        <f t="shared" si="10"/>
        <v>0</v>
      </c>
      <c r="U38" s="72">
        <f t="shared" si="10"/>
        <v>0</v>
      </c>
      <c r="V38" s="73">
        <f t="shared" si="10"/>
        <v>0</v>
      </c>
      <c r="W38" s="10"/>
      <c r="X38" s="10"/>
      <c r="Y38" s="10"/>
    </row>
    <row r="39" spans="2:25" s="1" customFormat="1">
      <c r="B39" s="55" t="s">
        <v>32</v>
      </c>
      <c r="C39" s="72">
        <f>C28+C30+ProGoiás!C12</f>
        <v>517316.28594999993</v>
      </c>
      <c r="D39" s="72">
        <f>D28+D30+ProGoiás!D12</f>
        <v>522377.13842000026</v>
      </c>
      <c r="E39" s="72">
        <f>E28+E30+ProGoiás!E12</f>
        <v>451032.3453180003</v>
      </c>
      <c r="F39" s="72">
        <f>F28+F30+ProGoiás!F12</f>
        <v>304383.19542600022</v>
      </c>
      <c r="G39" s="72">
        <f>G28+G30+ProGoiás!G12</f>
        <v>481979.94502199988</v>
      </c>
      <c r="H39" s="72">
        <f>H28+H30+ProGoiás!H12</f>
        <v>412820.14791000064</v>
      </c>
      <c r="I39" s="72">
        <f>I28+I30+ProGoiás!I12</f>
        <v>0</v>
      </c>
      <c r="J39" s="72">
        <f>J28+J30+ProGoiás!J12</f>
        <v>0</v>
      </c>
      <c r="K39" s="72">
        <f>K28+K30+ProGoiás!K12</f>
        <v>0</v>
      </c>
      <c r="L39" s="72">
        <f>L28+L30+ProGoiás!L12</f>
        <v>0</v>
      </c>
      <c r="M39" s="72">
        <f>M28+M30+ProGoiás!M12</f>
        <v>0</v>
      </c>
      <c r="N39" s="72">
        <f>N28+N30+ProGoiás!N12</f>
        <v>0</v>
      </c>
      <c r="O39" s="72">
        <f>O28+O30+ProGoiás!O12</f>
        <v>0</v>
      </c>
      <c r="P39" s="72">
        <f>P28+P30+ProGoiás!P12</f>
        <v>0</v>
      </c>
      <c r="Q39" s="72">
        <f>Q28+Q30+ProGoiás!Q12</f>
        <v>0</v>
      </c>
      <c r="R39" s="72">
        <f>R28+R30+ProGoiás!R12</f>
        <v>0</v>
      </c>
      <c r="S39" s="72">
        <f>S28+S30+ProGoiás!S12</f>
        <v>0</v>
      </c>
      <c r="T39" s="72">
        <f>T28+T30+ProGoiás!T12</f>
        <v>0</v>
      </c>
      <c r="U39" s="72">
        <f>U28+U30+ProGoiás!U12</f>
        <v>0</v>
      </c>
      <c r="V39" s="73">
        <f>V28+V30+ProGoiás!V12</f>
        <v>0</v>
      </c>
      <c r="W39" s="10"/>
      <c r="X39" s="10"/>
      <c r="Y39" s="10"/>
    </row>
    <row r="40" spans="2:25" s="1" customFormat="1">
      <c r="B40" s="55" t="s">
        <v>33</v>
      </c>
      <c r="C40" s="72">
        <f t="shared" ref="C40:V40" si="11">C29+C33</f>
        <v>29927.7925</v>
      </c>
      <c r="D40" s="72">
        <f t="shared" si="11"/>
        <v>61563.2382</v>
      </c>
      <c r="E40" s="72">
        <f t="shared" si="11"/>
        <v>1782.0518999999999</v>
      </c>
      <c r="F40" s="72">
        <f t="shared" si="11"/>
        <v>6677.7184999999999</v>
      </c>
      <c r="G40" s="72">
        <f t="shared" si="11"/>
        <v>4932.9869999999992</v>
      </c>
      <c r="H40" s="72">
        <f t="shared" si="11"/>
        <v>11607.8827</v>
      </c>
      <c r="I40" s="72">
        <f t="shared" si="11"/>
        <v>0</v>
      </c>
      <c r="J40" s="72">
        <f t="shared" si="11"/>
        <v>0</v>
      </c>
      <c r="K40" s="72">
        <f t="shared" si="11"/>
        <v>0</v>
      </c>
      <c r="L40" s="72">
        <f t="shared" si="11"/>
        <v>0</v>
      </c>
      <c r="M40" s="72">
        <f t="shared" si="11"/>
        <v>0</v>
      </c>
      <c r="N40" s="72">
        <f t="shared" si="11"/>
        <v>0</v>
      </c>
      <c r="O40" s="72">
        <f t="shared" si="11"/>
        <v>0</v>
      </c>
      <c r="P40" s="72">
        <f t="shared" si="11"/>
        <v>0</v>
      </c>
      <c r="Q40" s="72">
        <f t="shared" si="11"/>
        <v>0</v>
      </c>
      <c r="R40" s="72">
        <f t="shared" si="11"/>
        <v>0</v>
      </c>
      <c r="S40" s="72">
        <f t="shared" si="11"/>
        <v>0</v>
      </c>
      <c r="T40" s="72">
        <f t="shared" si="11"/>
        <v>0</v>
      </c>
      <c r="U40" s="72">
        <f t="shared" si="11"/>
        <v>0</v>
      </c>
      <c r="V40" s="73">
        <f t="shared" si="11"/>
        <v>0</v>
      </c>
      <c r="W40" s="10"/>
      <c r="X40" s="10"/>
      <c r="Y40" s="10"/>
    </row>
    <row r="41" spans="2:25" s="1" customFormat="1">
      <c r="B41" s="55" t="s">
        <v>34</v>
      </c>
      <c r="C41" s="72">
        <v>0</v>
      </c>
      <c r="D41" s="72">
        <v>0</v>
      </c>
      <c r="E41" s="72">
        <v>0</v>
      </c>
      <c r="F41" s="72">
        <v>0</v>
      </c>
      <c r="G41" s="72">
        <v>0</v>
      </c>
      <c r="H41" s="72">
        <v>0</v>
      </c>
      <c r="I41" s="72">
        <v>0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v>0</v>
      </c>
      <c r="T41" s="72">
        <v>0</v>
      </c>
      <c r="U41" s="72">
        <v>0</v>
      </c>
      <c r="V41" s="73">
        <v>0</v>
      </c>
      <c r="W41" s="10"/>
      <c r="X41" s="10"/>
      <c r="Y41" s="10"/>
    </row>
    <row r="42" spans="2:25" s="1" customFormat="1">
      <c r="B42" s="55" t="s">
        <v>35</v>
      </c>
      <c r="C42" s="72">
        <f t="shared" ref="C42:V42" si="12">IF(C37+C38+C39+C40+C41-C45-C46-C47-C48&gt;0,C37+C38+C39+C40+C41-C45-C46-C47-C48,0)</f>
        <v>0</v>
      </c>
      <c r="D42" s="72">
        <f t="shared" si="12"/>
        <v>0</v>
      </c>
      <c r="E42" s="72">
        <f t="shared" si="12"/>
        <v>0</v>
      </c>
      <c r="F42" s="72">
        <f t="shared" si="12"/>
        <v>0</v>
      </c>
      <c r="G42" s="72">
        <f t="shared" si="12"/>
        <v>0</v>
      </c>
      <c r="H42" s="72">
        <f t="shared" si="12"/>
        <v>0</v>
      </c>
      <c r="I42" s="72">
        <f t="shared" si="12"/>
        <v>0</v>
      </c>
      <c r="J42" s="72">
        <f t="shared" si="12"/>
        <v>0</v>
      </c>
      <c r="K42" s="72">
        <f t="shared" si="12"/>
        <v>0</v>
      </c>
      <c r="L42" s="72">
        <f t="shared" si="12"/>
        <v>0</v>
      </c>
      <c r="M42" s="72">
        <f t="shared" si="12"/>
        <v>0</v>
      </c>
      <c r="N42" s="72">
        <f t="shared" si="12"/>
        <v>0</v>
      </c>
      <c r="O42" s="72">
        <f t="shared" si="12"/>
        <v>0</v>
      </c>
      <c r="P42" s="72">
        <f t="shared" si="12"/>
        <v>0</v>
      </c>
      <c r="Q42" s="72">
        <f t="shared" si="12"/>
        <v>0</v>
      </c>
      <c r="R42" s="72">
        <f t="shared" si="12"/>
        <v>0</v>
      </c>
      <c r="S42" s="72">
        <f t="shared" si="12"/>
        <v>0</v>
      </c>
      <c r="T42" s="72">
        <f t="shared" si="12"/>
        <v>0</v>
      </c>
      <c r="U42" s="72">
        <f t="shared" si="12"/>
        <v>0</v>
      </c>
      <c r="V42" s="73">
        <f t="shared" si="12"/>
        <v>0</v>
      </c>
      <c r="W42" s="10"/>
      <c r="X42" s="10"/>
      <c r="Y42" s="10"/>
    </row>
    <row r="43" spans="2:25" s="1" customFormat="1">
      <c r="B43" s="55" t="s">
        <v>36</v>
      </c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3"/>
      <c r="W43" s="10"/>
      <c r="X43" s="10"/>
      <c r="Y43" s="10"/>
    </row>
    <row r="44" spans="2:25" s="1" customFormat="1">
      <c r="B44" s="74" t="s">
        <v>37</v>
      </c>
      <c r="C44" s="75">
        <f t="shared" ref="C44:V44" si="13">IF(C45+C46+C47+C48-C37-C38-C39-C40-C41&lt;0,C37+C38+C39+C40+C41-C45-C46-C47-C48,0)</f>
        <v>0</v>
      </c>
      <c r="D44" s="75">
        <f t="shared" si="13"/>
        <v>0</v>
      </c>
      <c r="E44" s="75">
        <f t="shared" si="13"/>
        <v>0</v>
      </c>
      <c r="F44" s="75">
        <f t="shared" si="13"/>
        <v>0</v>
      </c>
      <c r="G44" s="75">
        <f t="shared" si="13"/>
        <v>0</v>
      </c>
      <c r="H44" s="75">
        <f t="shared" si="13"/>
        <v>0</v>
      </c>
      <c r="I44" s="75">
        <f t="shared" si="13"/>
        <v>0</v>
      </c>
      <c r="J44" s="75">
        <f t="shared" si="13"/>
        <v>0</v>
      </c>
      <c r="K44" s="75">
        <f t="shared" si="13"/>
        <v>0</v>
      </c>
      <c r="L44" s="75">
        <f t="shared" si="13"/>
        <v>0</v>
      </c>
      <c r="M44" s="75">
        <f t="shared" si="13"/>
        <v>0</v>
      </c>
      <c r="N44" s="75">
        <f t="shared" si="13"/>
        <v>0</v>
      </c>
      <c r="O44" s="75">
        <f t="shared" si="13"/>
        <v>0</v>
      </c>
      <c r="P44" s="75">
        <f t="shared" si="13"/>
        <v>0</v>
      </c>
      <c r="Q44" s="75">
        <f t="shared" si="13"/>
        <v>0</v>
      </c>
      <c r="R44" s="75">
        <f t="shared" si="13"/>
        <v>0</v>
      </c>
      <c r="S44" s="75">
        <f t="shared" si="13"/>
        <v>0</v>
      </c>
      <c r="T44" s="75">
        <f t="shared" si="13"/>
        <v>0</v>
      </c>
      <c r="U44" s="75">
        <f t="shared" si="13"/>
        <v>0</v>
      </c>
      <c r="V44" s="76">
        <f t="shared" si="13"/>
        <v>0</v>
      </c>
      <c r="W44" s="10"/>
      <c r="X44" s="10"/>
      <c r="Y44" s="10"/>
    </row>
    <row r="45" spans="2:25" s="1" customFormat="1">
      <c r="B45" s="55" t="s">
        <v>38</v>
      </c>
      <c r="C45" s="72">
        <f t="shared" ref="C45:V45" si="14">C18+C20</f>
        <v>1082676.6299999999</v>
      </c>
      <c r="D45" s="72">
        <f t="shared" si="14"/>
        <v>1081256.7800000003</v>
      </c>
      <c r="E45" s="72">
        <f t="shared" si="14"/>
        <v>949754.85000000021</v>
      </c>
      <c r="F45" s="72">
        <f t="shared" si="14"/>
        <v>831078.35999999987</v>
      </c>
      <c r="G45" s="72">
        <f t="shared" si="14"/>
        <v>1055748.8699999999</v>
      </c>
      <c r="H45" s="72">
        <f t="shared" si="14"/>
        <v>867970.02999999991</v>
      </c>
      <c r="I45" s="72">
        <f t="shared" si="14"/>
        <v>0</v>
      </c>
      <c r="J45" s="72">
        <f t="shared" si="14"/>
        <v>0</v>
      </c>
      <c r="K45" s="72">
        <f t="shared" si="14"/>
        <v>0</v>
      </c>
      <c r="L45" s="72">
        <f t="shared" si="14"/>
        <v>0</v>
      </c>
      <c r="M45" s="72">
        <f t="shared" si="14"/>
        <v>0</v>
      </c>
      <c r="N45" s="72">
        <f t="shared" si="14"/>
        <v>0</v>
      </c>
      <c r="O45" s="72">
        <f t="shared" si="14"/>
        <v>0</v>
      </c>
      <c r="P45" s="72">
        <f t="shared" si="14"/>
        <v>0</v>
      </c>
      <c r="Q45" s="72">
        <f t="shared" si="14"/>
        <v>0</v>
      </c>
      <c r="R45" s="72">
        <f t="shared" si="14"/>
        <v>0</v>
      </c>
      <c r="S45" s="72">
        <f t="shared" si="14"/>
        <v>0</v>
      </c>
      <c r="T45" s="72">
        <f t="shared" si="14"/>
        <v>0</v>
      </c>
      <c r="U45" s="72">
        <f t="shared" si="14"/>
        <v>0</v>
      </c>
      <c r="V45" s="73">
        <f t="shared" si="14"/>
        <v>0</v>
      </c>
      <c r="W45" s="10"/>
      <c r="X45" s="10"/>
      <c r="Y45" s="10"/>
    </row>
    <row r="46" spans="2:25" s="1" customFormat="1">
      <c r="B46" s="55" t="s">
        <v>39</v>
      </c>
      <c r="C46" s="72">
        <f>C21</f>
        <v>777700.39999999991</v>
      </c>
      <c r="D46" s="72">
        <f>D21</f>
        <v>481033</v>
      </c>
      <c r="E46" s="72">
        <f t="shared" ref="E46:V46" si="15">E21</f>
        <v>487612.66999999993</v>
      </c>
      <c r="F46" s="72">
        <f t="shared" si="15"/>
        <v>649640.07000000007</v>
      </c>
      <c r="G46" s="72">
        <f t="shared" si="15"/>
        <v>155689.14000000001</v>
      </c>
      <c r="H46" s="72">
        <f t="shared" si="15"/>
        <v>1093978.3399999999</v>
      </c>
      <c r="I46" s="72">
        <f t="shared" si="15"/>
        <v>0</v>
      </c>
      <c r="J46" s="72">
        <f t="shared" si="15"/>
        <v>0</v>
      </c>
      <c r="K46" s="72">
        <f t="shared" si="15"/>
        <v>0</v>
      </c>
      <c r="L46" s="72">
        <f t="shared" si="15"/>
        <v>0</v>
      </c>
      <c r="M46" s="72">
        <f t="shared" si="15"/>
        <v>0</v>
      </c>
      <c r="N46" s="72">
        <f t="shared" si="15"/>
        <v>0</v>
      </c>
      <c r="O46" s="72">
        <f t="shared" si="15"/>
        <v>0</v>
      </c>
      <c r="P46" s="72">
        <f t="shared" si="15"/>
        <v>0</v>
      </c>
      <c r="Q46" s="72">
        <f t="shared" si="15"/>
        <v>0</v>
      </c>
      <c r="R46" s="72">
        <f t="shared" si="15"/>
        <v>0</v>
      </c>
      <c r="S46" s="72">
        <f t="shared" si="15"/>
        <v>0</v>
      </c>
      <c r="T46" s="72">
        <f t="shared" si="15"/>
        <v>0</v>
      </c>
      <c r="U46" s="72">
        <f t="shared" si="15"/>
        <v>0</v>
      </c>
      <c r="V46" s="73">
        <f t="shared" si="15"/>
        <v>0</v>
      </c>
      <c r="W46" s="10"/>
      <c r="X46" s="10"/>
      <c r="Y46" s="10"/>
    </row>
    <row r="47" spans="2:25" s="1" customFormat="1">
      <c r="B47" s="55" t="s">
        <v>40</v>
      </c>
      <c r="C47" s="72">
        <f t="shared" ref="C47:V47" si="16">C22</f>
        <v>112872.69</v>
      </c>
      <c r="D47" s="72">
        <f t="shared" si="16"/>
        <v>105779.28</v>
      </c>
      <c r="E47" s="72">
        <f t="shared" si="16"/>
        <v>29615.899999999998</v>
      </c>
      <c r="F47" s="72">
        <f t="shared" si="16"/>
        <v>24001.339999999997</v>
      </c>
      <c r="G47" s="72">
        <f t="shared" si="16"/>
        <v>17713.679999999997</v>
      </c>
      <c r="H47" s="72">
        <f t="shared" si="16"/>
        <v>17586.149999999998</v>
      </c>
      <c r="I47" s="72">
        <f t="shared" si="16"/>
        <v>0</v>
      </c>
      <c r="J47" s="72">
        <f t="shared" si="16"/>
        <v>0</v>
      </c>
      <c r="K47" s="72">
        <f t="shared" si="16"/>
        <v>0</v>
      </c>
      <c r="L47" s="72">
        <f t="shared" si="16"/>
        <v>0</v>
      </c>
      <c r="M47" s="72">
        <f t="shared" si="16"/>
        <v>0</v>
      </c>
      <c r="N47" s="72">
        <f t="shared" si="16"/>
        <v>0</v>
      </c>
      <c r="O47" s="72">
        <f t="shared" si="16"/>
        <v>0</v>
      </c>
      <c r="P47" s="72">
        <f t="shared" si="16"/>
        <v>0</v>
      </c>
      <c r="Q47" s="72">
        <f t="shared" si="16"/>
        <v>0</v>
      </c>
      <c r="R47" s="72">
        <f t="shared" si="16"/>
        <v>0</v>
      </c>
      <c r="S47" s="72">
        <f t="shared" si="16"/>
        <v>0</v>
      </c>
      <c r="T47" s="72">
        <f t="shared" si="16"/>
        <v>0</v>
      </c>
      <c r="U47" s="72">
        <f t="shared" si="16"/>
        <v>0</v>
      </c>
      <c r="V47" s="73">
        <f t="shared" si="16"/>
        <v>0</v>
      </c>
      <c r="W47" s="10"/>
      <c r="X47" s="10"/>
      <c r="Y47" s="10"/>
    </row>
    <row r="48" spans="2:25" s="1" customFormat="1">
      <c r="B48" s="55" t="s">
        <v>41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2">
        <v>0</v>
      </c>
      <c r="J48" s="72">
        <v>0</v>
      </c>
      <c r="K48" s="72">
        <v>0</v>
      </c>
      <c r="L48" s="72">
        <v>0</v>
      </c>
      <c r="M48" s="72">
        <v>0</v>
      </c>
      <c r="N48" s="72">
        <v>0</v>
      </c>
      <c r="O48" s="72">
        <v>0</v>
      </c>
      <c r="P48" s="72">
        <v>0</v>
      </c>
      <c r="Q48" s="72">
        <v>0</v>
      </c>
      <c r="R48" s="72">
        <v>0</v>
      </c>
      <c r="S48" s="72">
        <v>0</v>
      </c>
      <c r="T48" s="72">
        <v>0</v>
      </c>
      <c r="U48" s="72">
        <v>0</v>
      </c>
      <c r="V48" s="73">
        <v>0</v>
      </c>
      <c r="W48" s="10"/>
      <c r="X48" s="10"/>
      <c r="Y48" s="10"/>
    </row>
    <row r="49" spans="2:26" s="1" customFormat="1">
      <c r="B49" s="55" t="s">
        <v>42</v>
      </c>
      <c r="C49" s="72">
        <f t="shared" ref="C49:V49" si="17">IF(C45+C46+C47+C48-C37-C38-C39-C40-C41&gt;0,C45+C46+C47+C48-C37-C38-C39-C40-C41,0)</f>
        <v>305035.34154999978</v>
      </c>
      <c r="D49" s="72">
        <f t="shared" si="17"/>
        <v>274710.1233800003</v>
      </c>
      <c r="E49" s="72">
        <f t="shared" si="17"/>
        <v>224129.17278199989</v>
      </c>
      <c r="F49" s="72">
        <f t="shared" si="17"/>
        <v>170612.89607400031</v>
      </c>
      <c r="G49" s="72">
        <f t="shared" si="17"/>
        <v>235930.67797799964</v>
      </c>
      <c r="H49" s="72">
        <f t="shared" si="17"/>
        <v>214989.88939</v>
      </c>
      <c r="I49" s="72">
        <f t="shared" si="17"/>
        <v>0</v>
      </c>
      <c r="J49" s="72">
        <f t="shared" si="17"/>
        <v>0</v>
      </c>
      <c r="K49" s="72">
        <f t="shared" si="17"/>
        <v>0</v>
      </c>
      <c r="L49" s="72">
        <f t="shared" si="17"/>
        <v>0</v>
      </c>
      <c r="M49" s="72">
        <f t="shared" si="17"/>
        <v>0</v>
      </c>
      <c r="N49" s="72">
        <f t="shared" si="17"/>
        <v>0</v>
      </c>
      <c r="O49" s="72">
        <f t="shared" si="17"/>
        <v>0</v>
      </c>
      <c r="P49" s="72">
        <f t="shared" si="17"/>
        <v>0</v>
      </c>
      <c r="Q49" s="72">
        <f t="shared" si="17"/>
        <v>0</v>
      </c>
      <c r="R49" s="72">
        <f t="shared" si="17"/>
        <v>0</v>
      </c>
      <c r="S49" s="72">
        <f t="shared" si="17"/>
        <v>0</v>
      </c>
      <c r="T49" s="72">
        <f t="shared" si="17"/>
        <v>0</v>
      </c>
      <c r="U49" s="72">
        <f t="shared" si="17"/>
        <v>0</v>
      </c>
      <c r="V49" s="73">
        <f t="shared" si="17"/>
        <v>0</v>
      </c>
      <c r="W49" s="10"/>
      <c r="X49" s="10"/>
      <c r="Y49" s="10"/>
    </row>
    <row r="50" spans="2:26" s="1" customFormat="1">
      <c r="B50" s="77" t="s">
        <v>36</v>
      </c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9"/>
      <c r="W50" s="10"/>
      <c r="X50" s="10"/>
      <c r="Y50" s="10"/>
    </row>
    <row r="51" spans="2:26" s="1" customFormat="1">
      <c r="B51" s="55" t="s">
        <v>43</v>
      </c>
      <c r="C51" s="72">
        <f t="shared" ref="C51:V51" si="18">IF(C49-C50&gt;0,C49-C50,0)</f>
        <v>305035.34154999978</v>
      </c>
      <c r="D51" s="72">
        <f t="shared" si="18"/>
        <v>274710.1233800003</v>
      </c>
      <c r="E51" s="72">
        <f t="shared" si="18"/>
        <v>224129.17278199989</v>
      </c>
      <c r="F51" s="72">
        <f t="shared" si="18"/>
        <v>170612.89607400031</v>
      </c>
      <c r="G51" s="72">
        <f t="shared" si="18"/>
        <v>235930.67797799964</v>
      </c>
      <c r="H51" s="72">
        <f t="shared" si="18"/>
        <v>214989.88939</v>
      </c>
      <c r="I51" s="72">
        <f t="shared" si="18"/>
        <v>0</v>
      </c>
      <c r="J51" s="72">
        <f t="shared" si="18"/>
        <v>0</v>
      </c>
      <c r="K51" s="72">
        <f t="shared" si="18"/>
        <v>0</v>
      </c>
      <c r="L51" s="72">
        <f t="shared" si="18"/>
        <v>0</v>
      </c>
      <c r="M51" s="72">
        <f t="shared" si="18"/>
        <v>0</v>
      </c>
      <c r="N51" s="72">
        <f t="shared" si="18"/>
        <v>0</v>
      </c>
      <c r="O51" s="72">
        <f t="shared" si="18"/>
        <v>0</v>
      </c>
      <c r="P51" s="72">
        <f t="shared" si="18"/>
        <v>0</v>
      </c>
      <c r="Q51" s="72">
        <f t="shared" si="18"/>
        <v>0</v>
      </c>
      <c r="R51" s="72">
        <f t="shared" si="18"/>
        <v>0</v>
      </c>
      <c r="S51" s="72">
        <f t="shared" si="18"/>
        <v>0</v>
      </c>
      <c r="T51" s="72">
        <f t="shared" si="18"/>
        <v>0</v>
      </c>
      <c r="U51" s="72">
        <f t="shared" si="18"/>
        <v>0</v>
      </c>
      <c r="V51" s="73">
        <f t="shared" si="18"/>
        <v>0</v>
      </c>
      <c r="W51" s="10"/>
      <c r="X51" s="10"/>
      <c r="Y51" s="10"/>
    </row>
    <row r="52" spans="2:26" s="1" customFormat="1">
      <c r="B52" s="80" t="s">
        <v>44</v>
      </c>
      <c r="C52" s="72">
        <v>0</v>
      </c>
      <c r="D52" s="72">
        <v>0</v>
      </c>
      <c r="E52" s="72">
        <v>0</v>
      </c>
      <c r="F52" s="72">
        <v>0</v>
      </c>
      <c r="G52" s="72">
        <v>0</v>
      </c>
      <c r="H52" s="72">
        <v>0</v>
      </c>
      <c r="I52" s="72">
        <v>0</v>
      </c>
      <c r="J52" s="72">
        <v>0</v>
      </c>
      <c r="K52" s="72">
        <v>0</v>
      </c>
      <c r="L52" s="72">
        <v>0</v>
      </c>
      <c r="M52" s="72">
        <v>0</v>
      </c>
      <c r="N52" s="72">
        <v>0</v>
      </c>
      <c r="O52" s="72">
        <v>0</v>
      </c>
      <c r="P52" s="72">
        <v>0</v>
      </c>
      <c r="Q52" s="72">
        <v>0</v>
      </c>
      <c r="R52" s="72">
        <v>0</v>
      </c>
      <c r="S52" s="72">
        <v>0</v>
      </c>
      <c r="T52" s="72">
        <v>0</v>
      </c>
      <c r="U52" s="72">
        <v>0</v>
      </c>
      <c r="V52" s="73">
        <v>0</v>
      </c>
      <c r="W52" s="10"/>
      <c r="X52" s="10"/>
      <c r="Y52" s="10"/>
    </row>
    <row r="53" spans="2:26" s="1" customFormat="1" ht="16" thickBot="1">
      <c r="B53" s="81" t="s">
        <v>45</v>
      </c>
      <c r="C53" s="82">
        <f t="shared" ref="C53:V53" si="19">IF(C51-C52&gt;0,C51-C52,0)</f>
        <v>305035.34154999978</v>
      </c>
      <c r="D53" s="82">
        <f t="shared" si="19"/>
        <v>274710.1233800003</v>
      </c>
      <c r="E53" s="82">
        <f t="shared" si="19"/>
        <v>224129.17278199989</v>
      </c>
      <c r="F53" s="82">
        <f t="shared" si="19"/>
        <v>170612.89607400031</v>
      </c>
      <c r="G53" s="82">
        <f t="shared" si="19"/>
        <v>235930.67797799964</v>
      </c>
      <c r="H53" s="82">
        <f t="shared" si="19"/>
        <v>214989.88939</v>
      </c>
      <c r="I53" s="82">
        <f t="shared" si="19"/>
        <v>0</v>
      </c>
      <c r="J53" s="82">
        <f t="shared" si="19"/>
        <v>0</v>
      </c>
      <c r="K53" s="82">
        <f t="shared" si="19"/>
        <v>0</v>
      </c>
      <c r="L53" s="82">
        <f t="shared" si="19"/>
        <v>0</v>
      </c>
      <c r="M53" s="82">
        <f t="shared" si="19"/>
        <v>0</v>
      </c>
      <c r="N53" s="82">
        <f t="shared" si="19"/>
        <v>0</v>
      </c>
      <c r="O53" s="82">
        <f t="shared" si="19"/>
        <v>0</v>
      </c>
      <c r="P53" s="82">
        <f t="shared" si="19"/>
        <v>0</v>
      </c>
      <c r="Q53" s="82">
        <f t="shared" si="19"/>
        <v>0</v>
      </c>
      <c r="R53" s="82">
        <f t="shared" si="19"/>
        <v>0</v>
      </c>
      <c r="S53" s="82">
        <f t="shared" si="19"/>
        <v>0</v>
      </c>
      <c r="T53" s="82">
        <f t="shared" si="19"/>
        <v>0</v>
      </c>
      <c r="U53" s="82">
        <f t="shared" si="19"/>
        <v>0</v>
      </c>
      <c r="V53" s="83">
        <f t="shared" si="19"/>
        <v>0</v>
      </c>
      <c r="W53" s="10"/>
      <c r="X53" s="10"/>
      <c r="Y53" s="10"/>
    </row>
    <row r="54" spans="2:26" s="1" customFormat="1">
      <c r="D54" s="49"/>
      <c r="E54" s="49"/>
      <c r="F54" s="49"/>
      <c r="G54" s="49"/>
      <c r="H54" s="49"/>
      <c r="I54" s="49"/>
      <c r="J54" s="49"/>
      <c r="W54" s="10"/>
      <c r="X54" s="10"/>
      <c r="Y54" s="10"/>
      <c r="Z54" s="10"/>
    </row>
  </sheetData>
  <dataConsolidate/>
  <pageMargins left="0.70866141732283472" right="0.70866141732283472" top="0.74803149606299213" bottom="0.74803149606299213" header="0.31496062992125984" footer="0.31496062992125984"/>
  <pageSetup paperSize="9" fitToWidth="0" orientation="portrait" r:id="rId1"/>
  <headerFooter>
    <oddHeader>&amp;L&amp;"Calibri,Regular"&amp;K000000&amp;F&amp;R&amp;"Calibri,Regular"&amp;K000000&amp;G</oddHeader>
    <oddFooter>&amp;L&amp;"Calibri,Regular"&amp;K000000&amp;A&amp;CPage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ProGoiás</vt:lpstr>
      <vt:lpstr>Apuração</vt:lpstr>
      <vt:lpstr>Apuração!Print_Area</vt:lpstr>
      <vt:lpstr>ProGoiás!Print_Area</vt:lpstr>
      <vt:lpstr>Apuração!Print_Titles</vt:lpstr>
      <vt:lpstr>ProGoiás!Print_Titles</vt:lpstr>
      <vt:lpstr>ProGoias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Cecilio Daher</dc:creator>
  <cp:lastModifiedBy>Cecilio Daher</cp:lastModifiedBy>
  <dcterms:created xsi:type="dcterms:W3CDTF">2025-07-06T16:15:53Z</dcterms:created>
  <dcterms:modified xsi:type="dcterms:W3CDTF">2025-07-06T16:42:52Z</dcterms:modified>
</cp:coreProperties>
</file>