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1309565\DataspellProjects\koapp\DATA\"/>
    </mc:Choice>
  </mc:AlternateContent>
  <xr:revisionPtr revIDLastSave="0" documentId="13_ncr:1_{DA8B9F91-399A-4DAE-85EB-1ABB872090ED}" xr6:coauthVersionLast="47" xr6:coauthVersionMax="47" xr10:uidLastSave="{00000000-0000-0000-0000-000000000000}"/>
  <bookViews>
    <workbookView xWindow="-120" yWindow="-120" windowWidth="29040" windowHeight="15720" xr2:uid="{C3E9790B-C5AB-4BEA-BE65-DEA7C3A56D3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I51" i="1"/>
  <c r="H51" i="1"/>
  <c r="K50" i="1"/>
  <c r="I50" i="1"/>
  <c r="H50" i="1"/>
  <c r="K49" i="1"/>
  <c r="I49" i="1"/>
  <c r="K48" i="1"/>
  <c r="I48" i="1"/>
  <c r="K47" i="1"/>
  <c r="I47" i="1"/>
  <c r="H47" i="1"/>
  <c r="K46" i="1"/>
  <c r="I46" i="1"/>
  <c r="H46" i="1"/>
  <c r="K45" i="1"/>
  <c r="I45" i="1"/>
  <c r="H45" i="1"/>
  <c r="K44" i="1"/>
  <c r="I44" i="1"/>
  <c r="H44" i="1"/>
  <c r="K43" i="1"/>
  <c r="I43" i="1"/>
  <c r="I42" i="1"/>
  <c r="H42" i="1"/>
  <c r="I41" i="1"/>
  <c r="H41" i="1"/>
  <c r="I40" i="1"/>
  <c r="H40" i="1"/>
  <c r="I39" i="1"/>
  <c r="I38" i="1"/>
  <c r="I37" i="1"/>
  <c r="H37" i="1"/>
  <c r="I36" i="1"/>
  <c r="H36" i="1"/>
  <c r="I35" i="1"/>
  <c r="H35" i="1"/>
  <c r="I34" i="1"/>
  <c r="H34" i="1"/>
  <c r="I33" i="1"/>
  <c r="I32" i="1"/>
  <c r="H32" i="1"/>
  <c r="I31" i="1"/>
  <c r="H31" i="1"/>
  <c r="I30" i="1"/>
  <c r="I29" i="1"/>
  <c r="I28" i="1"/>
  <c r="I27" i="1"/>
  <c r="H27" i="1"/>
  <c r="I26" i="1"/>
  <c r="H26" i="1"/>
  <c r="I25" i="1"/>
  <c r="H25" i="1"/>
  <c r="I24" i="1"/>
  <c r="H24" i="1"/>
  <c r="I23" i="1"/>
  <c r="I22" i="1"/>
  <c r="H22" i="1"/>
  <c r="K21" i="1"/>
  <c r="I21" i="1"/>
  <c r="H21" i="1"/>
  <c r="K20" i="1"/>
  <c r="I20" i="1"/>
  <c r="K19" i="1"/>
  <c r="I19" i="1"/>
  <c r="K18" i="1"/>
  <c r="I18" i="1"/>
  <c r="K17" i="1"/>
  <c r="I17" i="1"/>
  <c r="H17" i="1"/>
  <c r="K16" i="1"/>
  <c r="I16" i="1"/>
  <c r="H16" i="1"/>
  <c r="K15" i="1"/>
  <c r="I15" i="1"/>
  <c r="H15" i="1"/>
  <c r="K14" i="1"/>
  <c r="I14" i="1"/>
  <c r="H14" i="1"/>
  <c r="K13" i="1"/>
  <c r="I13" i="1"/>
  <c r="I12" i="1"/>
  <c r="H12" i="1"/>
  <c r="H11" i="1" l="1"/>
  <c r="I11" i="1" s="1"/>
  <c r="I10" i="1"/>
  <c r="I9" i="1"/>
  <c r="I8" i="1"/>
  <c r="H7" i="1"/>
  <c r="I7" i="1" s="1"/>
  <c r="H6" i="1"/>
  <c r="I6" i="1" s="1"/>
  <c r="I5" i="1"/>
  <c r="H5" i="1"/>
  <c r="I4" i="1"/>
  <c r="H4" i="1"/>
  <c r="I3" i="1"/>
  <c r="I2" i="1"/>
  <c r="H2" i="1"/>
</calcChain>
</file>

<file path=xl/sharedStrings.xml><?xml version="1.0" encoding="utf-8"?>
<sst xmlns="http://schemas.openxmlformats.org/spreadsheetml/2006/main" count="131" uniqueCount="20">
  <si>
    <t>Aplicación</t>
  </si>
  <si>
    <t>MTBO teórico (hrs)</t>
  </si>
  <si>
    <t>Factor de carga promedio anual</t>
  </si>
  <si>
    <t>Valor OH  estándar (USD)</t>
  </si>
  <si>
    <t>960E-1/2</t>
  </si>
  <si>
    <t>prorrata_year</t>
  </si>
  <si>
    <t>mtbo_100_pct</t>
  </si>
  <si>
    <t>standard_overhaul_cost</t>
  </si>
  <si>
    <t>component</t>
  </si>
  <si>
    <t>subcomponent</t>
  </si>
  <si>
    <t>motor</t>
  </si>
  <si>
    <t>alternador_principal</t>
  </si>
  <si>
    <t>radiador</t>
  </si>
  <si>
    <t>subframe</t>
  </si>
  <si>
    <t>modulo_potencia</t>
  </si>
  <si>
    <t>motor_traccion</t>
  </si>
  <si>
    <t>blower</t>
  </si>
  <si>
    <t>cilindro_direccion</t>
  </si>
  <si>
    <t>suspension_trasera</t>
  </si>
  <si>
    <t>conjunto_masa_suspension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</si>
</sst>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41" fontId="5" fillId="3" borderId="1" xfId="2" applyNumberFormat="1" applyFont="1" applyFill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center" vertical="center"/>
    </xf>
  </cellXfs>
  <cellStyles count="4">
    <cellStyle name="Millares [0]" xfId="1" builtinId="6"/>
    <cellStyle name="Normal" xfId="0" builtinId="0"/>
    <cellStyle name="Normal 3" xfId="3" xr:uid="{749D81DD-56BB-49CF-B8F7-C760AE675888}"/>
    <cellStyle name="Porcentaje" xfId="2" builtinId="5"/>
  </cellStyles>
  <dxfs count="1">
    <dxf>
      <font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1309565\Downloads\23.08.24%20Prorrata%20Consolidada%20-%20Ago.24%20(Final).xlsx" TargetMode="External"/><Relationship Id="rId1" Type="http://schemas.openxmlformats.org/officeDocument/2006/relationships/externalLinkPath" Target="/Users/U1309565/Downloads/23.08.24%20Prorrata%20Consolidada%20-%20Ago.24%20(Fin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ción"/>
      <sheetName val="Prorrata Caex Sep.15"/>
      <sheetName val="Prorrata Caex Oct.15"/>
      <sheetName val="Prorrata Caex Nov.15"/>
      <sheetName val="Prorrata Caex Dic.15"/>
      <sheetName val="Diferencia Ceax Dic.15"/>
      <sheetName val="Diferencia Caex Dic.15 Motor"/>
      <sheetName val="Prorrata Caex Ene.16"/>
      <sheetName val="Diferencia Ceax Ene.16"/>
      <sheetName val="Regul. Prorrata Cobrada Ene.16"/>
      <sheetName val="Prorrata Caex Feb.16"/>
      <sheetName val="Prorrata Caex Mar.16"/>
      <sheetName val="Prorrata Caex Abr.16"/>
      <sheetName val="Prorrata Caex Abr.16 (Final)"/>
      <sheetName val="Prorrata Caex May.16"/>
      <sheetName val="Prorrata Caex Jun.16"/>
      <sheetName val="COMENTARIOS"/>
      <sheetName val="Prorrata Caex Jul.16"/>
      <sheetName val="Prorrata Caex Ago.16"/>
      <sheetName val="Prorrata Palas Ago.16"/>
      <sheetName val="Prorrata Caex Sep.16"/>
      <sheetName val="Prorrata Palas Sep.16"/>
      <sheetName val="Prorrata Caex Oct.16"/>
      <sheetName val="Diferencia Ceax Oct.16"/>
      <sheetName val="Prorrata Caex Nov.16"/>
      <sheetName val="Prorrata Palas Nov.16"/>
      <sheetName val="Prorrata Ceax Dic.16"/>
      <sheetName val="Falla Op. Caex Ene.17 "/>
      <sheetName val="Prorrata Ceax Ene.17"/>
      <sheetName val="Falla Op. Palas Ene.17 "/>
      <sheetName val="Prorrata Ceax Feb.17"/>
      <sheetName val="Prorrata Ceax Mar.17 (Rep. CAR)"/>
      <sheetName val="Prorrata Ceax Mar.17"/>
      <sheetName val="Falla Op. Caex Mar.17"/>
      <sheetName val="Prorrata Ceax Abr.17"/>
      <sheetName val="Prorrata Palas Abr.17"/>
      <sheetName val="Falla Op. Palas Abr.17"/>
      <sheetName val="Prorrata Ceax May.17"/>
      <sheetName val="Prorrata Palas May.17"/>
      <sheetName val="Falla Op. Caex May.17"/>
      <sheetName val="Falla Op. Palas May.17"/>
      <sheetName val="Descuentos May.17"/>
      <sheetName val="Prorrata Caex Jun.17"/>
      <sheetName val="Falla Op. Caex Jun.17"/>
      <sheetName val="Descuentos Jun.17"/>
      <sheetName val="Prorrata Caex Jun.17-A"/>
      <sheetName val="Falla Op. Caex Jun.17-A"/>
      <sheetName val="Descuentos Jun.17-A"/>
      <sheetName val="Prorrata Caex Jul.17"/>
      <sheetName val="Falla Op. Caex Jul.17"/>
      <sheetName val="Prorrata Caex Ago.17"/>
      <sheetName val="Falla Op. Caex Ago.17"/>
      <sheetName val="Prorrata Caex Sep.17"/>
      <sheetName val="Falla Op. Caex Sep.17"/>
      <sheetName val="Prorrata Caex Oct.17"/>
      <sheetName val="Prorrata Caex Nov.17"/>
      <sheetName val="Falla Op. Caex Nov.17"/>
      <sheetName val="Prorrata Caex Dic.17"/>
      <sheetName val="Falla Op. Caex Dic.17"/>
      <sheetName val="Ajuste Prorrata Caex Dic.17"/>
      <sheetName val="Prorrata Caex Ene.18"/>
      <sheetName val="Falla Op. Caex Ene.18"/>
      <sheetName val="Prorrata Palas Ene.18"/>
      <sheetName val="Falla Op. Palas Ene.18"/>
      <sheetName val="Prorrata Caex Feb.18"/>
      <sheetName val="Falla Op. Caex Feb.18"/>
      <sheetName val="Prorrata Palas Feb.18"/>
      <sheetName val="Falla Op. Palas Feb.18"/>
      <sheetName val="Prorrata Caex Mar.18"/>
      <sheetName val="Falla Op. Caex Mar.18"/>
      <sheetName val="Prorrata Caex Abr.18"/>
      <sheetName val="Falla Op. Caex Abr.18"/>
      <sheetName val="Prorrata Caex May.18"/>
      <sheetName val="Falla Op. Caex May.18"/>
      <sheetName val="Prorrata Caex Jun.18"/>
      <sheetName val="Falla Op. Caex Jun.18"/>
      <sheetName val="Prorrata Caex Jul.18"/>
      <sheetName val="Falla Op. Caex Jul.18"/>
      <sheetName val="Prorrata Caex Ago.18"/>
      <sheetName val="Repuestos Caex Ago.18"/>
      <sheetName val="Falla Op. Caex Ago.18"/>
      <sheetName val="Repuestos Palas Ago.18"/>
      <sheetName val="Falla Op. Palas Ago.18"/>
      <sheetName val="Prorrata Caex Sep.18"/>
      <sheetName val="Falla Op. Palas Sep.18"/>
      <sheetName val="Prorrata Caex Oct.18"/>
      <sheetName val="Falla Op. Caex Oct.18"/>
      <sheetName val="Prorrata Caex Nov.18"/>
      <sheetName val="Falla Op. Caex Nov.18"/>
      <sheetName val="Prorrata Palas Nov.18"/>
      <sheetName val="Prorrata Ceax Dic.18"/>
      <sheetName val="Prorrata Caex Ene.19"/>
      <sheetName val="Falla Op. Caex Ene.19"/>
      <sheetName val="Prorrata Palas Ene.19"/>
      <sheetName val="Prorrata Caex Feb.19"/>
      <sheetName val="Falla Op. Caex Feb.19"/>
      <sheetName val="Prorrata Caex Mar.19"/>
      <sheetName val="Falla Op. Caex Mar.19"/>
      <sheetName val="Prorrata Caex Abr.19"/>
      <sheetName val="Falla Op. Caex Abr.19"/>
      <sheetName val="Falla Op. Palas May.19"/>
      <sheetName val="Prorrata Caex May.19"/>
      <sheetName val="Falla Op. Caex May.19"/>
      <sheetName val="Prorrata Palas Jun.19"/>
      <sheetName val="Prorrata Caex Jun.19"/>
      <sheetName val="Falla Op. Caex Jun.19"/>
      <sheetName val="Prorrata Caex Jul.19"/>
      <sheetName val="Falla Op. Caex Jul.19"/>
      <sheetName val="Prorrata Caex Jul.19 B"/>
      <sheetName val="Prorrata Caex Ago.19"/>
      <sheetName val="Falla Op. Caex Ago.19"/>
      <sheetName val="Prorrata Palas Ago.19"/>
      <sheetName val="Prorrata Caex Sept.19"/>
      <sheetName val="Falla Op. Caex Sept.19"/>
      <sheetName val="Prorrata Palas Sept.19"/>
      <sheetName val="Falla Op. Palas Sept.19"/>
      <sheetName val="Prorrata Caex Oct.19"/>
      <sheetName val="Falla Op. Caex Oct.19"/>
      <sheetName val="Prorrata Palas Oct.19"/>
      <sheetName val="Prorrata Caex Nov.19"/>
      <sheetName val="Falla Op. Caex Nov.19"/>
      <sheetName val="Prorrata Caex TK288"/>
      <sheetName val="Falla Op. Caex TK288"/>
      <sheetName val="Prorrata Palas Nov.19"/>
      <sheetName val="Prorrata Caex Dic.19"/>
      <sheetName val="Falla Op. Caex Dic.19"/>
      <sheetName val="Prorrata Caex Ene.20"/>
      <sheetName val="Falla Op. Caex Ene.20"/>
      <sheetName val="Prorrata Palas Ene.20"/>
      <sheetName val="Prorrata Caex Feb.20"/>
      <sheetName val="Falla Op. Caex Feb.20"/>
      <sheetName val="Prorrata Palas Feb.20"/>
      <sheetName val="Reajuste Palas 2019"/>
      <sheetName val="Prorrata Caex Mar.20"/>
      <sheetName val="Falla Op. Caex Mar.20"/>
      <sheetName val="Prorrata Palas Mar.20"/>
      <sheetName val="Prorrata Caex Abr.20"/>
      <sheetName val="Falla Op. Caex Abr.20"/>
      <sheetName val="Prorrata Caex May.20"/>
      <sheetName val="Falla op. Caex May.20"/>
      <sheetName val="Prorrata Palas May.20"/>
      <sheetName val="Prorrata Caex Jun.20"/>
      <sheetName val="Falla Op. Caex Jun.20"/>
      <sheetName val="Prorrata Caex Jul.20"/>
      <sheetName val="Falla Op. Caex Jul.20"/>
      <sheetName val="Prorrata Caex TK286"/>
      <sheetName val="Falla Op. Caex TK286"/>
      <sheetName val="Prorrata Caex Ago.20"/>
      <sheetName val="Falla op. Caex Ago.20"/>
      <sheetName val="Prorrata Palas Ago.20"/>
      <sheetName val="Prorrata Caex Sept.20"/>
      <sheetName val="Falla Op. Caex Sept.20"/>
      <sheetName val="Prorrata Caex Oct.20"/>
      <sheetName val="Prorrata Palas Oct.20"/>
      <sheetName val="Prorrata Caex Nov.20"/>
      <sheetName val="Falla Op. Caex Nov.20"/>
      <sheetName val="Prorrata Caex Dic.20"/>
      <sheetName val="Falla Op. Caex Dic.20"/>
      <sheetName val="OH Caex TK289"/>
      <sheetName val="Prorrata Palas Dic.20"/>
      <sheetName val="Prorrata Caex Ene.21"/>
      <sheetName val="Falla Op. Caex Ene.21"/>
      <sheetName val="Prorrata Palas Ene.21"/>
      <sheetName val="Prorrata Caex Feb.21"/>
      <sheetName val="Falla Op. Caex Feb.21"/>
      <sheetName val="Prorrata Caex Mar.21"/>
      <sheetName val="Falla Op. Caex Mar.21"/>
      <sheetName val="Falla Op. Hist. Mazas Mar.21"/>
      <sheetName val="Prorrata Caex Abr.21"/>
      <sheetName val="Falla Op. Caex Abr.21"/>
      <sheetName val="Prorrata Caex May.21"/>
      <sheetName val="Falla Op. Caex May.21"/>
      <sheetName val="Prorrata Caex Jun.21"/>
      <sheetName val="Falla Op. Caex Jun.21"/>
      <sheetName val="Prorrata Caex Jul.21"/>
      <sheetName val="Falla Op. Caex Jul.21"/>
      <sheetName val="Prorrata Caex Ago.21"/>
      <sheetName val="Falla Op. Caex Ago.21"/>
      <sheetName val="Prorrata Palas Ago.21"/>
      <sheetName val="Falla Op. Palas Ago.21"/>
      <sheetName val="Prorrata Caex Sept.21"/>
      <sheetName val="Prorrata Palas Sept.21"/>
      <sheetName val="Falla Op. Palas Sept.21"/>
      <sheetName val="Prorrata Caex Oct.21"/>
      <sheetName val="Falla Op. Caex Oct.21"/>
      <sheetName val="Prorrata Caex Nov.21"/>
      <sheetName val="Falla Op. Caex Nov.21"/>
      <sheetName val="Prorrata Caex Dic.21"/>
      <sheetName val="Falla Op. Caex Dic.21"/>
      <sheetName val="Prorrata Caex Ene.22"/>
      <sheetName val="Falla Op. Caex Ene.22"/>
      <sheetName val="Prorrata Palas Ene.22"/>
      <sheetName val="Prorrata Caex Feb.22"/>
      <sheetName val="Falla Op. Caex Feb.22"/>
      <sheetName val="Falla Op. Palas Feb.22"/>
      <sheetName val="Prorrata Caex Mar.22"/>
      <sheetName val="Falla Op. Caex Mar.22"/>
      <sheetName val="Prorrata Caex Abr.22"/>
      <sheetName val="Falla Op. Caex Abr.22"/>
      <sheetName val="Prorrata Caex May.22"/>
      <sheetName val="Falla Op. Caex May.22"/>
      <sheetName val="Prorrata Palas May.22"/>
      <sheetName val="Prorrata Caex Jun.22"/>
      <sheetName val="Falla Op. Caex Jun.22"/>
      <sheetName val="Falla Op. Palas Jun.22"/>
      <sheetName val="Prorrata Caex Jul.22"/>
      <sheetName val="Falla Op. Caex Jul.22"/>
      <sheetName val="Prorrata Caex Ago.22"/>
      <sheetName val="Falla op. Caex Ago.22"/>
      <sheetName val="Prorrata Caex Sept.22"/>
      <sheetName val="Falla op. Caex Sept.22"/>
      <sheetName val="Prorrata Caex Oct.22"/>
      <sheetName val="Falla Op. Caex Oct.22"/>
      <sheetName val="Prorrata Palas Oct.22"/>
      <sheetName val="Prorrata Caex Nov.22"/>
      <sheetName val="Falla Op. Caex Nov.22"/>
      <sheetName val="Prorrata Palas Nov.22"/>
      <sheetName val="Prorrata Caex Dic.22"/>
      <sheetName val="Falla Op. Caex Dic.22"/>
      <sheetName val="Prorrata Palas Dic.22"/>
      <sheetName val="Prorrata Caex Ene.23"/>
      <sheetName val="Falla Op. Caex Ene.23"/>
      <sheetName val="Prorrata Caex Feb.23"/>
      <sheetName val="Falla Op. Caex Feb.23"/>
      <sheetName val="Prorrata Caex Mar.23"/>
      <sheetName val="Falla Op. Caex Mar.23"/>
      <sheetName val="Prorrata Caex Abr.23"/>
      <sheetName val="Falla Op. Caex Abr.23"/>
      <sheetName val="Prorrata Palas Abr.23"/>
      <sheetName val="Prorrata Caex May.23"/>
      <sheetName val="Falla Op. Caex May.23"/>
      <sheetName val="Prorrata Palas May.23"/>
      <sheetName val="Falla Op. Palas May.23"/>
      <sheetName val="Prorrata Caex Jun.23"/>
      <sheetName val="Falla Op. Caex Jun.23"/>
      <sheetName val="Prorrata Palas Jun.23"/>
      <sheetName val="Prorrata Caex Jul.23"/>
      <sheetName val="Falla Op. Caex Jul.23"/>
      <sheetName val="Prorrata Caex Ago.23"/>
      <sheetName val="Falla Op. Caex Ago.23"/>
      <sheetName val="Prorrata Palas Ago.23"/>
      <sheetName val="Prorrata Caex Sept.23"/>
      <sheetName val="Falla Op. Caex Sept.23"/>
      <sheetName val="Prorrata Palas Sept.23"/>
      <sheetName val="Prorrata Caex Oct.23"/>
      <sheetName val="Falla Op. Caex Oct.23"/>
      <sheetName val="OVH Palas Oct.23"/>
      <sheetName val="Prorrata Caex Nov.23"/>
      <sheetName val="Falla Op. Caex Nov.23"/>
      <sheetName val="Prorrata Caex Dic.23"/>
      <sheetName val="Falla Op. Caex Dic.23"/>
      <sheetName val="Prorrata Caex Ene.24"/>
      <sheetName val="Falla Op. Caex Ene.24"/>
      <sheetName val="Prorrata Palas Ene.24"/>
      <sheetName val="Prorrata Caex Feb.24"/>
      <sheetName val="Prorrata Caex Mar.24"/>
      <sheetName val="Prorrata Caex Abr.24"/>
      <sheetName val="Prorrata Caex Abr.24 Prov."/>
      <sheetName val="Falla Op. Caex Abr.24"/>
      <sheetName val="Falla Op. Palas Abr.24"/>
      <sheetName val="Prorrata Caex May.24"/>
      <sheetName val="Falla Op. Palas May.24"/>
      <sheetName val="Prorrata Caex Jun.24"/>
      <sheetName val="Falla Op. Caex Jun.24"/>
      <sheetName val="Falla Op. Palas Jun.24"/>
      <sheetName val="Prorrata Caex Jul.24"/>
      <sheetName val="Prorrata Abr.24-Jun.24 GFA.24 "/>
      <sheetName val="Falla Op. Caex Jul.24"/>
      <sheetName val="Prorrata Caex Ago.24"/>
      <sheetName val="Falla Op. Caex Ago.24"/>
      <sheetName val="Prorrata Histórica"/>
      <sheetName val="Info."/>
      <sheetName val="Ingr. &amp; Costo Prorrata Caex 960"/>
      <sheetName val="Compensación Motores"/>
      <sheetName val="Resumen No Cobrados"/>
      <sheetName val="Costo Cummins Motor QSK78"/>
      <sheetName val="Prov. Motor Mar.19"/>
      <sheetName val="Armado &amp; Desarme MP"/>
      <sheetName val="Revisión OS Duplicadas"/>
      <sheetName val="Revisión OS Duplicadas 08.05.18"/>
      <sheetName val="BD OS 23.08.24"/>
      <sheetName val="Tarifas Rep. Porrata &amp; TBO"/>
      <sheetName val="Tarifas Porrata &amp; TBO Reaj.19 "/>
      <sheetName val="Tarifa Porrata &amp; TBO R.24 BHP"/>
      <sheetName val="Tarifa Porrata &amp; TBO R.23 BHP B"/>
      <sheetName val="Tarifa Porrata &amp; TBO R.23 BHP A"/>
      <sheetName val="Tarifa Porrata &amp; TBO R.22 BHP"/>
      <sheetName val="Tarifa Porrata &amp; TBO R.21 BHP"/>
      <sheetName val="Tarifa Porrata &amp; TBO R.20 BHP"/>
      <sheetName val="Tarifas Porrata &amp; TBO Reaj.20"/>
      <sheetName val="Tarifas Porrata &amp; TBO Reajuste"/>
      <sheetName val="MTBO Distintos Factores Carga"/>
      <sheetName val="Reajuste Overhaul Componentes"/>
      <sheetName val="Reajuste 2023 Overhaul Motores"/>
      <sheetName val="Reajuste 2022 Overhaul Motores"/>
      <sheetName val="Reajuste 2019 Overhaul Motores"/>
      <sheetName val="Reajuste 2017 Overhaul Motores"/>
      <sheetName val="Listado Componentes Soporte (1)"/>
      <sheetName val="Listado Componentes Soporte (2)"/>
      <sheetName val="ICMO Base Anual 2009 = 100"/>
      <sheetName val="ICMO Base Anual 2016 = 100"/>
      <sheetName val="Antecedentes E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>
        <row r="7">
          <cell r="C7">
            <v>0.375</v>
          </cell>
          <cell r="D7">
            <v>16500</v>
          </cell>
        </row>
      </sheetData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F168-4C56-415E-B66B-79E65F94F65A}">
  <dimension ref="A1:K51"/>
  <sheetViews>
    <sheetView tabSelected="1" topLeftCell="A40" zoomScale="160" zoomScaleNormal="160" workbookViewId="0">
      <selection activeCell="C50" sqref="C50"/>
    </sheetView>
  </sheetViews>
  <sheetFormatPr baseColWidth="10" defaultRowHeight="15" x14ac:dyDescent="0.25"/>
  <cols>
    <col min="3" max="3" width="27.7109375" bestFit="1" customWidth="1"/>
  </cols>
  <sheetData>
    <row r="1" spans="1:11" ht="54" x14ac:dyDescent="0.25">
      <c r="A1" s="1" t="s">
        <v>5</v>
      </c>
      <c r="B1" s="1" t="s">
        <v>8</v>
      </c>
      <c r="C1" s="1" t="s">
        <v>9</v>
      </c>
      <c r="D1" s="2" t="s">
        <v>0</v>
      </c>
      <c r="E1" s="2" t="s">
        <v>0</v>
      </c>
      <c r="F1" s="2" t="s">
        <v>6</v>
      </c>
      <c r="G1" s="2" t="s">
        <v>2</v>
      </c>
      <c r="H1" s="2" t="s">
        <v>1</v>
      </c>
      <c r="I1" s="2" t="s">
        <v>2</v>
      </c>
      <c r="J1" s="2" t="s">
        <v>3</v>
      </c>
      <c r="K1" s="2" t="s">
        <v>7</v>
      </c>
    </row>
    <row r="2" spans="1:11" x14ac:dyDescent="0.25">
      <c r="A2" s="10">
        <v>2024</v>
      </c>
      <c r="B2" s="10" t="s">
        <v>14</v>
      </c>
      <c r="C2" s="10" t="s">
        <v>10</v>
      </c>
      <c r="D2" s="4" t="s">
        <v>4</v>
      </c>
      <c r="E2" s="4"/>
      <c r="F2" s="5">
        <v>18000</v>
      </c>
      <c r="G2" s="6">
        <v>0.35</v>
      </c>
      <c r="H2" s="7">
        <f>'[1]MTBO Distintos Factores Carga'!$D$7</f>
        <v>16500</v>
      </c>
      <c r="I2" s="8">
        <f>'[1]MTBO Distintos Factores Carga'!$C$7</f>
        <v>0.375</v>
      </c>
      <c r="J2" s="5">
        <v>519512</v>
      </c>
      <c r="K2" s="9">
        <v>538172.36236187594</v>
      </c>
    </row>
    <row r="3" spans="1:11" x14ac:dyDescent="0.25">
      <c r="A3" s="10">
        <v>2024</v>
      </c>
      <c r="B3" s="10" t="s">
        <v>14</v>
      </c>
      <c r="C3" s="10" t="s">
        <v>11</v>
      </c>
      <c r="D3" s="4" t="s">
        <v>4</v>
      </c>
      <c r="E3" s="4"/>
      <c r="F3" s="5">
        <v>18000</v>
      </c>
      <c r="G3" s="6">
        <v>0.35</v>
      </c>
      <c r="H3" s="7">
        <v>16500</v>
      </c>
      <c r="I3" s="8">
        <f>'[1]MTBO Distintos Factores Carga'!$C$7</f>
        <v>0.375</v>
      </c>
      <c r="J3" s="5">
        <v>29807.360000000001</v>
      </c>
      <c r="K3" s="5">
        <v>41319.54</v>
      </c>
    </row>
    <row r="4" spans="1:11" x14ac:dyDescent="0.25">
      <c r="A4" s="10">
        <v>2024</v>
      </c>
      <c r="B4" s="10" t="s">
        <v>14</v>
      </c>
      <c r="C4" s="10" t="s">
        <v>12</v>
      </c>
      <c r="D4" s="4" t="s">
        <v>4</v>
      </c>
      <c r="E4" s="4"/>
      <c r="F4" s="5">
        <v>18000</v>
      </c>
      <c r="G4" s="6">
        <v>0.35</v>
      </c>
      <c r="H4" s="7">
        <f>'[1]MTBO Distintos Factores Carga'!$D$7</f>
        <v>16500</v>
      </c>
      <c r="I4" s="8">
        <f>'[1]MTBO Distintos Factores Carga'!$C$7</f>
        <v>0.375</v>
      </c>
      <c r="J4" s="5">
        <v>7796.39</v>
      </c>
      <c r="K4" s="5">
        <v>10807.5</v>
      </c>
    </row>
    <row r="5" spans="1:11" x14ac:dyDescent="0.25">
      <c r="A5" s="10">
        <v>2024</v>
      </c>
      <c r="B5" s="10" t="s">
        <v>14</v>
      </c>
      <c r="C5" s="10" t="s">
        <v>13</v>
      </c>
      <c r="D5" s="4" t="s">
        <v>4</v>
      </c>
      <c r="E5" s="4"/>
      <c r="F5" s="5">
        <v>18000</v>
      </c>
      <c r="G5" s="6">
        <v>0.35</v>
      </c>
      <c r="H5" s="7">
        <f>'[1]MTBO Distintos Factores Carga'!$D$7</f>
        <v>16500</v>
      </c>
      <c r="I5" s="8">
        <f>'[1]MTBO Distintos Factores Carga'!$C$7</f>
        <v>0.375</v>
      </c>
      <c r="J5" s="5">
        <v>57813.32</v>
      </c>
      <c r="K5" s="5">
        <v>80141.960000000006</v>
      </c>
    </row>
    <row r="6" spans="1:11" x14ac:dyDescent="0.25">
      <c r="A6" s="10">
        <v>2024</v>
      </c>
      <c r="B6" s="10" t="s">
        <v>15</v>
      </c>
      <c r="C6" s="10"/>
      <c r="D6" s="4" t="s">
        <v>4</v>
      </c>
      <c r="E6" s="4"/>
      <c r="F6" s="5">
        <v>24000</v>
      </c>
      <c r="G6" s="6">
        <v>0.35</v>
      </c>
      <c r="H6" s="5">
        <f t="shared" ref="H6:H11" si="0">$G6</f>
        <v>0.35</v>
      </c>
      <c r="I6" s="11">
        <f t="shared" ref="I6:I11" si="1">$H6</f>
        <v>0.35</v>
      </c>
      <c r="J6" s="5">
        <v>240452.69</v>
      </c>
      <c r="K6" s="5">
        <v>333320.28000000003</v>
      </c>
    </row>
    <row r="7" spans="1:11" x14ac:dyDescent="0.25">
      <c r="A7" s="10">
        <v>2024</v>
      </c>
      <c r="B7" s="10" t="s">
        <v>16</v>
      </c>
      <c r="C7" s="10"/>
      <c r="D7" s="4" t="s">
        <v>4</v>
      </c>
      <c r="E7" s="4"/>
      <c r="F7" s="5">
        <v>20000</v>
      </c>
      <c r="G7" s="6">
        <v>0.35</v>
      </c>
      <c r="H7" s="5">
        <f t="shared" si="0"/>
        <v>0.35</v>
      </c>
      <c r="I7" s="11">
        <f t="shared" si="1"/>
        <v>0.35</v>
      </c>
      <c r="J7" s="5">
        <v>20995.93</v>
      </c>
      <c r="K7" s="5">
        <v>29104.98</v>
      </c>
    </row>
    <row r="8" spans="1:11" x14ac:dyDescent="0.25">
      <c r="A8" s="10">
        <v>2024</v>
      </c>
      <c r="B8" s="10" t="s">
        <v>17</v>
      </c>
      <c r="C8" s="10"/>
      <c r="D8" s="4" t="s">
        <v>4</v>
      </c>
      <c r="E8" s="4"/>
      <c r="F8" s="5">
        <v>24000</v>
      </c>
      <c r="G8" s="6">
        <v>0.35</v>
      </c>
      <c r="H8" s="5">
        <v>26000</v>
      </c>
      <c r="I8" s="11">
        <f t="shared" si="1"/>
        <v>26000</v>
      </c>
      <c r="J8" s="5">
        <v>19991.25</v>
      </c>
      <c r="K8" s="5">
        <v>27712.27</v>
      </c>
    </row>
    <row r="9" spans="1:11" x14ac:dyDescent="0.25">
      <c r="A9" s="10">
        <v>2024</v>
      </c>
      <c r="B9" s="10" t="s">
        <v>18</v>
      </c>
      <c r="C9" s="10"/>
      <c r="D9" s="4" t="s">
        <v>4</v>
      </c>
      <c r="E9" s="4"/>
      <c r="F9" s="5">
        <v>24000</v>
      </c>
      <c r="G9" s="6">
        <v>0.35</v>
      </c>
      <c r="H9" s="5">
        <v>30000</v>
      </c>
      <c r="I9" s="11">
        <f t="shared" si="1"/>
        <v>30000</v>
      </c>
      <c r="J9" s="5">
        <v>26145.59</v>
      </c>
      <c r="K9" s="5">
        <v>36243.53</v>
      </c>
    </row>
    <row r="10" spans="1:11" x14ac:dyDescent="0.25">
      <c r="A10" s="10">
        <v>2024</v>
      </c>
      <c r="B10" s="3" t="s">
        <v>19</v>
      </c>
      <c r="C10" s="3"/>
      <c r="D10" s="4" t="s">
        <v>4</v>
      </c>
      <c r="E10" s="4"/>
      <c r="F10" s="5">
        <v>20000</v>
      </c>
      <c r="G10" s="6">
        <v>0.35</v>
      </c>
      <c r="H10" s="5">
        <v>15000</v>
      </c>
      <c r="I10" s="11">
        <f t="shared" si="1"/>
        <v>15000</v>
      </c>
      <c r="J10" s="5">
        <v>121967.21</v>
      </c>
      <c r="K10" s="5">
        <v>169073.36</v>
      </c>
    </row>
    <row r="11" spans="1:11" x14ac:dyDescent="0.25">
      <c r="A11" s="10">
        <v>2024</v>
      </c>
      <c r="B11" s="10" t="s">
        <v>17</v>
      </c>
      <c r="C11" s="10"/>
      <c r="D11" s="4" t="s">
        <v>4</v>
      </c>
      <c r="E11" s="4"/>
      <c r="F11" s="5">
        <v>12000</v>
      </c>
      <c r="G11" s="6">
        <v>0.35</v>
      </c>
      <c r="H11" s="5">
        <f t="shared" si="0"/>
        <v>0.35</v>
      </c>
      <c r="I11" s="11">
        <f t="shared" si="1"/>
        <v>0.35</v>
      </c>
      <c r="J11" s="5">
        <v>7184.89</v>
      </c>
      <c r="K11" s="5">
        <v>9959.83</v>
      </c>
    </row>
    <row r="12" spans="1:11" x14ac:dyDescent="0.25">
      <c r="A12" s="10">
        <v>2023</v>
      </c>
      <c r="B12" s="10" t="s">
        <v>14</v>
      </c>
      <c r="C12" s="10" t="s">
        <v>10</v>
      </c>
      <c r="D12" s="4" t="s">
        <v>4</v>
      </c>
      <c r="E12" s="4"/>
      <c r="F12" s="5">
        <v>18000</v>
      </c>
      <c r="G12" s="6">
        <v>0.35</v>
      </c>
      <c r="H12" s="7">
        <f>'[1]MTBO Distintos Factores Carga'!$D$7</f>
        <v>16500</v>
      </c>
      <c r="I12" s="8">
        <f>'[1]MTBO Distintos Factores Carga'!$C$7</f>
        <v>0.375</v>
      </c>
      <c r="J12" s="5">
        <v>519512</v>
      </c>
      <c r="K12" s="9">
        <v>538172.36236187594</v>
      </c>
    </row>
    <row r="13" spans="1:11" x14ac:dyDescent="0.25">
      <c r="A13" s="10">
        <v>2023</v>
      </c>
      <c r="B13" s="10" t="s">
        <v>14</v>
      </c>
      <c r="C13" s="10" t="s">
        <v>11</v>
      </c>
      <c r="D13" s="4" t="s">
        <v>4</v>
      </c>
      <c r="E13" s="4"/>
      <c r="F13" s="5">
        <v>18000</v>
      </c>
      <c r="G13" s="6">
        <v>0.35</v>
      </c>
      <c r="H13" s="7">
        <v>16500</v>
      </c>
      <c r="I13" s="8">
        <f>'[1]MTBO Distintos Factores Carga'!$C$7</f>
        <v>0.375</v>
      </c>
      <c r="J13" s="5">
        <v>29807.360000000001</v>
      </c>
      <c r="K13" s="5">
        <f>42221.43*(1-7%)</f>
        <v>39265.929899999996</v>
      </c>
    </row>
    <row r="14" spans="1:11" x14ac:dyDescent="0.25">
      <c r="A14" s="10">
        <v>2023</v>
      </c>
      <c r="B14" s="10" t="s">
        <v>14</v>
      </c>
      <c r="C14" s="10" t="s">
        <v>12</v>
      </c>
      <c r="D14" s="4" t="s">
        <v>4</v>
      </c>
      <c r="E14" s="4"/>
      <c r="F14" s="5">
        <v>18000</v>
      </c>
      <c r="G14" s="6">
        <v>0.35</v>
      </c>
      <c r="H14" s="7">
        <f>'[1]MTBO Distintos Factores Carga'!$D$7</f>
        <v>16500</v>
      </c>
      <c r="I14" s="8">
        <f>'[1]MTBO Distintos Factores Carga'!$C$7</f>
        <v>0.375</v>
      </c>
      <c r="J14" s="5">
        <v>7796.39</v>
      </c>
      <c r="K14" s="5">
        <f>11043.4*(1-7%)</f>
        <v>10270.361999999999</v>
      </c>
    </row>
    <row r="15" spans="1:11" x14ac:dyDescent="0.25">
      <c r="A15" s="10">
        <v>2023</v>
      </c>
      <c r="B15" s="10" t="s">
        <v>14</v>
      </c>
      <c r="C15" s="10" t="s">
        <v>13</v>
      </c>
      <c r="D15" s="4" t="s">
        <v>4</v>
      </c>
      <c r="E15" s="4"/>
      <c r="F15" s="5">
        <v>18000</v>
      </c>
      <c r="G15" s="6">
        <v>0.35</v>
      </c>
      <c r="H15" s="7">
        <f>'[1]MTBO Distintos Factores Carga'!$D$7</f>
        <v>16500</v>
      </c>
      <c r="I15" s="8">
        <f>'[1]MTBO Distintos Factores Carga'!$C$7</f>
        <v>0.375</v>
      </c>
      <c r="J15" s="5">
        <v>57813.32</v>
      </c>
      <c r="K15" s="5">
        <f>81891.25*(1-7%)</f>
        <v>76158.862499999988</v>
      </c>
    </row>
    <row r="16" spans="1:11" x14ac:dyDescent="0.25">
      <c r="A16" s="10">
        <v>2023</v>
      </c>
      <c r="B16" s="10" t="s">
        <v>15</v>
      </c>
      <c r="C16" s="10"/>
      <c r="D16" s="4" t="s">
        <v>4</v>
      </c>
      <c r="E16" s="4"/>
      <c r="F16" s="5">
        <v>24000</v>
      </c>
      <c r="G16" s="6">
        <v>0.35</v>
      </c>
      <c r="H16" s="5">
        <f t="shared" ref="H16:H21" si="2">$E16</f>
        <v>0</v>
      </c>
      <c r="I16" s="11">
        <f t="shared" ref="I16:I21" si="3">$F16</f>
        <v>24000</v>
      </c>
      <c r="J16" s="5">
        <v>240452.69</v>
      </c>
      <c r="K16" s="5">
        <f>340595.75*(1-7%)</f>
        <v>316754.04749999999</v>
      </c>
    </row>
    <row r="17" spans="1:11" x14ac:dyDescent="0.25">
      <c r="A17" s="10">
        <v>2023</v>
      </c>
      <c r="B17" s="10" t="s">
        <v>16</v>
      </c>
      <c r="C17" s="10"/>
      <c r="D17" s="4" t="s">
        <v>4</v>
      </c>
      <c r="E17" s="4"/>
      <c r="F17" s="5">
        <v>20000</v>
      </c>
      <c r="G17" s="6">
        <v>0.35</v>
      </c>
      <c r="H17" s="5">
        <f t="shared" si="2"/>
        <v>0</v>
      </c>
      <c r="I17" s="11">
        <f t="shared" si="3"/>
        <v>20000</v>
      </c>
      <c r="J17" s="5">
        <v>20995.93</v>
      </c>
      <c r="K17" s="5">
        <f>29740.26*(1-7%)</f>
        <v>27658.441799999997</v>
      </c>
    </row>
    <row r="18" spans="1:11" x14ac:dyDescent="0.25">
      <c r="A18" s="10">
        <v>2023</v>
      </c>
      <c r="B18" s="10" t="s">
        <v>17</v>
      </c>
      <c r="C18" s="10"/>
      <c r="D18" s="4" t="s">
        <v>4</v>
      </c>
      <c r="E18" s="4"/>
      <c r="F18" s="5">
        <v>24000</v>
      </c>
      <c r="G18" s="6">
        <v>0.35</v>
      </c>
      <c r="H18" s="5">
        <v>26000</v>
      </c>
      <c r="I18" s="11">
        <f t="shared" si="3"/>
        <v>24000</v>
      </c>
      <c r="J18" s="5">
        <v>19991.25</v>
      </c>
      <c r="K18" s="5">
        <f>28317.15*(1-7%)</f>
        <v>26334.949499999999</v>
      </c>
    </row>
    <row r="19" spans="1:11" x14ac:dyDescent="0.25">
      <c r="A19" s="10">
        <v>2023</v>
      </c>
      <c r="B19" s="10" t="s">
        <v>18</v>
      </c>
      <c r="C19" s="10"/>
      <c r="D19" s="4" t="s">
        <v>4</v>
      </c>
      <c r="E19" s="4"/>
      <c r="F19" s="5">
        <v>24000</v>
      </c>
      <c r="G19" s="6">
        <v>0.35</v>
      </c>
      <c r="H19" s="5">
        <v>30000</v>
      </c>
      <c r="I19" s="11">
        <f t="shared" si="3"/>
        <v>24000</v>
      </c>
      <c r="J19" s="5">
        <v>26145.59</v>
      </c>
      <c r="K19" s="5">
        <f>37034.63*(1-7%)</f>
        <v>34442.205899999994</v>
      </c>
    </row>
    <row r="20" spans="1:11" x14ac:dyDescent="0.25">
      <c r="A20" s="10">
        <v>2023</v>
      </c>
      <c r="B20" s="3" t="s">
        <v>19</v>
      </c>
      <c r="C20" s="3"/>
      <c r="D20" s="4" t="s">
        <v>4</v>
      </c>
      <c r="E20" s="4"/>
      <c r="F20" s="5">
        <v>20000</v>
      </c>
      <c r="G20" s="6">
        <v>0.35</v>
      </c>
      <c r="H20" s="5">
        <v>15000</v>
      </c>
      <c r="I20" s="11">
        <f t="shared" si="3"/>
        <v>20000</v>
      </c>
      <c r="J20" s="5">
        <v>121967.21</v>
      </c>
      <c r="K20" s="5">
        <f>172763.77*(1-7%)</f>
        <v>160670.30609999999</v>
      </c>
    </row>
    <row r="21" spans="1:11" x14ac:dyDescent="0.25">
      <c r="A21" s="10">
        <v>2023</v>
      </c>
      <c r="B21" s="10" t="s">
        <v>17</v>
      </c>
      <c r="C21" s="10"/>
      <c r="D21" s="4" t="s">
        <v>4</v>
      </c>
      <c r="E21" s="4"/>
      <c r="F21" s="5">
        <v>12000</v>
      </c>
      <c r="G21" s="6">
        <v>0.35</v>
      </c>
      <c r="H21" s="5">
        <f t="shared" si="2"/>
        <v>0</v>
      </c>
      <c r="I21" s="11">
        <f t="shared" si="3"/>
        <v>12000</v>
      </c>
      <c r="J21" s="5">
        <v>7184.89</v>
      </c>
      <c r="K21" s="5">
        <f>10177.22*(1-7%)</f>
        <v>9464.8145999999979</v>
      </c>
    </row>
    <row r="22" spans="1:11" x14ac:dyDescent="0.25">
      <c r="A22" s="10">
        <v>2022</v>
      </c>
      <c r="B22" s="10" t="s">
        <v>14</v>
      </c>
      <c r="C22" s="10" t="s">
        <v>10</v>
      </c>
      <c r="D22" s="4" t="s">
        <v>4</v>
      </c>
      <c r="E22" s="4"/>
      <c r="F22" s="5">
        <v>18000</v>
      </c>
      <c r="G22" s="6">
        <v>0.35</v>
      </c>
      <c r="H22" s="7">
        <f>'[1]MTBO Distintos Factores Carga'!$D$7</f>
        <v>16500</v>
      </c>
      <c r="I22" s="8">
        <f>'[1]MTBO Distintos Factores Carga'!$C$7</f>
        <v>0.375</v>
      </c>
      <c r="J22" s="5">
        <v>519512</v>
      </c>
      <c r="K22" s="9">
        <v>538172.36236187594</v>
      </c>
    </row>
    <row r="23" spans="1:11" x14ac:dyDescent="0.25">
      <c r="A23" s="10">
        <v>2022</v>
      </c>
      <c r="B23" s="10" t="s">
        <v>14</v>
      </c>
      <c r="C23" s="10" t="s">
        <v>11</v>
      </c>
      <c r="D23" s="4" t="s">
        <v>4</v>
      </c>
      <c r="E23" s="4"/>
      <c r="F23" s="5">
        <v>18000</v>
      </c>
      <c r="G23" s="6">
        <v>0.35</v>
      </c>
      <c r="H23" s="7">
        <v>16500</v>
      </c>
      <c r="I23" s="8">
        <f>'[1]MTBO Distintos Factores Carga'!$C$7</f>
        <v>0.375</v>
      </c>
      <c r="J23" s="5">
        <v>29807.360000000001</v>
      </c>
      <c r="K23" s="5">
        <v>34150.230000000003</v>
      </c>
    </row>
    <row r="24" spans="1:11" x14ac:dyDescent="0.25">
      <c r="A24" s="10">
        <v>2022</v>
      </c>
      <c r="B24" s="10" t="s">
        <v>14</v>
      </c>
      <c r="C24" s="10" t="s">
        <v>12</v>
      </c>
      <c r="D24" s="4" t="s">
        <v>4</v>
      </c>
      <c r="E24" s="4"/>
      <c r="F24" s="5">
        <v>18000</v>
      </c>
      <c r="G24" s="6">
        <v>0.35</v>
      </c>
      <c r="H24" s="7">
        <f>'[1]MTBO Distintos Factores Carga'!$D$7</f>
        <v>16500</v>
      </c>
      <c r="I24" s="8">
        <f>'[1]MTBO Distintos Factores Carga'!$C$7</f>
        <v>0.375</v>
      </c>
      <c r="J24" s="5">
        <v>7796.39</v>
      </c>
      <c r="K24" s="5">
        <v>8932.2999999999993</v>
      </c>
    </row>
    <row r="25" spans="1:11" x14ac:dyDescent="0.25">
      <c r="A25" s="10">
        <v>2022</v>
      </c>
      <c r="B25" s="10" t="s">
        <v>14</v>
      </c>
      <c r="C25" s="10" t="s">
        <v>13</v>
      </c>
      <c r="D25" s="4" t="s">
        <v>4</v>
      </c>
      <c r="E25" s="4"/>
      <c r="F25" s="5">
        <v>18000</v>
      </c>
      <c r="G25" s="6">
        <v>0.35</v>
      </c>
      <c r="H25" s="7">
        <f>'[1]MTBO Distintos Factores Carga'!$D$7</f>
        <v>16500</v>
      </c>
      <c r="I25" s="8">
        <f>'[1]MTBO Distintos Factores Carga'!$C$7</f>
        <v>0.375</v>
      </c>
      <c r="J25" s="5">
        <v>57813.32</v>
      </c>
      <c r="K25" s="5">
        <v>66236.61</v>
      </c>
    </row>
    <row r="26" spans="1:11" x14ac:dyDescent="0.25">
      <c r="A26" s="10">
        <v>2022</v>
      </c>
      <c r="B26" s="10" t="s">
        <v>15</v>
      </c>
      <c r="C26" s="10"/>
      <c r="D26" s="4" t="s">
        <v>4</v>
      </c>
      <c r="E26" s="4"/>
      <c r="F26" s="5">
        <v>24000</v>
      </c>
      <c r="G26" s="6">
        <v>0.35</v>
      </c>
      <c r="H26" s="5">
        <f t="shared" ref="H26:H31" si="4">$E26</f>
        <v>0</v>
      </c>
      <c r="I26" s="11">
        <f t="shared" ref="I26:I31" si="5">$F26</f>
        <v>24000</v>
      </c>
      <c r="J26" s="5">
        <v>240452.69</v>
      </c>
      <c r="K26" s="5">
        <v>275486.21000000002</v>
      </c>
    </row>
    <row r="27" spans="1:11" x14ac:dyDescent="0.25">
      <c r="A27" s="10">
        <v>2022</v>
      </c>
      <c r="B27" s="10" t="s">
        <v>16</v>
      </c>
      <c r="C27" s="10"/>
      <c r="D27" s="4" t="s">
        <v>4</v>
      </c>
      <c r="E27" s="4"/>
      <c r="F27" s="5">
        <v>20000</v>
      </c>
      <c r="G27" s="6">
        <v>0.35</v>
      </c>
      <c r="H27" s="5">
        <f t="shared" si="4"/>
        <v>0</v>
      </c>
      <c r="I27" s="11">
        <f t="shared" si="5"/>
        <v>20000</v>
      </c>
      <c r="J27" s="5">
        <v>20995.93</v>
      </c>
      <c r="K27" s="5">
        <v>24055</v>
      </c>
    </row>
    <row r="28" spans="1:11" x14ac:dyDescent="0.25">
      <c r="A28" s="10">
        <v>2022</v>
      </c>
      <c r="B28" s="10" t="s">
        <v>17</v>
      </c>
      <c r="C28" s="10"/>
      <c r="D28" s="4" t="s">
        <v>4</v>
      </c>
      <c r="E28" s="4"/>
      <c r="F28" s="5">
        <v>24000</v>
      </c>
      <c r="G28" s="6">
        <v>0.35</v>
      </c>
      <c r="H28" s="5">
        <v>26000</v>
      </c>
      <c r="I28" s="11">
        <f t="shared" si="5"/>
        <v>24000</v>
      </c>
      <c r="J28" s="5">
        <v>19991.25</v>
      </c>
      <c r="K28" s="5">
        <v>22903.94</v>
      </c>
    </row>
    <row r="29" spans="1:11" x14ac:dyDescent="0.25">
      <c r="A29" s="10">
        <v>2022</v>
      </c>
      <c r="B29" s="10" t="s">
        <v>18</v>
      </c>
      <c r="C29" s="10"/>
      <c r="D29" s="4" t="s">
        <v>4</v>
      </c>
      <c r="E29" s="4"/>
      <c r="F29" s="5">
        <v>24000</v>
      </c>
      <c r="G29" s="6">
        <v>0.35</v>
      </c>
      <c r="H29" s="5">
        <v>30000</v>
      </c>
      <c r="I29" s="11">
        <f t="shared" si="5"/>
        <v>24000</v>
      </c>
      <c r="J29" s="5">
        <v>26145.59</v>
      </c>
      <c r="K29" s="5">
        <v>29954.95</v>
      </c>
    </row>
    <row r="30" spans="1:11" x14ac:dyDescent="0.25">
      <c r="A30" s="10">
        <v>2022</v>
      </c>
      <c r="B30" s="3" t="s">
        <v>19</v>
      </c>
      <c r="C30" s="3"/>
      <c r="D30" s="4" t="s">
        <v>4</v>
      </c>
      <c r="E30" s="4"/>
      <c r="F30" s="5">
        <v>20000</v>
      </c>
      <c r="G30" s="6">
        <v>0.35</v>
      </c>
      <c r="H30" s="5">
        <v>15000</v>
      </c>
      <c r="I30" s="11">
        <f t="shared" si="5"/>
        <v>20000</v>
      </c>
      <c r="J30" s="5">
        <v>121967.21</v>
      </c>
      <c r="K30" s="5">
        <v>139737.60999999999</v>
      </c>
    </row>
    <row r="31" spans="1:11" x14ac:dyDescent="0.25">
      <c r="A31" s="10">
        <v>2022</v>
      </c>
      <c r="B31" s="10" t="s">
        <v>17</v>
      </c>
      <c r="C31" s="10"/>
      <c r="D31" s="4" t="s">
        <v>4</v>
      </c>
      <c r="E31" s="4"/>
      <c r="F31" s="5">
        <v>12000</v>
      </c>
      <c r="G31" s="6">
        <v>0.35</v>
      </c>
      <c r="H31" s="5">
        <f t="shared" si="4"/>
        <v>0</v>
      </c>
      <c r="I31" s="11">
        <f t="shared" si="5"/>
        <v>12000</v>
      </c>
      <c r="J31" s="5">
        <v>7184.89</v>
      </c>
      <c r="K31" s="5">
        <v>8231.7099999999991</v>
      </c>
    </row>
    <row r="32" spans="1:11" x14ac:dyDescent="0.25">
      <c r="A32" s="10">
        <v>2021</v>
      </c>
      <c r="B32" s="10" t="s">
        <v>14</v>
      </c>
      <c r="C32" s="10" t="s">
        <v>10</v>
      </c>
      <c r="D32" s="4" t="s">
        <v>4</v>
      </c>
      <c r="E32" s="4"/>
      <c r="F32" s="5">
        <v>18000</v>
      </c>
      <c r="G32" s="6">
        <v>0.35</v>
      </c>
      <c r="H32" s="7">
        <f>'[1]MTBO Distintos Factores Carga'!$D$7</f>
        <v>16500</v>
      </c>
      <c r="I32" s="8">
        <f>'[1]MTBO Distintos Factores Carga'!$C$7</f>
        <v>0.375</v>
      </c>
      <c r="J32" s="5">
        <v>519512</v>
      </c>
      <c r="K32" s="9">
        <v>538172.36236187594</v>
      </c>
    </row>
    <row r="33" spans="1:11" x14ac:dyDescent="0.25">
      <c r="A33" s="10">
        <v>2021</v>
      </c>
      <c r="B33" s="10" t="s">
        <v>14</v>
      </c>
      <c r="C33" s="10" t="s">
        <v>11</v>
      </c>
      <c r="D33" s="4" t="s">
        <v>4</v>
      </c>
      <c r="E33" s="4"/>
      <c r="F33" s="5">
        <v>18000</v>
      </c>
      <c r="G33" s="6">
        <v>0.35</v>
      </c>
      <c r="H33" s="7">
        <v>16500</v>
      </c>
      <c r="I33" s="8">
        <f>'[1]MTBO Distintos Factores Carga'!$C$7</f>
        <v>0.375</v>
      </c>
      <c r="J33" s="5">
        <v>29807.360000000001</v>
      </c>
      <c r="K33" s="5">
        <v>29697.27</v>
      </c>
    </row>
    <row r="34" spans="1:11" x14ac:dyDescent="0.25">
      <c r="A34" s="10">
        <v>2021</v>
      </c>
      <c r="B34" s="10" t="s">
        <v>14</v>
      </c>
      <c r="C34" s="10" t="s">
        <v>12</v>
      </c>
      <c r="D34" s="4" t="s">
        <v>4</v>
      </c>
      <c r="E34" s="4"/>
      <c r="F34" s="5">
        <v>18000</v>
      </c>
      <c r="G34" s="6">
        <v>0.35</v>
      </c>
      <c r="H34" s="7">
        <f>'[1]MTBO Distintos Factores Carga'!$D$7</f>
        <v>16500</v>
      </c>
      <c r="I34" s="8">
        <f>'[1]MTBO Distintos Factores Carga'!$C$7</f>
        <v>0.375</v>
      </c>
      <c r="J34" s="5">
        <v>7796.39</v>
      </c>
      <c r="K34" s="5">
        <v>7767.59</v>
      </c>
    </row>
    <row r="35" spans="1:11" x14ac:dyDescent="0.25">
      <c r="A35" s="10">
        <v>2021</v>
      </c>
      <c r="B35" s="10" t="s">
        <v>14</v>
      </c>
      <c r="C35" s="10" t="s">
        <v>13</v>
      </c>
      <c r="D35" s="4" t="s">
        <v>4</v>
      </c>
      <c r="E35" s="4"/>
      <c r="F35" s="5">
        <v>18000</v>
      </c>
      <c r="G35" s="6">
        <v>0.35</v>
      </c>
      <c r="H35" s="7">
        <f>'[1]MTBO Distintos Factores Carga'!$D$7</f>
        <v>16500</v>
      </c>
      <c r="I35" s="8">
        <f>'[1]MTBO Distintos Factores Carga'!$C$7</f>
        <v>0.375</v>
      </c>
      <c r="J35" s="5">
        <v>57813.32</v>
      </c>
      <c r="K35" s="5">
        <v>57599.81</v>
      </c>
    </row>
    <row r="36" spans="1:11" x14ac:dyDescent="0.25">
      <c r="A36" s="10">
        <v>2021</v>
      </c>
      <c r="B36" s="10" t="s">
        <v>15</v>
      </c>
      <c r="C36" s="10"/>
      <c r="D36" s="4" t="s">
        <v>4</v>
      </c>
      <c r="E36" s="4"/>
      <c r="F36" s="5">
        <v>24000</v>
      </c>
      <c r="G36" s="6">
        <v>0.35</v>
      </c>
      <c r="H36" s="5">
        <f t="shared" ref="H36:H41" si="6">$E36</f>
        <v>0</v>
      </c>
      <c r="I36" s="11">
        <f t="shared" ref="I36:I41" si="7">$F36</f>
        <v>24000</v>
      </c>
      <c r="J36" s="5">
        <v>240452.69</v>
      </c>
      <c r="K36" s="5">
        <v>239564.68</v>
      </c>
    </row>
    <row r="37" spans="1:11" x14ac:dyDescent="0.25">
      <c r="A37" s="10">
        <v>2021</v>
      </c>
      <c r="B37" s="10" t="s">
        <v>16</v>
      </c>
      <c r="C37" s="10"/>
      <c r="D37" s="4" t="s">
        <v>4</v>
      </c>
      <c r="E37" s="4"/>
      <c r="F37" s="5">
        <v>20000</v>
      </c>
      <c r="G37" s="6">
        <v>0.35</v>
      </c>
      <c r="H37" s="5">
        <f t="shared" si="6"/>
        <v>0</v>
      </c>
      <c r="I37" s="11">
        <f t="shared" si="7"/>
        <v>20000</v>
      </c>
      <c r="J37" s="5">
        <v>20995.93</v>
      </c>
      <c r="K37" s="5">
        <v>20918.39</v>
      </c>
    </row>
    <row r="38" spans="1:11" x14ac:dyDescent="0.25">
      <c r="A38" s="10">
        <v>2021</v>
      </c>
      <c r="B38" s="10" t="s">
        <v>17</v>
      </c>
      <c r="C38" s="10"/>
      <c r="D38" s="4" t="s">
        <v>4</v>
      </c>
      <c r="E38" s="4"/>
      <c r="F38" s="5">
        <v>24000</v>
      </c>
      <c r="G38" s="6">
        <v>0.35</v>
      </c>
      <c r="H38" s="5">
        <v>26000</v>
      </c>
      <c r="I38" s="11">
        <f t="shared" si="7"/>
        <v>24000</v>
      </c>
      <c r="J38" s="5">
        <v>19991.25</v>
      </c>
      <c r="K38" s="5">
        <v>19917.419999999998</v>
      </c>
    </row>
    <row r="39" spans="1:11" x14ac:dyDescent="0.25">
      <c r="A39" s="10">
        <v>2021</v>
      </c>
      <c r="B39" s="10" t="s">
        <v>18</v>
      </c>
      <c r="C39" s="10"/>
      <c r="D39" s="4" t="s">
        <v>4</v>
      </c>
      <c r="E39" s="4"/>
      <c r="F39" s="5">
        <v>24000</v>
      </c>
      <c r="G39" s="6">
        <v>0.35</v>
      </c>
      <c r="H39" s="5">
        <v>30000</v>
      </c>
      <c r="I39" s="11">
        <f t="shared" si="7"/>
        <v>24000</v>
      </c>
      <c r="J39" s="5">
        <v>26145.59</v>
      </c>
      <c r="K39" s="5">
        <v>26049.03</v>
      </c>
    </row>
    <row r="40" spans="1:11" x14ac:dyDescent="0.25">
      <c r="A40" s="10">
        <v>2021</v>
      </c>
      <c r="B40" s="3" t="s">
        <v>19</v>
      </c>
      <c r="C40" s="3"/>
      <c r="D40" s="4" t="s">
        <v>4</v>
      </c>
      <c r="E40" s="4"/>
      <c r="F40" s="5">
        <v>20000</v>
      </c>
      <c r="G40" s="6">
        <v>0.35</v>
      </c>
      <c r="H40" s="5">
        <f t="shared" si="6"/>
        <v>0</v>
      </c>
      <c r="I40" s="11">
        <f t="shared" si="7"/>
        <v>20000</v>
      </c>
      <c r="J40" s="5">
        <v>121967.21</v>
      </c>
      <c r="K40" s="5">
        <v>121516.78</v>
      </c>
    </row>
    <row r="41" spans="1:11" x14ac:dyDescent="0.25">
      <c r="A41" s="10">
        <v>2021</v>
      </c>
      <c r="B41" s="10" t="s">
        <v>17</v>
      </c>
      <c r="C41" s="10"/>
      <c r="D41" s="4" t="s">
        <v>4</v>
      </c>
      <c r="E41" s="4"/>
      <c r="F41" s="5">
        <v>12000</v>
      </c>
      <c r="G41" s="6">
        <v>0.35</v>
      </c>
      <c r="H41" s="5">
        <f t="shared" si="6"/>
        <v>0</v>
      </c>
      <c r="I41" s="11">
        <f t="shared" si="7"/>
        <v>12000</v>
      </c>
      <c r="J41" s="5">
        <v>7184.89</v>
      </c>
      <c r="K41" s="5">
        <v>7158.35</v>
      </c>
    </row>
    <row r="42" spans="1:11" x14ac:dyDescent="0.25">
      <c r="A42" s="10">
        <v>2020</v>
      </c>
      <c r="B42" s="10" t="s">
        <v>14</v>
      </c>
      <c r="C42" s="10" t="s">
        <v>10</v>
      </c>
      <c r="D42" s="4" t="s">
        <v>4</v>
      </c>
      <c r="E42" s="4"/>
      <c r="F42" s="5">
        <v>18000</v>
      </c>
      <c r="G42" s="6">
        <v>0.35</v>
      </c>
      <c r="H42" s="7">
        <f>'[1]MTBO Distintos Factores Carga'!$D$7</f>
        <v>16500</v>
      </c>
      <c r="I42" s="8">
        <f>'[1]MTBO Distintos Factores Carga'!$C$7</f>
        <v>0.375</v>
      </c>
      <c r="J42" s="5">
        <v>519512</v>
      </c>
      <c r="K42" s="9">
        <v>538172.36236187594</v>
      </c>
    </row>
    <row r="43" spans="1:11" x14ac:dyDescent="0.25">
      <c r="A43" s="10">
        <v>2020</v>
      </c>
      <c r="B43" s="10" t="s">
        <v>14</v>
      </c>
      <c r="C43" s="10" t="s">
        <v>11</v>
      </c>
      <c r="D43" s="4" t="s">
        <v>4</v>
      </c>
      <c r="E43" s="4"/>
      <c r="F43" s="5">
        <v>18000</v>
      </c>
      <c r="G43" s="6">
        <v>0.35</v>
      </c>
      <c r="H43" s="7">
        <v>16500</v>
      </c>
      <c r="I43" s="8">
        <f>'[1]MTBO Distintos Factores Carga'!$C$7</f>
        <v>0.375</v>
      </c>
      <c r="J43" s="5">
        <v>29807.360000000001</v>
      </c>
      <c r="K43" s="5">
        <f>J43</f>
        <v>29807.360000000001</v>
      </c>
    </row>
    <row r="44" spans="1:11" x14ac:dyDescent="0.25">
      <c r="A44" s="10">
        <v>2020</v>
      </c>
      <c r="B44" s="10" t="s">
        <v>14</v>
      </c>
      <c r="C44" s="10" t="s">
        <v>12</v>
      </c>
      <c r="D44" s="4" t="s">
        <v>4</v>
      </c>
      <c r="E44" s="4"/>
      <c r="F44" s="5">
        <v>18000</v>
      </c>
      <c r="G44" s="6">
        <v>0.35</v>
      </c>
      <c r="H44" s="7">
        <f>'[1]MTBO Distintos Factores Carga'!$D$7</f>
        <v>16500</v>
      </c>
      <c r="I44" s="8">
        <f>'[1]MTBO Distintos Factores Carga'!$C$7</f>
        <v>0.375</v>
      </c>
      <c r="J44" s="5">
        <v>7796.39</v>
      </c>
      <c r="K44" s="5">
        <f t="shared" ref="K44:K51" si="8">J44</f>
        <v>7796.39</v>
      </c>
    </row>
    <row r="45" spans="1:11" x14ac:dyDescent="0.25">
      <c r="A45" s="10">
        <v>2020</v>
      </c>
      <c r="B45" s="10" t="s">
        <v>14</v>
      </c>
      <c r="C45" s="10" t="s">
        <v>13</v>
      </c>
      <c r="D45" s="4" t="s">
        <v>4</v>
      </c>
      <c r="E45" s="4"/>
      <c r="F45" s="5">
        <v>18000</v>
      </c>
      <c r="G45" s="6">
        <v>0.35</v>
      </c>
      <c r="H45" s="7">
        <f>'[1]MTBO Distintos Factores Carga'!$D$7</f>
        <v>16500</v>
      </c>
      <c r="I45" s="8">
        <f>'[1]MTBO Distintos Factores Carga'!$C$7</f>
        <v>0.375</v>
      </c>
      <c r="J45" s="5">
        <v>57813.32</v>
      </c>
      <c r="K45" s="5">
        <f t="shared" si="8"/>
        <v>57813.32</v>
      </c>
    </row>
    <row r="46" spans="1:11" x14ac:dyDescent="0.25">
      <c r="A46" s="10">
        <v>2020</v>
      </c>
      <c r="B46" s="10" t="s">
        <v>15</v>
      </c>
      <c r="C46" s="10"/>
      <c r="D46" s="4" t="s">
        <v>4</v>
      </c>
      <c r="E46" s="4"/>
      <c r="F46" s="5">
        <v>24000</v>
      </c>
      <c r="G46" s="6">
        <v>0.35</v>
      </c>
      <c r="H46" s="5">
        <f t="shared" ref="H46:H51" si="9">$E46</f>
        <v>0</v>
      </c>
      <c r="I46" s="11">
        <f t="shared" ref="I46:I51" si="10">$F46</f>
        <v>24000</v>
      </c>
      <c r="J46" s="5">
        <v>240452.69</v>
      </c>
      <c r="K46" s="5">
        <f t="shared" si="8"/>
        <v>240452.69</v>
      </c>
    </row>
    <row r="47" spans="1:11" x14ac:dyDescent="0.25">
      <c r="A47" s="10">
        <v>2020</v>
      </c>
      <c r="B47" s="10" t="s">
        <v>16</v>
      </c>
      <c r="C47" s="10"/>
      <c r="D47" s="4" t="s">
        <v>4</v>
      </c>
      <c r="E47" s="4"/>
      <c r="F47" s="5">
        <v>20000</v>
      </c>
      <c r="G47" s="6">
        <v>0.35</v>
      </c>
      <c r="H47" s="5">
        <f t="shared" si="9"/>
        <v>0</v>
      </c>
      <c r="I47" s="11">
        <f t="shared" si="10"/>
        <v>20000</v>
      </c>
      <c r="J47" s="5">
        <v>20995.93</v>
      </c>
      <c r="K47" s="5">
        <f t="shared" si="8"/>
        <v>20995.93</v>
      </c>
    </row>
    <row r="48" spans="1:11" x14ac:dyDescent="0.25">
      <c r="A48" s="10">
        <v>2020</v>
      </c>
      <c r="B48" s="10" t="s">
        <v>17</v>
      </c>
      <c r="C48" s="10"/>
      <c r="D48" s="4" t="s">
        <v>4</v>
      </c>
      <c r="E48" s="4"/>
      <c r="F48" s="5">
        <v>24000</v>
      </c>
      <c r="G48" s="6">
        <v>0.35</v>
      </c>
      <c r="H48" s="5">
        <v>26000</v>
      </c>
      <c r="I48" s="11">
        <f t="shared" si="10"/>
        <v>24000</v>
      </c>
      <c r="J48" s="5">
        <v>19991.25</v>
      </c>
      <c r="K48" s="5">
        <f t="shared" si="8"/>
        <v>19991.25</v>
      </c>
    </row>
    <row r="49" spans="1:11" x14ac:dyDescent="0.25">
      <c r="A49" s="10">
        <v>2020</v>
      </c>
      <c r="B49" s="10" t="s">
        <v>18</v>
      </c>
      <c r="C49" s="10"/>
      <c r="D49" s="4" t="s">
        <v>4</v>
      </c>
      <c r="E49" s="4"/>
      <c r="F49" s="5">
        <v>24000</v>
      </c>
      <c r="G49" s="6">
        <v>0.35</v>
      </c>
      <c r="H49" s="5">
        <v>30000</v>
      </c>
      <c r="I49" s="11">
        <f t="shared" si="10"/>
        <v>24000</v>
      </c>
      <c r="J49" s="5">
        <v>26145.59</v>
      </c>
      <c r="K49" s="5">
        <f t="shared" si="8"/>
        <v>26145.59</v>
      </c>
    </row>
    <row r="50" spans="1:11" x14ac:dyDescent="0.25">
      <c r="A50" s="10">
        <v>2020</v>
      </c>
      <c r="B50" s="3" t="s">
        <v>19</v>
      </c>
      <c r="C50" s="3"/>
      <c r="D50" s="4" t="s">
        <v>4</v>
      </c>
      <c r="E50" s="4"/>
      <c r="F50" s="5">
        <v>20000</v>
      </c>
      <c r="G50" s="6">
        <v>0.35</v>
      </c>
      <c r="H50" s="5">
        <f t="shared" si="9"/>
        <v>0</v>
      </c>
      <c r="I50" s="11">
        <f t="shared" si="10"/>
        <v>20000</v>
      </c>
      <c r="J50" s="5">
        <v>121967.21</v>
      </c>
      <c r="K50" s="5">
        <f t="shared" si="8"/>
        <v>121967.21</v>
      </c>
    </row>
    <row r="51" spans="1:11" x14ac:dyDescent="0.25">
      <c r="A51" s="10">
        <v>2020</v>
      </c>
      <c r="B51" s="10" t="s">
        <v>17</v>
      </c>
      <c r="C51" s="10"/>
      <c r="D51" s="4" t="s">
        <v>4</v>
      </c>
      <c r="E51" s="4"/>
      <c r="F51" s="5">
        <v>12000</v>
      </c>
      <c r="G51" s="6">
        <v>0.35</v>
      </c>
      <c r="H51" s="5">
        <f t="shared" si="9"/>
        <v>0</v>
      </c>
      <c r="I51" s="11">
        <f t="shared" si="10"/>
        <v>12000</v>
      </c>
      <c r="J51" s="5">
        <v>7184.89</v>
      </c>
      <c r="K51" s="5">
        <f t="shared" si="8"/>
        <v>7184.89</v>
      </c>
    </row>
  </sheetData>
  <conditionalFormatting sqref="A1:K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ANTONIO   VEGA RUIZ</dc:creator>
  <cp:lastModifiedBy>CECIL ANTONIO   VEGA RUIZ</cp:lastModifiedBy>
  <dcterms:created xsi:type="dcterms:W3CDTF">2024-08-28T21:11:51Z</dcterms:created>
  <dcterms:modified xsi:type="dcterms:W3CDTF">2024-08-28T23:52:17Z</dcterms:modified>
</cp:coreProperties>
</file>