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ceciugarte/Downloads/"/>
    </mc:Choice>
  </mc:AlternateContent>
  <xr:revisionPtr revIDLastSave="0" documentId="8_{C5E1477C-5926-0E4B-8E2C-14D1124D1EE4}" xr6:coauthVersionLast="47" xr6:coauthVersionMax="47" xr10:uidLastSave="{00000000-0000-0000-0000-000000000000}"/>
  <bookViews>
    <workbookView xWindow="0" yWindow="500" windowWidth="19420" windowHeight="10300" xr2:uid="{9C91A4EE-F33E-407E-9C8F-8D9764580F15}"/>
  </bookViews>
  <sheets>
    <sheet name="Base" sheetId="1" r:id="rId1"/>
    <sheet name="Cantidad Casos Policiales" sheetId="4" r:id="rId2"/>
    <sheet name="Comuna&amp;Provincia" sheetId="3" r:id="rId3"/>
    <sheet name="Hoja1" sheetId="5" r:id="rId4"/>
  </sheets>
  <definedNames>
    <definedName name="_xlnm._FilterDatabase" localSheetId="0" hidden="1">Base!$A$3:$V$55</definedName>
    <definedName name="_xlnm._FilterDatabase" localSheetId="2" hidden="1">'Comuna&amp;Provincia'!$A$1:$C$53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 l="1"/>
  <c r="K6" i="1"/>
  <c r="K7" i="1"/>
  <c r="K8"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6" i="1"/>
  <c r="K47" i="1"/>
  <c r="K48" i="1"/>
  <c r="K49" i="1"/>
  <c r="K50" i="1"/>
  <c r="K51" i="1"/>
  <c r="K52" i="1"/>
  <c r="K53" i="1"/>
  <c r="K54" i="1"/>
  <c r="K55" i="1"/>
  <c r="H5" i="1"/>
  <c r="H6" i="1"/>
  <c r="H7" i="1"/>
  <c r="H8"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5" i="1"/>
  <c r="H46" i="1"/>
  <c r="H47" i="1"/>
  <c r="H48" i="1"/>
  <c r="H49" i="1"/>
  <c r="H50" i="1"/>
  <c r="H51" i="1"/>
  <c r="H52" i="1"/>
  <c r="H53" i="1"/>
  <c r="H54" i="1"/>
  <c r="H55" i="1"/>
  <c r="K4" i="1"/>
  <c r="H4" i="1"/>
  <c r="F30" i="1"/>
  <c r="G30" i="1"/>
  <c r="I30" i="1"/>
  <c r="J30" i="1"/>
  <c r="F40" i="1"/>
  <c r="G40" i="1"/>
  <c r="I40" i="1"/>
  <c r="J40" i="1"/>
  <c r="F26" i="1"/>
  <c r="G26" i="1"/>
  <c r="I26" i="1"/>
  <c r="J26" i="1"/>
  <c r="F9" i="1"/>
  <c r="G9" i="1"/>
  <c r="H9" i="1" s="1"/>
  <c r="I9" i="1"/>
  <c r="J9" i="1"/>
  <c r="K9" i="1" s="1"/>
  <c r="F31" i="1"/>
  <c r="G31" i="1"/>
  <c r="I31" i="1"/>
  <c r="J31" i="1"/>
  <c r="F51" i="1"/>
  <c r="G51" i="1"/>
  <c r="I51" i="1"/>
  <c r="J51" i="1"/>
  <c r="F25" i="1"/>
  <c r="G25" i="1"/>
  <c r="I25" i="1"/>
  <c r="J25" i="1"/>
  <c r="F19" i="1"/>
  <c r="G19" i="1"/>
  <c r="I19" i="1"/>
  <c r="J19" i="1"/>
  <c r="F39" i="1"/>
  <c r="G39" i="1"/>
  <c r="I39" i="1"/>
  <c r="J39" i="1"/>
  <c r="F20" i="1"/>
  <c r="G20" i="1"/>
  <c r="I20" i="1"/>
  <c r="J20" i="1"/>
  <c r="F16" i="1"/>
  <c r="G16" i="1"/>
  <c r="I16" i="1"/>
  <c r="J16" i="1"/>
  <c r="F28" i="1"/>
  <c r="G28" i="1"/>
  <c r="I28" i="1"/>
  <c r="J28" i="1"/>
  <c r="F32" i="1"/>
  <c r="G32" i="1"/>
  <c r="I32" i="1"/>
  <c r="J32" i="1"/>
  <c r="F13" i="1"/>
  <c r="G13" i="1"/>
  <c r="I13" i="1"/>
  <c r="J13" i="1"/>
  <c r="F29" i="1"/>
  <c r="G29" i="1"/>
  <c r="I29" i="1"/>
  <c r="J29" i="1"/>
  <c r="F17" i="1"/>
  <c r="G17" i="1"/>
  <c r="I17" i="1"/>
  <c r="J17" i="1"/>
  <c r="F11" i="1"/>
  <c r="G11" i="1"/>
  <c r="I11" i="1"/>
  <c r="J11" i="1"/>
  <c r="F35" i="1"/>
  <c r="G35" i="1"/>
  <c r="I35" i="1"/>
  <c r="J35" i="1"/>
  <c r="F24" i="1"/>
  <c r="G24" i="1"/>
  <c r="I24" i="1"/>
  <c r="J24" i="1"/>
  <c r="F18" i="1"/>
  <c r="G18" i="1"/>
  <c r="I18" i="1"/>
  <c r="J18" i="1"/>
  <c r="F50" i="1"/>
  <c r="G50" i="1"/>
  <c r="I50" i="1"/>
  <c r="J50" i="1"/>
  <c r="F21" i="1"/>
  <c r="G21" i="1"/>
  <c r="I21" i="1"/>
  <c r="J21" i="1"/>
  <c r="F36" i="1"/>
  <c r="G36" i="1"/>
  <c r="I36" i="1"/>
  <c r="J36" i="1"/>
  <c r="F37" i="1"/>
  <c r="G37" i="1"/>
  <c r="I37" i="1"/>
  <c r="J37" i="1"/>
  <c r="F52" i="1"/>
  <c r="G52" i="1"/>
  <c r="I52" i="1"/>
  <c r="J52" i="1"/>
  <c r="F54" i="1"/>
  <c r="G54" i="1"/>
  <c r="I54" i="1"/>
  <c r="J54" i="1"/>
  <c r="F5" i="1"/>
  <c r="G5" i="1"/>
  <c r="I5" i="1"/>
  <c r="J5" i="1"/>
  <c r="F10" i="1"/>
  <c r="G10" i="1"/>
  <c r="I10" i="1"/>
  <c r="J10" i="1"/>
  <c r="F33" i="1"/>
  <c r="G33" i="1"/>
  <c r="I33" i="1"/>
  <c r="J33" i="1"/>
  <c r="F38" i="1"/>
  <c r="G38" i="1"/>
  <c r="I38" i="1"/>
  <c r="J38" i="1"/>
  <c r="F41" i="1"/>
  <c r="G41" i="1"/>
  <c r="I41" i="1"/>
  <c r="J41" i="1"/>
  <c r="F4" i="1"/>
  <c r="G4" i="1"/>
  <c r="I4" i="1"/>
  <c r="J4" i="1"/>
  <c r="F47" i="1"/>
  <c r="G47" i="1"/>
  <c r="I47" i="1"/>
  <c r="J47" i="1"/>
  <c r="F6" i="1"/>
  <c r="G6" i="1"/>
  <c r="I6" i="1"/>
  <c r="J6" i="1"/>
  <c r="F27" i="1"/>
  <c r="G27" i="1"/>
  <c r="I27" i="1"/>
  <c r="J27" i="1"/>
  <c r="F48" i="1"/>
  <c r="G48" i="1"/>
  <c r="I48" i="1"/>
  <c r="J48" i="1"/>
  <c r="F23" i="1"/>
  <c r="G23" i="1"/>
  <c r="I23" i="1"/>
  <c r="J23" i="1"/>
  <c r="F7" i="1"/>
  <c r="G7" i="1"/>
  <c r="I7" i="1"/>
  <c r="J7" i="1"/>
  <c r="F42" i="1"/>
  <c r="G42" i="1"/>
  <c r="I42" i="1"/>
  <c r="J42" i="1"/>
  <c r="F53" i="1"/>
  <c r="G53" i="1"/>
  <c r="I53" i="1"/>
  <c r="J53" i="1"/>
  <c r="F15" i="1"/>
  <c r="G15" i="1"/>
  <c r="I15" i="1"/>
  <c r="J15" i="1"/>
  <c r="F49" i="1"/>
  <c r="G49" i="1"/>
  <c r="I49" i="1"/>
  <c r="J49" i="1"/>
  <c r="F12" i="1"/>
  <c r="G12" i="1"/>
  <c r="I12" i="1"/>
  <c r="J12" i="1"/>
  <c r="F8" i="1"/>
  <c r="G8" i="1"/>
  <c r="I8" i="1"/>
  <c r="J8" i="1"/>
  <c r="F46" i="1"/>
  <c r="G46" i="1"/>
  <c r="I46" i="1"/>
  <c r="J46" i="1"/>
  <c r="F14" i="1"/>
  <c r="G14" i="1"/>
  <c r="I14" i="1"/>
  <c r="J14" i="1"/>
  <c r="F34" i="1"/>
  <c r="G34" i="1"/>
  <c r="I34" i="1"/>
  <c r="J34" i="1"/>
  <c r="F55" i="1"/>
  <c r="G55" i="1"/>
  <c r="I55" i="1"/>
  <c r="J55" i="1"/>
  <c r="F43" i="1"/>
  <c r="G43" i="1"/>
  <c r="I43" i="1"/>
  <c r="J43" i="1"/>
  <c r="F44" i="1"/>
  <c r="G44" i="1"/>
  <c r="I44" i="1"/>
  <c r="J44" i="1"/>
  <c r="F45" i="1"/>
  <c r="G45" i="1"/>
  <c r="I45" i="1"/>
  <c r="J45" i="1"/>
  <c r="J22" i="1"/>
  <c r="I22" i="1"/>
  <c r="G22" i="1"/>
  <c r="F22" i="1"/>
  <c r="E45" i="1"/>
  <c r="E44" i="1"/>
  <c r="E43" i="1"/>
  <c r="E55" i="1"/>
  <c r="E34" i="1"/>
  <c r="E14" i="1"/>
  <c r="E46" i="1"/>
  <c r="E8" i="1"/>
  <c r="E12" i="1"/>
  <c r="E49" i="1"/>
  <c r="E15" i="1"/>
  <c r="E53" i="1"/>
  <c r="E42" i="1"/>
  <c r="E7" i="1"/>
  <c r="E23" i="1"/>
  <c r="E48" i="1"/>
  <c r="E27" i="1"/>
  <c r="E6" i="1"/>
  <c r="E47" i="1"/>
  <c r="E4" i="1"/>
  <c r="E41" i="1"/>
  <c r="E38" i="1"/>
  <c r="E33" i="1"/>
  <c r="E10" i="1"/>
  <c r="E54" i="1"/>
  <c r="E52" i="1"/>
  <c r="E37" i="1"/>
  <c r="E36" i="1"/>
  <c r="E21" i="1"/>
  <c r="E50" i="1"/>
  <c r="E18" i="1"/>
  <c r="E24" i="1"/>
  <c r="E35" i="1"/>
  <c r="E11" i="1"/>
  <c r="E17" i="1"/>
  <c r="E29" i="1"/>
  <c r="E13" i="1"/>
  <c r="E32" i="1"/>
  <c r="E28" i="1"/>
  <c r="E16" i="1"/>
  <c r="E20" i="1"/>
  <c r="E39" i="1"/>
  <c r="E19" i="1"/>
  <c r="E25" i="1"/>
  <c r="E51" i="1"/>
  <c r="E31" i="1"/>
  <c r="E9" i="1"/>
  <c r="E26" i="1"/>
  <c r="E40" i="1"/>
  <c r="E30" i="1"/>
  <c r="E22" i="1"/>
  <c r="U45" i="1"/>
  <c r="U44" i="1"/>
  <c r="U43" i="1"/>
  <c r="U55" i="1"/>
  <c r="U34" i="1"/>
  <c r="U14" i="1"/>
  <c r="U46" i="1"/>
  <c r="U8" i="1"/>
  <c r="U12" i="1"/>
  <c r="U49" i="1"/>
  <c r="U15" i="1"/>
  <c r="U53" i="1"/>
  <c r="U42" i="1"/>
  <c r="U7" i="1"/>
  <c r="U23" i="1"/>
  <c r="U48" i="1"/>
  <c r="U27" i="1"/>
  <c r="U6" i="1"/>
  <c r="U47" i="1"/>
  <c r="U4" i="1"/>
  <c r="U41" i="1"/>
  <c r="U38" i="1"/>
  <c r="U33" i="1"/>
  <c r="U10" i="1"/>
  <c r="U5" i="1"/>
  <c r="U54" i="1"/>
  <c r="U52" i="1"/>
  <c r="U37" i="1"/>
  <c r="U36" i="1"/>
  <c r="U21" i="1"/>
  <c r="U50" i="1"/>
  <c r="U18" i="1"/>
  <c r="U24" i="1"/>
  <c r="U35" i="1"/>
  <c r="U11" i="1"/>
  <c r="U17" i="1"/>
  <c r="U29" i="1"/>
  <c r="U13" i="1"/>
  <c r="U32" i="1"/>
  <c r="U28" i="1"/>
  <c r="U16" i="1"/>
  <c r="U20" i="1"/>
  <c r="U39" i="1"/>
  <c r="U19" i="1"/>
  <c r="U25" i="1"/>
  <c r="U51" i="1"/>
  <c r="U31" i="1"/>
  <c r="U9" i="1"/>
  <c r="U26" i="1"/>
  <c r="U40" i="1"/>
  <c r="U30" i="1"/>
  <c r="U22" i="1"/>
  <c r="S45" i="1"/>
  <c r="V45" i="1" s="1"/>
  <c r="Q45" i="1"/>
  <c r="O45" i="1"/>
  <c r="M45" i="1"/>
  <c r="L45" i="1"/>
  <c r="S44" i="1"/>
  <c r="V44" i="1" s="1"/>
  <c r="Q44" i="1"/>
  <c r="O44" i="1"/>
  <c r="M44" i="1"/>
  <c r="L44" i="1"/>
  <c r="S43" i="1"/>
  <c r="V43" i="1" s="1"/>
  <c r="Q43" i="1"/>
  <c r="O43" i="1"/>
  <c r="M43" i="1"/>
  <c r="L43" i="1"/>
  <c r="S55" i="1"/>
  <c r="V55" i="1" s="1"/>
  <c r="Q55" i="1"/>
  <c r="O55" i="1"/>
  <c r="M55" i="1"/>
  <c r="L55" i="1"/>
  <c r="S34" i="1"/>
  <c r="V34" i="1" s="1"/>
  <c r="Q34" i="1"/>
  <c r="O34" i="1"/>
  <c r="M34" i="1"/>
  <c r="L34" i="1"/>
  <c r="S14" i="1"/>
  <c r="V14" i="1" s="1"/>
  <c r="Q14" i="1"/>
  <c r="O14" i="1"/>
  <c r="M14" i="1"/>
  <c r="L14" i="1"/>
  <c r="S46" i="1"/>
  <c r="V46" i="1" s="1"/>
  <c r="Q46" i="1"/>
  <c r="O46" i="1"/>
  <c r="M46" i="1"/>
  <c r="L46" i="1"/>
  <c r="S8" i="1"/>
  <c r="V8" i="1" s="1"/>
  <c r="Q8" i="1"/>
  <c r="O8" i="1"/>
  <c r="M8" i="1"/>
  <c r="L8" i="1"/>
  <c r="S12" i="1"/>
  <c r="V12" i="1" s="1"/>
  <c r="Q12" i="1"/>
  <c r="O12" i="1"/>
  <c r="M12" i="1"/>
  <c r="L12" i="1"/>
  <c r="S49" i="1"/>
  <c r="V49" i="1" s="1"/>
  <c r="Q49" i="1"/>
  <c r="O49" i="1"/>
  <c r="M49" i="1"/>
  <c r="L49" i="1"/>
  <c r="S15" i="1"/>
  <c r="V15" i="1" s="1"/>
  <c r="Q15" i="1"/>
  <c r="O15" i="1"/>
  <c r="M15" i="1"/>
  <c r="L15" i="1"/>
  <c r="S53" i="1"/>
  <c r="V53" i="1" s="1"/>
  <c r="Q53" i="1"/>
  <c r="O53" i="1"/>
  <c r="M53" i="1"/>
  <c r="L53" i="1"/>
  <c r="S42" i="1"/>
  <c r="V42" i="1" s="1"/>
  <c r="Q42" i="1"/>
  <c r="O42" i="1"/>
  <c r="M42" i="1"/>
  <c r="L42" i="1"/>
  <c r="S7" i="1"/>
  <c r="V7" i="1" s="1"/>
  <c r="Q7" i="1"/>
  <c r="O7" i="1"/>
  <c r="M7" i="1"/>
  <c r="L7" i="1"/>
  <c r="S23" i="1"/>
  <c r="V23" i="1" s="1"/>
  <c r="Q23" i="1"/>
  <c r="O23" i="1"/>
  <c r="M23" i="1"/>
  <c r="L23" i="1"/>
  <c r="S48" i="1"/>
  <c r="V48" i="1" s="1"/>
  <c r="Q48" i="1"/>
  <c r="O48" i="1"/>
  <c r="M48" i="1"/>
  <c r="L48" i="1"/>
  <c r="S27" i="1"/>
  <c r="V27" i="1" s="1"/>
  <c r="Q27" i="1"/>
  <c r="O27" i="1"/>
  <c r="M27" i="1"/>
  <c r="L27" i="1"/>
  <c r="S6" i="1"/>
  <c r="V6" i="1" s="1"/>
  <c r="Q6" i="1"/>
  <c r="O6" i="1"/>
  <c r="M6" i="1"/>
  <c r="L6" i="1"/>
  <c r="S47" i="1"/>
  <c r="V47" i="1" s="1"/>
  <c r="Q47" i="1"/>
  <c r="O47" i="1"/>
  <c r="M47" i="1"/>
  <c r="L47" i="1"/>
  <c r="S4" i="1"/>
  <c r="V4" i="1" s="1"/>
  <c r="Q4" i="1"/>
  <c r="O4" i="1"/>
  <c r="M4" i="1"/>
  <c r="L4" i="1"/>
  <c r="S41" i="1"/>
  <c r="V41" i="1" s="1"/>
  <c r="Q41" i="1"/>
  <c r="O41" i="1"/>
  <c r="M41" i="1"/>
  <c r="L41" i="1"/>
  <c r="S38" i="1"/>
  <c r="V38" i="1" s="1"/>
  <c r="Q38" i="1"/>
  <c r="O38" i="1"/>
  <c r="M38" i="1"/>
  <c r="L38" i="1"/>
  <c r="S33" i="1"/>
  <c r="V33" i="1" s="1"/>
  <c r="Q33" i="1"/>
  <c r="O33" i="1"/>
  <c r="M33" i="1"/>
  <c r="L33" i="1"/>
  <c r="S10" i="1"/>
  <c r="V10" i="1" s="1"/>
  <c r="Q10" i="1"/>
  <c r="O10" i="1"/>
  <c r="M10" i="1"/>
  <c r="L10" i="1"/>
  <c r="S5" i="1"/>
  <c r="V5" i="1" s="1"/>
  <c r="Q5" i="1"/>
  <c r="O5" i="1"/>
  <c r="M5" i="1"/>
  <c r="L5" i="1"/>
  <c r="S54" i="1"/>
  <c r="V54" i="1" s="1"/>
  <c r="Q54" i="1"/>
  <c r="O54" i="1"/>
  <c r="M54" i="1"/>
  <c r="L54" i="1"/>
  <c r="S52" i="1"/>
  <c r="V52" i="1" s="1"/>
  <c r="Q52" i="1"/>
  <c r="O52" i="1"/>
  <c r="M52" i="1"/>
  <c r="L52" i="1"/>
  <c r="S37" i="1"/>
  <c r="V37" i="1" s="1"/>
  <c r="Q37" i="1"/>
  <c r="O37" i="1"/>
  <c r="M37" i="1"/>
  <c r="L37" i="1"/>
  <c r="S36" i="1"/>
  <c r="V36" i="1" s="1"/>
  <c r="Q36" i="1"/>
  <c r="O36" i="1"/>
  <c r="M36" i="1"/>
  <c r="L36" i="1"/>
  <c r="S21" i="1"/>
  <c r="V21" i="1" s="1"/>
  <c r="Q21" i="1"/>
  <c r="O21" i="1"/>
  <c r="M21" i="1"/>
  <c r="L21" i="1"/>
  <c r="S50" i="1"/>
  <c r="V50" i="1" s="1"/>
  <c r="Q50" i="1"/>
  <c r="O50" i="1"/>
  <c r="M50" i="1"/>
  <c r="L50" i="1"/>
  <c r="S18" i="1"/>
  <c r="V18" i="1" s="1"/>
  <c r="Q18" i="1"/>
  <c r="O18" i="1"/>
  <c r="M18" i="1"/>
  <c r="L18" i="1"/>
  <c r="S24" i="1"/>
  <c r="V24" i="1" s="1"/>
  <c r="Q24" i="1"/>
  <c r="O24" i="1"/>
  <c r="M24" i="1"/>
  <c r="L24" i="1"/>
  <c r="S35" i="1"/>
  <c r="V35" i="1" s="1"/>
  <c r="Q35" i="1"/>
  <c r="O35" i="1"/>
  <c r="M35" i="1"/>
  <c r="L35" i="1"/>
  <c r="S11" i="1"/>
  <c r="V11" i="1" s="1"/>
  <c r="Q11" i="1"/>
  <c r="O11" i="1"/>
  <c r="M11" i="1"/>
  <c r="L11" i="1"/>
  <c r="S17" i="1"/>
  <c r="V17" i="1" s="1"/>
  <c r="Q17" i="1"/>
  <c r="O17" i="1"/>
  <c r="M17" i="1"/>
  <c r="L17" i="1"/>
  <c r="S29" i="1"/>
  <c r="V29" i="1" s="1"/>
  <c r="Q29" i="1"/>
  <c r="O29" i="1"/>
  <c r="M29" i="1"/>
  <c r="L29" i="1"/>
  <c r="S13" i="1"/>
  <c r="V13" i="1" s="1"/>
  <c r="Q13" i="1"/>
  <c r="O13" i="1"/>
  <c r="M13" i="1"/>
  <c r="L13" i="1"/>
  <c r="S32" i="1"/>
  <c r="V32" i="1" s="1"/>
  <c r="Q32" i="1"/>
  <c r="O32" i="1"/>
  <c r="M32" i="1"/>
  <c r="L32" i="1"/>
  <c r="S28" i="1"/>
  <c r="V28" i="1" s="1"/>
  <c r="Q28" i="1"/>
  <c r="O28" i="1"/>
  <c r="M28" i="1"/>
  <c r="L28" i="1"/>
  <c r="S16" i="1"/>
  <c r="V16" i="1" s="1"/>
  <c r="Q16" i="1"/>
  <c r="O16" i="1"/>
  <c r="M16" i="1"/>
  <c r="L16" i="1"/>
  <c r="S20" i="1"/>
  <c r="V20" i="1" s="1"/>
  <c r="Q20" i="1"/>
  <c r="O20" i="1"/>
  <c r="M20" i="1"/>
  <c r="L20" i="1"/>
  <c r="S39" i="1"/>
  <c r="V39" i="1" s="1"/>
  <c r="Q39" i="1"/>
  <c r="O39" i="1"/>
  <c r="M39" i="1"/>
  <c r="L39" i="1"/>
  <c r="S19" i="1"/>
  <c r="V19" i="1" s="1"/>
  <c r="Q19" i="1"/>
  <c r="O19" i="1"/>
  <c r="M19" i="1"/>
  <c r="L19" i="1"/>
  <c r="S25" i="1"/>
  <c r="V25" i="1" s="1"/>
  <c r="Q25" i="1"/>
  <c r="O25" i="1"/>
  <c r="M25" i="1"/>
  <c r="L25" i="1"/>
  <c r="S51" i="1"/>
  <c r="V51" i="1" s="1"/>
  <c r="Q51" i="1"/>
  <c r="O51" i="1"/>
  <c r="M51" i="1"/>
  <c r="L51" i="1"/>
  <c r="S31" i="1"/>
  <c r="V31" i="1" s="1"/>
  <c r="Q31" i="1"/>
  <c r="O31" i="1"/>
  <c r="M31" i="1"/>
  <c r="L31" i="1"/>
  <c r="S9" i="1"/>
  <c r="V9" i="1" s="1"/>
  <c r="Q9" i="1"/>
  <c r="O9" i="1"/>
  <c r="M9" i="1"/>
  <c r="L9" i="1"/>
  <c r="S26" i="1"/>
  <c r="V26" i="1" s="1"/>
  <c r="Q26" i="1"/>
  <c r="O26" i="1"/>
  <c r="M26" i="1"/>
  <c r="L26" i="1"/>
  <c r="S40" i="1"/>
  <c r="V40" i="1" s="1"/>
  <c r="Q40" i="1"/>
  <c r="O40" i="1"/>
  <c r="M40" i="1"/>
  <c r="L40" i="1"/>
  <c r="S30" i="1"/>
  <c r="V30" i="1" s="1"/>
  <c r="Q30" i="1"/>
  <c r="O30" i="1"/>
  <c r="M30" i="1"/>
  <c r="L30" i="1"/>
  <c r="S22" i="1"/>
  <c r="V22" i="1" s="1"/>
  <c r="Q22" i="1"/>
  <c r="O22" i="1"/>
  <c r="M22" i="1"/>
  <c r="L22" i="1"/>
  <c r="E5" i="1"/>
  <c r="B30" i="1"/>
  <c r="B40" i="1"/>
  <c r="B26" i="1"/>
  <c r="B9" i="1"/>
  <c r="B31" i="1"/>
  <c r="B51" i="1"/>
  <c r="B25" i="1"/>
  <c r="B19" i="1"/>
  <c r="B39" i="1"/>
  <c r="B20" i="1"/>
  <c r="B16" i="1"/>
  <c r="B28" i="1"/>
  <c r="B32" i="1"/>
  <c r="B13" i="1"/>
  <c r="B29" i="1"/>
  <c r="B17" i="1"/>
  <c r="B11" i="1"/>
  <c r="B35" i="1"/>
  <c r="B24" i="1"/>
  <c r="B18" i="1"/>
  <c r="B50" i="1"/>
  <c r="B21" i="1"/>
  <c r="B36" i="1"/>
  <c r="B37" i="1"/>
  <c r="B52" i="1"/>
  <c r="B54" i="1"/>
  <c r="B5" i="1"/>
  <c r="B10" i="1"/>
  <c r="B33" i="1"/>
  <c r="B38" i="1"/>
  <c r="B41" i="1"/>
  <c r="B4" i="1"/>
  <c r="B47" i="1"/>
  <c r="B6" i="1"/>
  <c r="B27" i="1"/>
  <c r="B48" i="1"/>
  <c r="B23" i="1"/>
  <c r="B7" i="1"/>
  <c r="B42" i="1"/>
  <c r="B53" i="1"/>
  <c r="B15" i="1"/>
  <c r="B49" i="1"/>
  <c r="B12" i="1"/>
  <c r="B8" i="1"/>
  <c r="B46" i="1"/>
  <c r="B14" i="1"/>
  <c r="B34" i="1"/>
  <c r="B55" i="1"/>
  <c r="B43" i="1"/>
  <c r="B44" i="1"/>
  <c r="B45" i="1"/>
  <c r="B22" i="1"/>
  <c r="T26" i="1" l="1"/>
  <c r="T5" i="1"/>
  <c r="N33" i="1"/>
  <c r="N23" i="1"/>
  <c r="P25" i="1"/>
  <c r="P29" i="1"/>
  <c r="T36" i="1"/>
  <c r="P16" i="1"/>
  <c r="P24" i="1"/>
  <c r="T10" i="1"/>
  <c r="R43" i="1"/>
  <c r="N52" i="1"/>
  <c r="N47" i="1"/>
  <c r="T47" i="1"/>
  <c r="R14" i="1"/>
  <c r="R37" i="1"/>
  <c r="R32" i="1"/>
  <c r="T52" i="1"/>
  <c r="N55" i="1"/>
  <c r="P17" i="1"/>
  <c r="P37" i="1"/>
  <c r="R52" i="1"/>
  <c r="R8" i="1"/>
  <c r="N9" i="1"/>
  <c r="P4" i="1"/>
  <c r="P55" i="1"/>
  <c r="T45" i="1"/>
  <c r="T23" i="1"/>
  <c r="P42" i="1"/>
  <c r="T46" i="1"/>
  <c r="T55" i="1"/>
  <c r="N31" i="1"/>
  <c r="R51" i="1"/>
  <c r="N32" i="1"/>
  <c r="R13" i="1"/>
  <c r="P48" i="1"/>
  <c r="R40" i="1"/>
  <c r="T14" i="1"/>
  <c r="T40" i="1"/>
  <c r="P9" i="1"/>
  <c r="N49" i="1"/>
  <c r="R23" i="1"/>
  <c r="P31" i="1"/>
  <c r="N20" i="1"/>
  <c r="T16" i="1"/>
  <c r="P32" i="1"/>
  <c r="N35" i="1"/>
  <c r="R50" i="1"/>
  <c r="T15" i="1"/>
  <c r="R48" i="1"/>
  <c r="T20" i="1"/>
  <c r="P36" i="1"/>
  <c r="N11" i="1"/>
  <c r="R4" i="1"/>
  <c r="R27" i="1"/>
  <c r="N19" i="1"/>
  <c r="T18" i="1"/>
  <c r="T33" i="1"/>
  <c r="P41" i="1"/>
  <c r="T27" i="1"/>
  <c r="P23" i="1"/>
  <c r="P53" i="1"/>
  <c r="P45" i="1"/>
  <c r="P30" i="1"/>
  <c r="R9" i="1"/>
  <c r="N39" i="1"/>
  <c r="T50" i="1"/>
  <c r="N27" i="1"/>
  <c r="T35" i="1"/>
  <c r="P18" i="1"/>
  <c r="T28" i="1"/>
  <c r="R18" i="1"/>
  <c r="N53" i="1"/>
  <c r="N40" i="1"/>
  <c r="T51" i="1"/>
  <c r="P19" i="1"/>
  <c r="R16" i="1"/>
  <c r="N17" i="1"/>
  <c r="N50" i="1"/>
  <c r="R21" i="1"/>
  <c r="R45" i="1"/>
  <c r="N28" i="1"/>
  <c r="R38" i="1"/>
  <c r="P33" i="1"/>
  <c r="R33" i="1"/>
  <c r="R7" i="1"/>
  <c r="R31" i="1"/>
  <c r="T13" i="1"/>
  <c r="T24" i="1"/>
  <c r="N44" i="1"/>
  <c r="R44" i="1"/>
  <c r="T49" i="1"/>
  <c r="T44" i="1"/>
  <c r="P14" i="1"/>
  <c r="T9" i="1"/>
  <c r="T11" i="1"/>
  <c r="N6" i="1"/>
  <c r="P28" i="1"/>
  <c r="N38" i="1"/>
  <c r="T39" i="1"/>
  <c r="T37" i="1"/>
  <c r="N54" i="1"/>
  <c r="T48" i="1"/>
  <c r="N14" i="1"/>
  <c r="N21" i="1"/>
  <c r="T8" i="1"/>
  <c r="N45" i="1"/>
  <c r="R55" i="1"/>
  <c r="T34" i="1"/>
  <c r="N43" i="1"/>
  <c r="N12" i="1"/>
  <c r="T30" i="1"/>
  <c r="N26" i="1"/>
  <c r="R28" i="1"/>
  <c r="R41" i="1"/>
  <c r="R53" i="1"/>
  <c r="P12" i="1"/>
  <c r="P34" i="1"/>
  <c r="P22" i="1"/>
  <c r="P54" i="1"/>
  <c r="N7" i="1"/>
  <c r="T53" i="1"/>
  <c r="R12" i="1"/>
  <c r="R34" i="1"/>
  <c r="R22" i="1"/>
  <c r="N51" i="1"/>
  <c r="R25" i="1"/>
  <c r="N13" i="1"/>
  <c r="R29" i="1"/>
  <c r="R54" i="1"/>
  <c r="N10" i="1"/>
  <c r="P47" i="1"/>
  <c r="R6" i="1"/>
  <c r="P7" i="1"/>
  <c r="R42" i="1"/>
  <c r="T12" i="1"/>
  <c r="N46" i="1"/>
  <c r="T22" i="1"/>
  <c r="P51" i="1"/>
  <c r="P20" i="1"/>
  <c r="P13" i="1"/>
  <c r="P35" i="1"/>
  <c r="T21" i="1"/>
  <c r="N37" i="1"/>
  <c r="T54" i="1"/>
  <c r="P10" i="1"/>
  <c r="T38" i="1"/>
  <c r="N4" i="1"/>
  <c r="T6" i="1"/>
  <c r="N15" i="1"/>
  <c r="P49" i="1"/>
  <c r="P46" i="1"/>
  <c r="N30" i="1"/>
  <c r="P40" i="1"/>
  <c r="R20" i="1"/>
  <c r="R35" i="1"/>
  <c r="N18" i="1"/>
  <c r="N36" i="1"/>
  <c r="R10" i="1"/>
  <c r="N41" i="1"/>
  <c r="N48" i="1"/>
  <c r="P15" i="1"/>
  <c r="R49" i="1"/>
  <c r="P8" i="1"/>
  <c r="R46" i="1"/>
  <c r="P43" i="1"/>
  <c r="T4" i="1"/>
  <c r="N42" i="1"/>
  <c r="N34" i="1"/>
  <c r="N22" i="1"/>
  <c r="T31" i="1"/>
  <c r="R19" i="1"/>
  <c r="T32" i="1"/>
  <c r="R17" i="1"/>
  <c r="P21" i="1"/>
  <c r="P38" i="1"/>
  <c r="T19" i="1"/>
  <c r="T17" i="1"/>
  <c r="P6" i="1"/>
  <c r="R39" i="1"/>
  <c r="R11" i="1"/>
  <c r="P5" i="1"/>
  <c r="T43" i="1"/>
  <c r="P11" i="1"/>
  <c r="N24" i="1"/>
  <c r="R36" i="1"/>
  <c r="P52" i="1"/>
  <c r="T7" i="1"/>
  <c r="N8" i="1"/>
  <c r="P44" i="1"/>
  <c r="P39" i="1"/>
  <c r="N16" i="1"/>
  <c r="N5" i="1"/>
  <c r="R30" i="1"/>
  <c r="P26" i="1"/>
  <c r="T25" i="1"/>
  <c r="T29" i="1"/>
  <c r="T41" i="1"/>
  <c r="R47" i="1"/>
  <c r="P27" i="1"/>
  <c r="T42" i="1"/>
  <c r="R15" i="1"/>
  <c r="R26" i="1"/>
  <c r="N25" i="1"/>
  <c r="N29" i="1"/>
  <c r="R24" i="1"/>
  <c r="P50" i="1"/>
  <c r="R5" i="1"/>
</calcChain>
</file>

<file path=xl/sharedStrings.xml><?xml version="1.0" encoding="utf-8"?>
<sst xmlns="http://schemas.openxmlformats.org/spreadsheetml/2006/main" count="327" uniqueCount="120">
  <si>
    <t>Comuna</t>
  </si>
  <si>
    <t>Densidad Poblacional</t>
  </si>
  <si>
    <t>Recoleta</t>
  </si>
  <si>
    <t>La Florida</t>
  </si>
  <si>
    <t>Lo Barnechea</t>
  </si>
  <si>
    <t>La Cisterna</t>
  </si>
  <si>
    <t>Santiago</t>
  </si>
  <si>
    <t>Peñalolén</t>
  </si>
  <si>
    <t>Pirque</t>
  </si>
  <si>
    <t>Macul</t>
  </si>
  <si>
    <t>San Miguel</t>
  </si>
  <si>
    <t>Pudahuel</t>
  </si>
  <si>
    <t>Pedro Aguirre Cerda</t>
  </si>
  <si>
    <t>San Ramón</t>
  </si>
  <si>
    <t>Renca</t>
  </si>
  <si>
    <t>La Reina</t>
  </si>
  <si>
    <t>Ñuñoa</t>
  </si>
  <si>
    <t>La Pintana</t>
  </si>
  <si>
    <t>La Granja</t>
  </si>
  <si>
    <t>Lo Espejo</t>
  </si>
  <si>
    <t>Quilicura</t>
  </si>
  <si>
    <t>San Joaquín</t>
  </si>
  <si>
    <t>El Bosque</t>
  </si>
  <si>
    <t>Puente Alto</t>
  </si>
  <si>
    <t>Providencia</t>
  </si>
  <si>
    <t>Vitacura</t>
  </si>
  <si>
    <t>Las Condes</t>
  </si>
  <si>
    <t>San José de Maipo</t>
  </si>
  <si>
    <t>Colina</t>
  </si>
  <si>
    <t>Padre Hurtado</t>
  </si>
  <si>
    <t>Independencia</t>
  </si>
  <si>
    <t>Maipú</t>
  </si>
  <si>
    <t>Huechuraba</t>
  </si>
  <si>
    <t>Melipilla</t>
  </si>
  <si>
    <t>Peñaflor</t>
  </si>
  <si>
    <t>Buin</t>
  </si>
  <si>
    <t>Talagante</t>
  </si>
  <si>
    <t>Quinta Normal</t>
  </si>
  <si>
    <t>Calera de Tango</t>
  </si>
  <si>
    <t>Estación Central</t>
  </si>
  <si>
    <t>El Monte</t>
  </si>
  <si>
    <t>Curacaví</t>
  </si>
  <si>
    <t>Lampa</t>
  </si>
  <si>
    <t>Conchalí</t>
  </si>
  <si>
    <t>Paine</t>
  </si>
  <si>
    <t>Lo Prado</t>
  </si>
  <si>
    <t>Isla de Maipo</t>
  </si>
  <si>
    <t>San Bernardo</t>
  </si>
  <si>
    <t>Cerro Navia</t>
  </si>
  <si>
    <t>Cerrillos</t>
  </si>
  <si>
    <t>María Pinto</t>
  </si>
  <si>
    <t>San Pedro</t>
  </si>
  <si>
    <t>Alhué</t>
  </si>
  <si>
    <t>Provincia de Talagante</t>
  </si>
  <si>
    <t>Provincia de Santiago</t>
  </si>
  <si>
    <t>Provincia de Chacabuco</t>
  </si>
  <si>
    <t>Tiltil</t>
  </si>
  <si>
    <t>Provincia de Cordillera</t>
  </si>
  <si>
    <t>Provincia de Maipo</t>
  </si>
  <si>
    <t>Provincia de Melipilla</t>
  </si>
  <si>
    <t>ds</t>
  </si>
  <si>
    <t>Provincia</t>
  </si>
  <si>
    <t>UNIDAD TERRITORIAL</t>
  </si>
  <si>
    <t>TOTAL PAÍS</t>
  </si>
  <si>
    <t> Región Metropolitana</t>
  </si>
  <si>
    <t>  Provincia de Santiago</t>
  </si>
  <si>
    <t>  Provincia de Cordillera</t>
  </si>
  <si>
    <t>  Provincia de Chacabuco</t>
  </si>
  <si>
    <t>  Provincia de Maipo</t>
  </si>
  <si>
    <t>  Provincia de Melipilla</t>
  </si>
  <si>
    <t>  Provincia de Talagante</t>
  </si>
  <si>
    <t>https://cead.spd.gov.cl/estadisticas-delictuales</t>
  </si>
  <si>
    <t>Cant Casos Policiales 2024</t>
  </si>
  <si>
    <t>https://www.bcn.cl/siit/nuestropais/nuestropais/region13/</t>
  </si>
  <si>
    <t>Superficie - BCN (KM2)</t>
  </si>
  <si>
    <t>Poblacion - Censo 2017 INE (BCN)</t>
  </si>
  <si>
    <t>BCN: Biblioteca del Congreso Nacional de Chile</t>
  </si>
  <si>
    <t>https://cead.spd.gov.cl/estadisticas-delictuales/</t>
  </si>
  <si>
    <t>CEAD: Centro de Estudios y Análisis del Delito</t>
  </si>
  <si>
    <t>Cant Casos Policiales 2019</t>
  </si>
  <si>
    <t>Cant Casos Policiales 2023</t>
  </si>
  <si>
    <t>Cant Casos Policiales 2020</t>
  </si>
  <si>
    <t>Cant Casos Policiales 2021</t>
  </si>
  <si>
    <t>Cant Casos Policiales 2022</t>
  </si>
  <si>
    <t>Medida</t>
  </si>
  <si>
    <t>Frecuencia</t>
  </si>
  <si>
    <t>Tipo de Datos</t>
  </si>
  <si>
    <t>Casos Policiales</t>
  </si>
  <si>
    <t>Unidad Territorial</t>
  </si>
  <si>
    <t>Regiones</t>
  </si>
  <si>
    <t>Región Metropolitana</t>
  </si>
  <si>
    <t>Provincias</t>
  </si>
  <si>
    <t>Provincia de Talagante, Provincia de Chacabuco, Provincia de Cordillera, Provincia de Maipo, Provincia de Melipilla, Provincia de Santiago</t>
  </si>
  <si>
    <t>Comunas</t>
  </si>
  <si>
    <t>Isla de Maipo, El Monte, Alhué, Buin, Calera de Tango, Cerrillos, Cerro Navia, Colina, Conchalí, Curacaví, El Bosque, Estación Central, Huechuraba, Independencia, La Cisterna, La Florida, La Granja, Lampa, La Pintana, La Reina, Las Condes, Lo Barnechea, Lo Espejo, Lo Prado, Macul, Maipú, María Pinto, Melipilla, Ñuñoa, Padre Hurtado, Paine, Pedro Aguirre Cerda, Peñaflor, Peñalolén, Pirque, Providencia, Pudahuel, Puente Alto, Quilicura, Quinta Normal, Recoleta, Renca, San Bernardo, San Joaquín, San José de Maipo, San Miguel, San Pedro, San Ramón, Santiago, Talagante, Tiltil, Vitacura</t>
  </si>
  <si>
    <t>Delito</t>
  </si>
  <si>
    <t>Familia de delitos</t>
  </si>
  <si>
    <t>Delitos asociados a drogas, Delitos violentos, Delitos asociados a armas, Delitos contra la propiedad no violentos, Incivilidades, Otros delitos o faltas</t>
  </si>
  <si>
    <t>Grupo</t>
  </si>
  <si>
    <t>(Todos)</t>
  </si>
  <si>
    <t>Subgrupo</t>
  </si>
  <si>
    <t>Temporalidad</t>
  </si>
  <si>
    <t>Año</t>
  </si>
  <si>
    <t>2024, 2023, 2022, 2021, 2020, 2019</t>
  </si>
  <si>
    <t>Trimestre</t>
  </si>
  <si>
    <t>Mes</t>
  </si>
  <si>
    <t>Indice de Criminalidad Año 2023 (Casos Policiales / N°Habit  X 100.000hab)</t>
  </si>
  <si>
    <t>Var % 2019-2020</t>
  </si>
  <si>
    <t>Var % 2020-2021</t>
  </si>
  <si>
    <t>Var % 2021-2022</t>
  </si>
  <si>
    <t>Var % 2022-2023</t>
  </si>
  <si>
    <t>Suma de Número de empresas</t>
  </si>
  <si>
    <t>Etiquetas de columna</t>
  </si>
  <si>
    <t>Etiquetas de fila</t>
  </si>
  <si>
    <t>Total general</t>
  </si>
  <si>
    <t>Numero de Barberias 2019</t>
  </si>
  <si>
    <t>Numero de Barberias 2020</t>
  </si>
  <si>
    <t>Numero de Barberias 2021</t>
  </si>
  <si>
    <t>Numero de Barberias 2022</t>
  </si>
  <si>
    <t>Var % 2020-2022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</si>
</sst>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24"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FFFF"/>
      <name val="Aptos Narrow"/>
      <family val="2"/>
      <scheme val="minor"/>
    </font>
    <font>
      <b/>
      <sz val="10"/>
      <color rgb="FFFFFFFF"/>
      <name val="Aptos Narrow"/>
      <family val="2"/>
      <scheme val="minor"/>
    </font>
    <font>
      <sz val="10"/>
      <color theme="1"/>
      <name val="Aptos Narrow"/>
      <family val="2"/>
      <scheme val="minor"/>
    </font>
    <font>
      <u/>
      <sz val="11"/>
      <color theme="10"/>
      <name val="Aptos Narrow"/>
      <family val="2"/>
      <scheme val="minor"/>
    </font>
    <font>
      <sz val="11"/>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75F96"/>
        <bgColor indexed="64"/>
      </patternFill>
    </fill>
    <fill>
      <patternFill patternType="solid">
        <fgColor rgb="FFEAEAEA"/>
        <bgColor indexed="64"/>
      </patternFill>
    </fill>
    <fill>
      <patternFill patternType="solid">
        <fgColor rgb="FF1D89C8"/>
        <bgColor indexed="64"/>
      </patternFill>
    </fill>
    <fill>
      <patternFill patternType="solid">
        <fgColor rgb="FF2F87BE"/>
        <bgColor indexed="64"/>
      </patternFill>
    </fill>
    <fill>
      <patternFill patternType="solid">
        <fgColor rgb="FF5EB2E6"/>
        <bgColor indexed="64"/>
      </patternFill>
    </fill>
    <fill>
      <patternFill patternType="solid">
        <fgColor rgb="FFFFC000"/>
        <bgColor indexed="64"/>
      </patternFill>
    </fill>
    <fill>
      <patternFill patternType="solid">
        <fgColor theme="7" tint="0.79998168889431442"/>
        <bgColor indexed="64"/>
      </patternFill>
    </fill>
    <fill>
      <patternFill patternType="solid">
        <fgColor theme="0" tint="-0.249977111117893"/>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CCCCCC"/>
      </left>
      <right style="medium">
        <color rgb="FFCCCCCC"/>
      </right>
      <top style="medium">
        <color rgb="FFCCCCCC"/>
      </top>
      <bottom style="medium">
        <color rgb="FFCCCCCC"/>
      </bottom>
      <diagonal/>
    </border>
    <border>
      <left style="medium">
        <color rgb="FFE6E6E6"/>
      </left>
      <right style="medium">
        <color rgb="FFE6E6E6"/>
      </right>
      <top style="medium">
        <color rgb="FFE6E6E6"/>
      </top>
      <bottom style="medium">
        <color rgb="FFE6E6E6"/>
      </bottom>
      <diagonal/>
    </border>
    <border>
      <left style="medium">
        <color rgb="FFE6E6E6"/>
      </left>
      <right/>
      <top style="medium">
        <color rgb="FFE6E6E6"/>
      </top>
      <bottom style="medium">
        <color rgb="FFE6E6E6"/>
      </bottom>
      <diagonal/>
    </border>
    <border>
      <left/>
      <right/>
      <top style="medium">
        <color rgb="FFE6E6E6"/>
      </top>
      <bottom style="medium">
        <color rgb="FFE6E6E6"/>
      </bottom>
      <diagonal/>
    </border>
    <border>
      <left/>
      <right style="medium">
        <color rgb="FFE6E6E6"/>
      </right>
      <top style="medium">
        <color rgb="FFE6E6E6"/>
      </top>
      <bottom style="medium">
        <color rgb="FFE6E6E6"/>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5">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37">
    <xf numFmtId="0" fontId="0" fillId="0" borderId="0" xfId="0"/>
    <xf numFmtId="3" fontId="19" fillId="37" borderId="10" xfId="0" applyNumberFormat="1" applyFont="1" applyFill="1" applyBorder="1"/>
    <xf numFmtId="0" fontId="18" fillId="33" borderId="10" xfId="0" applyFont="1" applyFill="1" applyBorder="1"/>
    <xf numFmtId="0" fontId="16" fillId="35" borderId="10" xfId="0" applyFont="1" applyFill="1" applyBorder="1" applyAlignment="1">
      <alignment horizontal="center" vertical="center"/>
    </xf>
    <xf numFmtId="0" fontId="18" fillId="35" borderId="10" xfId="0" applyFont="1" applyFill="1" applyBorder="1" applyAlignment="1">
      <alignment horizontal="center" vertical="center"/>
    </xf>
    <xf numFmtId="0" fontId="21" fillId="0" borderId="0" xfId="44"/>
    <xf numFmtId="3" fontId="20" fillId="0" borderId="10" xfId="0" applyNumberFormat="1" applyFont="1" applyBorder="1"/>
    <xf numFmtId="3" fontId="18" fillId="36" borderId="10" xfId="0" applyNumberFormat="1" applyFont="1" applyFill="1" applyBorder="1"/>
    <xf numFmtId="1" fontId="0" fillId="0" borderId="0" xfId="0" applyNumberFormat="1"/>
    <xf numFmtId="0" fontId="18" fillId="36" borderId="10" xfId="0" applyFont="1" applyFill="1" applyBorder="1"/>
    <xf numFmtId="0" fontId="19" fillId="37" borderId="10" xfId="0" applyFont="1" applyFill="1" applyBorder="1"/>
    <xf numFmtId="3" fontId="18" fillId="33" borderId="10" xfId="0" applyNumberFormat="1" applyFont="1" applyFill="1" applyBorder="1"/>
    <xf numFmtId="0" fontId="16" fillId="0" borderId="10" xfId="0" applyFont="1" applyBorder="1" applyAlignment="1">
      <alignment horizontal="center" vertical="center"/>
    </xf>
    <xf numFmtId="0" fontId="16" fillId="0" borderId="11" xfId="0" applyFont="1" applyBorder="1" applyAlignment="1">
      <alignment horizontal="left"/>
    </xf>
    <xf numFmtId="0" fontId="0" fillId="0" borderId="15" xfId="0" applyBorder="1" applyAlignment="1">
      <alignment vertical="top" wrapText="1"/>
    </xf>
    <xf numFmtId="0" fontId="14" fillId="0" borderId="0" xfId="0" applyFont="1"/>
    <xf numFmtId="0" fontId="0" fillId="39" borderId="15" xfId="0" applyFill="1" applyBorder="1" applyAlignment="1">
      <alignment vertical="top" wrapText="1"/>
    </xf>
    <xf numFmtId="0" fontId="0" fillId="38" borderId="15" xfId="0" applyFill="1" applyBorder="1" applyAlignment="1">
      <alignment vertical="top" wrapText="1"/>
    </xf>
    <xf numFmtId="9" fontId="0" fillId="40" borderId="15" xfId="2" applyFont="1" applyFill="1" applyBorder="1" applyAlignment="1">
      <alignment vertical="top" wrapText="1"/>
    </xf>
    <xf numFmtId="41" fontId="22" fillId="0" borderId="0" xfId="1" applyFont="1"/>
    <xf numFmtId="41" fontId="0" fillId="0" borderId="0" xfId="1" applyFont="1"/>
    <xf numFmtId="9" fontId="0" fillId="0" borderId="0" xfId="2" applyFont="1"/>
    <xf numFmtId="0" fontId="16" fillId="0" borderId="11" xfId="0" applyFont="1" applyBorder="1"/>
    <xf numFmtId="41" fontId="0" fillId="39" borderId="15" xfId="1" applyFont="1" applyFill="1" applyBorder="1" applyAlignment="1">
      <alignment vertical="top" wrapText="1"/>
    </xf>
    <xf numFmtId="9" fontId="22" fillId="0" borderId="0" xfId="2" applyFont="1"/>
    <xf numFmtId="41" fontId="0" fillId="38" borderId="15" xfId="1" applyFont="1" applyFill="1" applyBorder="1" applyAlignment="1">
      <alignment vertical="top" wrapText="1"/>
    </xf>
    <xf numFmtId="0" fontId="0" fillId="0" borderId="0" xfId="0" applyAlignment="1">
      <alignment horizontal="center" vertical="top"/>
    </xf>
    <xf numFmtId="0" fontId="21" fillId="0" borderId="16" xfId="44" applyBorder="1" applyAlignment="1">
      <alignment horizontal="center"/>
    </xf>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16" fillId="34" borderId="12" xfId="0" applyFont="1" applyFill="1" applyBorder="1" applyAlignment="1">
      <alignment horizontal="left"/>
    </xf>
    <xf numFmtId="0" fontId="16" fillId="34" borderId="13" xfId="0" applyFont="1" applyFill="1" applyBorder="1" applyAlignment="1">
      <alignment horizontal="left"/>
    </xf>
    <xf numFmtId="0" fontId="16" fillId="34" borderId="14" xfId="0" applyFont="1" applyFill="1" applyBorder="1" applyAlignment="1">
      <alignment horizontal="left"/>
    </xf>
    <xf numFmtId="0" fontId="0" fillId="0" borderId="12" xfId="0" applyBorder="1"/>
    <xf numFmtId="0" fontId="0" fillId="0" borderId="13" xfId="0" applyBorder="1"/>
    <xf numFmtId="0" fontId="0" fillId="0" borderId="14" xfId="0" applyBorder="1"/>
  </cellXfs>
  <cellStyles count="45">
    <cellStyle name="20% - Énfasis1" xfId="21" builtinId="30" customBuiltin="1"/>
    <cellStyle name="20% - Énfasis2" xfId="25" builtinId="34" customBuiltin="1"/>
    <cellStyle name="20% - Énfasis3" xfId="29" builtinId="38" customBuiltin="1"/>
    <cellStyle name="20% - Énfasis4" xfId="33" builtinId="42" customBuiltin="1"/>
    <cellStyle name="20% - Énfasis5" xfId="37" builtinId="46" customBuiltin="1"/>
    <cellStyle name="20% - Énfasis6" xfId="41" builtinId="50" customBuiltin="1"/>
    <cellStyle name="40% - Énfasis1" xfId="22" builtinId="31" customBuiltin="1"/>
    <cellStyle name="40% - Énfasis2" xfId="26" builtinId="35" customBuiltin="1"/>
    <cellStyle name="40% - Énfasis3" xfId="30" builtinId="39" customBuiltin="1"/>
    <cellStyle name="40% - Énfasis4" xfId="34" builtinId="43" customBuiltin="1"/>
    <cellStyle name="40% - Énfasis5" xfId="38" builtinId="47" customBuiltin="1"/>
    <cellStyle name="40% - Énfasis6" xfId="42" builtinId="51" customBuiltin="1"/>
    <cellStyle name="60% - Énfasis1" xfId="23" builtinId="32" customBuiltin="1"/>
    <cellStyle name="60% - Énfasis2" xfId="27" builtinId="36" customBuiltin="1"/>
    <cellStyle name="60% - Énfasis3" xfId="31" builtinId="40" customBuiltin="1"/>
    <cellStyle name="60% - Énfasis4" xfId="35" builtinId="44" customBuiltin="1"/>
    <cellStyle name="60% - Énfasis5" xfId="39" builtinId="48" customBuiltin="1"/>
    <cellStyle name="60% - Énfasis6" xfId="43" builtinId="52" customBuiltin="1"/>
    <cellStyle name="Bueno" xfId="8" builtinId="26" customBuiltin="1"/>
    <cellStyle name="Cálculo" xfId="13" builtinId="22" customBuiltin="1"/>
    <cellStyle name="Celda de comprobación" xfId="15" builtinId="23" customBuiltin="1"/>
    <cellStyle name="Celda vinculada" xfId="14" builtinId="24" customBuiltin="1"/>
    <cellStyle name="Encabezado 1" xfId="4" builtinId="16" customBuiltin="1"/>
    <cellStyle name="Encabezado 4" xfId="7" builtinId="19" customBuiltin="1"/>
    <cellStyle name="Énfasis1" xfId="20" builtinId="29" customBuiltin="1"/>
    <cellStyle name="Énfasis2" xfId="24" builtinId="33" customBuiltin="1"/>
    <cellStyle name="Énfasis3" xfId="28" builtinId="37" customBuiltin="1"/>
    <cellStyle name="Énfasis4" xfId="32" builtinId="41" customBuiltin="1"/>
    <cellStyle name="Énfasis5" xfId="36" builtinId="45" customBuiltin="1"/>
    <cellStyle name="Énfasis6" xfId="40" builtinId="49" customBuiltin="1"/>
    <cellStyle name="Entrada" xfId="11" builtinId="20" customBuiltin="1"/>
    <cellStyle name="Hipervínculo" xfId="44" builtinId="8"/>
    <cellStyle name="Incorrecto" xfId="9" builtinId="27" customBuiltin="1"/>
    <cellStyle name="Millares [0]" xfId="1" builtinId="6"/>
    <cellStyle name="Neutral" xfId="10" builtinId="28" customBuiltin="1"/>
    <cellStyle name="Normal" xfId="0" builtinId="0"/>
    <cellStyle name="Notas" xfId="17" builtinId="10" customBuiltin="1"/>
    <cellStyle name="Porcentaje" xfId="2" builtinId="5"/>
    <cellStyle name="Salida" xfId="12" builtinId="21" customBuiltin="1"/>
    <cellStyle name="Texto de advertencia" xfId="16" builtinId="11" customBuiltin="1"/>
    <cellStyle name="Texto explicativo" xfId="18" builtinId="53" customBuiltin="1"/>
    <cellStyle name="Título" xfId="3" builtinId="15" customBuiltin="1"/>
    <cellStyle name="Título 2" xfId="5" builtinId="17" customBuiltin="1"/>
    <cellStyle name="Título 3" xfId="6" builtinId="18"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cead.spd.gov.cl/estadisticas-delictuales/" TargetMode="External"/><Relationship Id="rId1" Type="http://schemas.openxmlformats.org/officeDocument/2006/relationships/hyperlink" Target="https://www.bcn.cl/siit/nuestropais/nuestropais/region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CAD75-365F-4EC3-8081-68865B738D70}">
  <dimension ref="A1:V55"/>
  <sheetViews>
    <sheetView tabSelected="1" zoomScale="80" zoomScaleNormal="80" workbookViewId="0">
      <selection activeCell="E6" sqref="E6"/>
    </sheetView>
  </sheetViews>
  <sheetFormatPr baseColWidth="10" defaultRowHeight="15" x14ac:dyDescent="0.2"/>
  <cols>
    <col min="1" max="1" width="18.5" bestFit="1" customWidth="1"/>
    <col min="2" max="2" width="22.5" bestFit="1" customWidth="1"/>
    <col min="4" max="4" width="10.83203125" style="20"/>
    <col min="5" max="5" width="13.5" customWidth="1"/>
    <col min="6" max="11" width="10.83203125" customWidth="1"/>
    <col min="12" max="13" width="11.5" style="20" customWidth="1"/>
    <col min="14" max="14" width="7.1640625" style="21" customWidth="1"/>
    <col min="15" max="15" width="11.5" style="20" customWidth="1"/>
    <col min="16" max="16" width="7.1640625" style="21" customWidth="1"/>
    <col min="17" max="17" width="12.33203125" style="20" customWidth="1"/>
    <col min="18" max="18" width="7.1640625" style="21" customWidth="1"/>
    <col min="19" max="19" width="11.1640625" style="20" customWidth="1"/>
    <col min="20" max="20" width="7.1640625" style="21" customWidth="1"/>
    <col min="21" max="21" width="11.5" style="20" customWidth="1"/>
    <col min="22" max="22" width="20.83203125" style="20" customWidth="1"/>
  </cols>
  <sheetData>
    <row r="1" spans="1:22" x14ac:dyDescent="0.2">
      <c r="C1" t="s">
        <v>76</v>
      </c>
      <c r="L1" s="26" t="s">
        <v>78</v>
      </c>
      <c r="M1" s="26"/>
      <c r="N1" s="26"/>
      <c r="O1" s="26"/>
      <c r="P1" s="26"/>
      <c r="Q1" s="26"/>
      <c r="R1" s="26"/>
      <c r="S1" s="26"/>
      <c r="T1" s="26"/>
      <c r="U1" s="26"/>
    </row>
    <row r="2" spans="1:22" x14ac:dyDescent="0.2">
      <c r="C2" s="5" t="s">
        <v>73</v>
      </c>
      <c r="L2" s="27" t="s">
        <v>77</v>
      </c>
      <c r="M2" s="27"/>
      <c r="N2" s="27"/>
      <c r="O2" s="27"/>
      <c r="P2" s="27"/>
      <c r="Q2" s="27"/>
      <c r="R2" s="27"/>
      <c r="S2" s="27"/>
      <c r="T2" s="27"/>
      <c r="U2" s="27"/>
    </row>
    <row r="3" spans="1:22" s="14" customFormat="1" ht="60" customHeight="1" x14ac:dyDescent="0.2">
      <c r="A3" s="17" t="s">
        <v>0</v>
      </c>
      <c r="B3" s="16" t="s">
        <v>61</v>
      </c>
      <c r="C3" s="17" t="s">
        <v>74</v>
      </c>
      <c r="D3" s="23" t="s">
        <v>75</v>
      </c>
      <c r="E3" s="17" t="s">
        <v>1</v>
      </c>
      <c r="F3" s="17" t="s">
        <v>115</v>
      </c>
      <c r="G3" s="17" t="s">
        <v>116</v>
      </c>
      <c r="H3" s="18" t="s">
        <v>107</v>
      </c>
      <c r="I3" s="17" t="s">
        <v>117</v>
      </c>
      <c r="J3" s="17" t="s">
        <v>118</v>
      </c>
      <c r="K3" s="18" t="s">
        <v>119</v>
      </c>
      <c r="L3" s="23" t="s">
        <v>79</v>
      </c>
      <c r="M3" s="23" t="s">
        <v>81</v>
      </c>
      <c r="N3" s="18" t="s">
        <v>107</v>
      </c>
      <c r="O3" s="23" t="s">
        <v>82</v>
      </c>
      <c r="P3" s="18" t="s">
        <v>108</v>
      </c>
      <c r="Q3" s="23" t="s">
        <v>83</v>
      </c>
      <c r="R3" s="18" t="s">
        <v>109</v>
      </c>
      <c r="S3" s="23" t="s">
        <v>80</v>
      </c>
      <c r="T3" s="18" t="s">
        <v>110</v>
      </c>
      <c r="U3" s="23" t="s">
        <v>72</v>
      </c>
      <c r="V3" s="25" t="s">
        <v>106</v>
      </c>
    </row>
    <row r="4" spans="1:22" x14ac:dyDescent="0.2">
      <c r="A4" t="s">
        <v>34</v>
      </c>
      <c r="B4" t="str">
        <f>VLOOKUP(A4,'Comuna&amp;Provincia'!$A$2:$B$53,2,FALSE)</f>
        <v>Provincia de Talagante</v>
      </c>
      <c r="C4">
        <v>69</v>
      </c>
      <c r="D4" s="20">
        <v>90201</v>
      </c>
      <c r="E4" s="8">
        <f t="shared" ref="E4:E35" si="0">+D4/C4</f>
        <v>1307.2608695652175</v>
      </c>
      <c r="F4" s="15">
        <f>VLOOKUP($A4,Hoja1!$A$3:$E$55,2,FALSE)</f>
        <v>69</v>
      </c>
      <c r="G4" s="15">
        <f>VLOOKUP($A4,Hoja1!$A$3:$E$55,3,FALSE)</f>
        <v>57</v>
      </c>
      <c r="H4" s="24">
        <f>+(G4-F4)/F4</f>
        <v>-0.17391304347826086</v>
      </c>
      <c r="I4" s="15">
        <f>VLOOKUP($A4,Hoja1!$A$3:$E$55,4,FALSE)</f>
        <v>49</v>
      </c>
      <c r="J4" s="15">
        <f>VLOOKUP($A4,Hoja1!$A$3:$E$55,5,FALSE)</f>
        <v>52</v>
      </c>
      <c r="K4" s="24">
        <f>+(J4-G4)/G4</f>
        <v>-8.771929824561403E-2</v>
      </c>
      <c r="L4" s="19">
        <f>VLOOKUP($A4,'Cantidad Casos Policiales'!$A$26:$G$82,2,FALSE)</f>
        <v>6954</v>
      </c>
      <c r="M4" s="19">
        <f>VLOOKUP($A4,'Cantidad Casos Policiales'!$A$26:$G$82,3,FALSE)</f>
        <v>5480</v>
      </c>
      <c r="N4" s="24">
        <f t="shared" ref="N4:N35" si="1">+(M4-L4)/L4</f>
        <v>-0.21196433707218867</v>
      </c>
      <c r="O4" s="19">
        <f>VLOOKUP($A4,'Cantidad Casos Policiales'!$A$26:$G$82,4,FALSE)</f>
        <v>5425</v>
      </c>
      <c r="P4" s="24">
        <f t="shared" ref="P4:P35" si="2">(O4-M4)/M4</f>
        <v>-1.0036496350364963E-2</v>
      </c>
      <c r="Q4" s="19">
        <f>VLOOKUP($A4,'Cantidad Casos Policiales'!$A$26:$G$82,5,FALSE)</f>
        <v>6158</v>
      </c>
      <c r="R4" s="24">
        <f t="shared" ref="R4:R35" si="3">(Q4-O4)/O4</f>
        <v>0.1351152073732719</v>
      </c>
      <c r="S4" s="19">
        <f>VLOOKUP($A4,'Cantidad Casos Policiales'!$A$26:$G$82,6,FALSE)</f>
        <v>6081</v>
      </c>
      <c r="T4" s="24">
        <f t="shared" ref="T4:T35" si="4">(S4-Q4)/Q4</f>
        <v>-1.2504059759662229E-2</v>
      </c>
      <c r="U4" s="20">
        <f>VLOOKUP($A4,'Cantidad Casos Policiales'!$A$26:$G$82,7,FALSE)</f>
        <v>2846</v>
      </c>
      <c r="V4" s="20">
        <f t="shared" ref="V4:V35" si="5">(S4/D4)*100000</f>
        <v>6741.6104034323344</v>
      </c>
    </row>
    <row r="5" spans="1:22" x14ac:dyDescent="0.2">
      <c r="A5" t="s">
        <v>29</v>
      </c>
      <c r="B5" t="str">
        <f>VLOOKUP(A5,'Comuna&amp;Provincia'!$A$2:$B$53,2,FALSE)</f>
        <v>Provincia de Talagante</v>
      </c>
      <c r="C5">
        <v>80.8</v>
      </c>
      <c r="D5" s="20">
        <v>63250</v>
      </c>
      <c r="E5" s="8">
        <f t="shared" si="0"/>
        <v>782.79702970297035</v>
      </c>
      <c r="F5" s="15">
        <f>VLOOKUP($A5,Hoja1!$A$3:$E$55,2,FALSE)</f>
        <v>39</v>
      </c>
      <c r="G5" s="15">
        <f>VLOOKUP($A5,Hoja1!$A$3:$E$55,3,FALSE)</f>
        <v>43</v>
      </c>
      <c r="H5" s="24">
        <f t="shared" ref="H5:H55" si="6">+(G5-F5)/F5</f>
        <v>0.10256410256410256</v>
      </c>
      <c r="I5" s="15">
        <f>VLOOKUP($A5,Hoja1!$A$3:$E$55,4,FALSE)</f>
        <v>55</v>
      </c>
      <c r="J5" s="15">
        <f>VLOOKUP($A5,Hoja1!$A$3:$E$55,5,FALSE)</f>
        <v>52</v>
      </c>
      <c r="K5" s="24">
        <f t="shared" ref="K5:K55" si="7">+(J5-G5)/G5</f>
        <v>0.20930232558139536</v>
      </c>
      <c r="L5" s="19">
        <f>VLOOKUP($A5,'Cantidad Casos Policiales'!$A$26:$G$82,2,FALSE)</f>
        <v>5108</v>
      </c>
      <c r="M5" s="19">
        <f>VLOOKUP($A5,'Cantidad Casos Policiales'!$A$26:$G$82,3,FALSE)</f>
        <v>4623</v>
      </c>
      <c r="N5" s="24">
        <f t="shared" si="1"/>
        <v>-9.4949099451840255E-2</v>
      </c>
      <c r="O5" s="19">
        <f>VLOOKUP($A5,'Cantidad Casos Policiales'!$A$26:$G$82,4,FALSE)</f>
        <v>4829</v>
      </c>
      <c r="P5" s="24">
        <f t="shared" si="2"/>
        <v>4.45598096474151E-2</v>
      </c>
      <c r="Q5" s="19">
        <f>VLOOKUP($A5,'Cantidad Casos Policiales'!$A$26:$G$82,5,FALSE)</f>
        <v>4804</v>
      </c>
      <c r="R5" s="24">
        <f t="shared" si="3"/>
        <v>-5.1770552909505075E-3</v>
      </c>
      <c r="S5" s="19">
        <f>VLOOKUP($A5,'Cantidad Casos Policiales'!$A$26:$G$82,6,FALSE)</f>
        <v>4672</v>
      </c>
      <c r="T5" s="24">
        <f t="shared" si="4"/>
        <v>-2.7477102414654453E-2</v>
      </c>
      <c r="U5" s="20">
        <f>VLOOKUP($A5,'Cantidad Casos Policiales'!$A$26:$G$82,7,FALSE)</f>
        <v>2631</v>
      </c>
      <c r="V5" s="20">
        <f t="shared" si="5"/>
        <v>7386.5612648221349</v>
      </c>
    </row>
    <row r="6" spans="1:22" x14ac:dyDescent="0.2">
      <c r="A6" t="s">
        <v>36</v>
      </c>
      <c r="B6" t="str">
        <f>VLOOKUP(A6,'Comuna&amp;Provincia'!$A$2:$B$53,2,FALSE)</f>
        <v>Provincia de Talagante</v>
      </c>
      <c r="C6">
        <v>126</v>
      </c>
      <c r="D6" s="20">
        <v>74237</v>
      </c>
      <c r="E6" s="8">
        <f t="shared" si="0"/>
        <v>589.18253968253964</v>
      </c>
      <c r="F6" s="15">
        <f>VLOOKUP($A6,Hoja1!$A$3:$E$55,2,FALSE)</f>
        <v>68</v>
      </c>
      <c r="G6" s="15">
        <f>VLOOKUP($A6,Hoja1!$A$3:$E$55,3,FALSE)</f>
        <v>71</v>
      </c>
      <c r="H6" s="24">
        <f t="shared" si="6"/>
        <v>4.4117647058823532E-2</v>
      </c>
      <c r="I6" s="15">
        <f>VLOOKUP($A6,Hoja1!$A$3:$E$55,4,FALSE)</f>
        <v>76</v>
      </c>
      <c r="J6" s="15">
        <f>VLOOKUP($A6,Hoja1!$A$3:$E$55,5,FALSE)</f>
        <v>74</v>
      </c>
      <c r="K6" s="24">
        <f t="shared" si="7"/>
        <v>4.2253521126760563E-2</v>
      </c>
      <c r="L6" s="19">
        <f>VLOOKUP($A6,'Cantidad Casos Policiales'!$A$26:$G$82,2,FALSE)</f>
        <v>6329</v>
      </c>
      <c r="M6" s="19">
        <f>VLOOKUP($A6,'Cantidad Casos Policiales'!$A$26:$G$82,3,FALSE)</f>
        <v>5905</v>
      </c>
      <c r="N6" s="24">
        <f t="shared" si="1"/>
        <v>-6.6993205877705797E-2</v>
      </c>
      <c r="O6" s="19">
        <f>VLOOKUP($A6,'Cantidad Casos Policiales'!$A$26:$G$82,4,FALSE)</f>
        <v>6389</v>
      </c>
      <c r="P6" s="24">
        <f t="shared" si="2"/>
        <v>8.1964436917866215E-2</v>
      </c>
      <c r="Q6" s="19">
        <f>VLOOKUP($A6,'Cantidad Casos Policiales'!$A$26:$G$82,5,FALSE)</f>
        <v>7181</v>
      </c>
      <c r="R6" s="24">
        <f t="shared" si="3"/>
        <v>0.1239630615119737</v>
      </c>
      <c r="S6" s="19">
        <f>VLOOKUP($A6,'Cantidad Casos Policiales'!$A$26:$G$82,6,FALSE)</f>
        <v>6304</v>
      </c>
      <c r="T6" s="24">
        <f t="shared" si="4"/>
        <v>-0.1221278373485587</v>
      </c>
      <c r="U6" s="20">
        <f>VLOOKUP($A6,'Cantidad Casos Policiales'!$A$26:$G$82,7,FALSE)</f>
        <v>3173</v>
      </c>
      <c r="V6" s="20">
        <f t="shared" si="5"/>
        <v>8491.7224564570224</v>
      </c>
    </row>
    <row r="7" spans="1:22" x14ac:dyDescent="0.2">
      <c r="A7" t="s">
        <v>40</v>
      </c>
      <c r="B7" t="str">
        <f>VLOOKUP(A7,'Comuna&amp;Provincia'!$A$2:$B$53,2,FALSE)</f>
        <v>Provincia de Talagante</v>
      </c>
      <c r="C7">
        <v>118</v>
      </c>
      <c r="D7" s="20">
        <v>35923</v>
      </c>
      <c r="E7" s="8">
        <f t="shared" si="0"/>
        <v>304.43220338983053</v>
      </c>
      <c r="F7" s="15">
        <f>VLOOKUP($A7,Hoja1!$A$3:$E$55,2,FALSE)</f>
        <v>9</v>
      </c>
      <c r="G7" s="15">
        <f>VLOOKUP($A7,Hoja1!$A$3:$E$55,3,FALSE)</f>
        <v>10</v>
      </c>
      <c r="H7" s="24">
        <f t="shared" si="6"/>
        <v>0.1111111111111111</v>
      </c>
      <c r="I7" s="15">
        <f>VLOOKUP($A7,Hoja1!$A$3:$E$55,4,FALSE)</f>
        <v>11</v>
      </c>
      <c r="J7" s="15">
        <f>VLOOKUP($A7,Hoja1!$A$3:$E$55,5,FALSE)</f>
        <v>12</v>
      </c>
      <c r="K7" s="24">
        <f t="shared" si="7"/>
        <v>0.2</v>
      </c>
      <c r="L7" s="19">
        <f>VLOOKUP($A7,'Cantidad Casos Policiales'!$A$26:$G$82,2,FALSE)</f>
        <v>3851</v>
      </c>
      <c r="M7" s="19">
        <f>VLOOKUP($A7,'Cantidad Casos Policiales'!$A$26:$G$82,3,FALSE)</f>
        <v>4669</v>
      </c>
      <c r="N7" s="24">
        <f t="shared" si="1"/>
        <v>0.21241236042586342</v>
      </c>
      <c r="O7" s="19">
        <f>VLOOKUP($A7,'Cantidad Casos Policiales'!$A$26:$G$82,4,FALSE)</f>
        <v>3870</v>
      </c>
      <c r="P7" s="24">
        <f t="shared" si="2"/>
        <v>-0.1711287213536089</v>
      </c>
      <c r="Q7" s="19">
        <f>VLOOKUP($A7,'Cantidad Casos Policiales'!$A$26:$G$82,5,FALSE)</f>
        <v>3416</v>
      </c>
      <c r="R7" s="24">
        <f t="shared" si="3"/>
        <v>-0.117312661498708</v>
      </c>
      <c r="S7" s="19">
        <f>VLOOKUP($A7,'Cantidad Casos Policiales'!$A$26:$G$82,6,FALSE)</f>
        <v>3465</v>
      </c>
      <c r="T7" s="24">
        <f t="shared" si="4"/>
        <v>1.4344262295081968E-2</v>
      </c>
      <c r="U7" s="20">
        <f>VLOOKUP($A7,'Cantidad Casos Policiales'!$A$26:$G$82,7,FALSE)</f>
        <v>1659</v>
      </c>
      <c r="V7" s="20">
        <f t="shared" si="5"/>
        <v>9645.6309328285497</v>
      </c>
    </row>
    <row r="8" spans="1:22" x14ac:dyDescent="0.2">
      <c r="A8" t="s">
        <v>46</v>
      </c>
      <c r="B8" t="str">
        <f>VLOOKUP(A8,'Comuna&amp;Provincia'!$A$2:$B$53,2,FALSE)</f>
        <v>Provincia de Talagante</v>
      </c>
      <c r="C8">
        <v>189</v>
      </c>
      <c r="D8" s="20">
        <v>36219</v>
      </c>
      <c r="E8" s="8">
        <f t="shared" si="0"/>
        <v>191.63492063492063</v>
      </c>
      <c r="F8" s="15">
        <f>VLOOKUP($A8,Hoja1!$A$3:$E$55,2,FALSE)</f>
        <v>21</v>
      </c>
      <c r="G8" s="15">
        <f>VLOOKUP($A8,Hoja1!$A$3:$E$55,3,FALSE)</f>
        <v>19</v>
      </c>
      <c r="H8" s="24">
        <f t="shared" si="6"/>
        <v>-9.5238095238095233E-2</v>
      </c>
      <c r="I8" s="15">
        <f>VLOOKUP($A8,Hoja1!$A$3:$E$55,4,FALSE)</f>
        <v>24</v>
      </c>
      <c r="J8" s="15">
        <f>VLOOKUP($A8,Hoja1!$A$3:$E$55,5,FALSE)</f>
        <v>24</v>
      </c>
      <c r="K8" s="24">
        <f t="shared" si="7"/>
        <v>0.26315789473684209</v>
      </c>
      <c r="L8" s="19">
        <f>VLOOKUP($A8,'Cantidad Casos Policiales'!$A$26:$G$82,2,FALSE)</f>
        <v>4774</v>
      </c>
      <c r="M8" s="19">
        <f>VLOOKUP($A8,'Cantidad Casos Policiales'!$A$26:$G$82,3,FALSE)</f>
        <v>3793</v>
      </c>
      <c r="N8" s="24">
        <f t="shared" si="1"/>
        <v>-0.20548806032677</v>
      </c>
      <c r="O8" s="19">
        <f>VLOOKUP($A8,'Cantidad Casos Policiales'!$A$26:$G$82,4,FALSE)</f>
        <v>3911</v>
      </c>
      <c r="P8" s="24">
        <f t="shared" si="2"/>
        <v>3.11099393619826E-2</v>
      </c>
      <c r="Q8" s="19">
        <f>VLOOKUP($A8,'Cantidad Casos Policiales'!$A$26:$G$82,5,FALSE)</f>
        <v>4327</v>
      </c>
      <c r="R8" s="24">
        <f t="shared" si="3"/>
        <v>0.10636665814369727</v>
      </c>
      <c r="S8" s="19">
        <f>VLOOKUP($A8,'Cantidad Casos Policiales'!$A$26:$G$82,6,FALSE)</f>
        <v>3668</v>
      </c>
      <c r="T8" s="24">
        <f t="shared" si="4"/>
        <v>-0.15229951467529465</v>
      </c>
      <c r="U8" s="20">
        <f>VLOOKUP($A8,'Cantidad Casos Policiales'!$A$26:$G$82,7,FALSE)</f>
        <v>1761</v>
      </c>
      <c r="V8" s="20">
        <f t="shared" si="5"/>
        <v>10127.281261216489</v>
      </c>
    </row>
    <row r="9" spans="1:22" x14ac:dyDescent="0.2">
      <c r="A9" t="s">
        <v>6</v>
      </c>
      <c r="B9" t="str">
        <f>VLOOKUP(A9,'Comuna&amp;Provincia'!$A$2:$B$53,2,FALSE)</f>
        <v>Provincia de Santiago</v>
      </c>
      <c r="C9">
        <v>22</v>
      </c>
      <c r="D9" s="20">
        <v>404495</v>
      </c>
      <c r="E9" s="8">
        <f t="shared" si="0"/>
        <v>18386.136363636364</v>
      </c>
      <c r="F9" s="15">
        <f>VLOOKUP($A9,Hoja1!$A$3:$E$55,2,FALSE)</f>
        <v>853</v>
      </c>
      <c r="G9" s="15">
        <f>VLOOKUP($A9,Hoja1!$A$3:$E$55,3,FALSE)</f>
        <v>803</v>
      </c>
      <c r="H9" s="24">
        <f t="shared" si="6"/>
        <v>-5.8616647127784291E-2</v>
      </c>
      <c r="I9" s="15">
        <f>VLOOKUP($A9,Hoja1!$A$3:$E$55,4,FALSE)</f>
        <v>1034</v>
      </c>
      <c r="J9" s="15">
        <f>VLOOKUP($A9,Hoja1!$A$3:$E$55,5,FALSE)</f>
        <v>1047</v>
      </c>
      <c r="K9" s="24">
        <f t="shared" si="7"/>
        <v>0.30386052303860522</v>
      </c>
      <c r="L9" s="19">
        <f>VLOOKUP($A9,'Cantidad Casos Policiales'!$A$26:$G$82,2,FALSE)</f>
        <v>85810</v>
      </c>
      <c r="M9" s="19">
        <f>VLOOKUP($A9,'Cantidad Casos Policiales'!$A$26:$G$82,3,FALSE)</f>
        <v>54378</v>
      </c>
      <c r="N9" s="24">
        <f t="shared" si="1"/>
        <v>-0.36629763430835566</v>
      </c>
      <c r="O9" s="19">
        <f>VLOOKUP($A9,'Cantidad Casos Policiales'!$A$26:$G$82,4,FALSE)</f>
        <v>61951</v>
      </c>
      <c r="P9" s="24">
        <f t="shared" si="2"/>
        <v>0.13926587958365516</v>
      </c>
      <c r="Q9" s="19">
        <f>VLOOKUP($A9,'Cantidad Casos Policiales'!$A$26:$G$82,5,FALSE)</f>
        <v>66970</v>
      </c>
      <c r="R9" s="24">
        <f t="shared" si="3"/>
        <v>8.1015641394004939E-2</v>
      </c>
      <c r="S9" s="19">
        <f>VLOOKUP($A9,'Cantidad Casos Policiales'!$A$26:$G$82,6,FALSE)</f>
        <v>69239</v>
      </c>
      <c r="T9" s="24">
        <f t="shared" si="4"/>
        <v>3.3880842168134986E-2</v>
      </c>
      <c r="U9" s="20">
        <f>VLOOKUP($A9,'Cantidad Casos Policiales'!$A$26:$G$82,7,FALSE)</f>
        <v>34513</v>
      </c>
      <c r="V9" s="20">
        <f t="shared" si="5"/>
        <v>17117.393292871358</v>
      </c>
    </row>
    <row r="10" spans="1:22" x14ac:dyDescent="0.2">
      <c r="A10" t="s">
        <v>30</v>
      </c>
      <c r="B10" t="str">
        <f>VLOOKUP(A10,'Comuna&amp;Provincia'!$A$2:$B$53,2,FALSE)</f>
        <v>Provincia de Santiago</v>
      </c>
      <c r="C10">
        <v>7</v>
      </c>
      <c r="D10" s="20">
        <v>100281</v>
      </c>
      <c r="E10" s="8">
        <f t="shared" si="0"/>
        <v>14325.857142857143</v>
      </c>
      <c r="F10" s="15">
        <f>VLOOKUP($A10,Hoja1!$A$3:$E$55,2,FALSE)</f>
        <v>79</v>
      </c>
      <c r="G10" s="15">
        <f>VLOOKUP($A10,Hoja1!$A$3:$E$55,3,FALSE)</f>
        <v>64</v>
      </c>
      <c r="H10" s="24">
        <f t="shared" si="6"/>
        <v>-0.189873417721519</v>
      </c>
      <c r="I10" s="15">
        <f>VLOOKUP($A10,Hoja1!$A$3:$E$55,4,FALSE)</f>
        <v>99</v>
      </c>
      <c r="J10" s="15">
        <f>VLOOKUP($A10,Hoja1!$A$3:$E$55,5,FALSE)</f>
        <v>95</v>
      </c>
      <c r="K10" s="24">
        <f t="shared" si="7"/>
        <v>0.484375</v>
      </c>
      <c r="L10" s="19">
        <f>VLOOKUP($A10,'Cantidad Casos Policiales'!$A$26:$G$82,2,FALSE)</f>
        <v>11502</v>
      </c>
      <c r="M10" s="19">
        <f>VLOOKUP($A10,'Cantidad Casos Policiales'!$A$26:$G$82,3,FALSE)</f>
        <v>9069</v>
      </c>
      <c r="N10" s="24">
        <f t="shared" si="1"/>
        <v>-0.21152842983828898</v>
      </c>
      <c r="O10" s="19">
        <f>VLOOKUP($A10,'Cantidad Casos Policiales'!$A$26:$G$82,4,FALSE)</f>
        <v>8974</v>
      </c>
      <c r="P10" s="24">
        <f t="shared" si="2"/>
        <v>-1.0475245341272466E-2</v>
      </c>
      <c r="Q10" s="19">
        <f>VLOOKUP($A10,'Cantidad Casos Policiales'!$A$26:$G$82,5,FALSE)</f>
        <v>9769</v>
      </c>
      <c r="R10" s="24">
        <f t="shared" si="3"/>
        <v>8.858925785602853E-2</v>
      </c>
      <c r="S10" s="19">
        <f>VLOOKUP($A10,'Cantidad Casos Policiales'!$A$26:$G$82,6,FALSE)</f>
        <v>13069</v>
      </c>
      <c r="T10" s="24">
        <f t="shared" si="4"/>
        <v>0.33780325519500459</v>
      </c>
      <c r="U10" s="20">
        <f>VLOOKUP($A10,'Cantidad Casos Policiales'!$A$26:$G$82,7,FALSE)</f>
        <v>6624</v>
      </c>
      <c r="V10" s="20">
        <f t="shared" si="5"/>
        <v>13032.379014967941</v>
      </c>
    </row>
    <row r="11" spans="1:22" x14ac:dyDescent="0.2">
      <c r="A11" t="s">
        <v>19</v>
      </c>
      <c r="B11" t="str">
        <f>VLOOKUP(A11,'Comuna&amp;Provincia'!$A$2:$B$53,2,FALSE)</f>
        <v>Provincia de Santiago</v>
      </c>
      <c r="C11">
        <v>7</v>
      </c>
      <c r="D11" s="20">
        <v>98804</v>
      </c>
      <c r="E11" s="8">
        <f t="shared" si="0"/>
        <v>14114.857142857143</v>
      </c>
      <c r="F11" s="15">
        <f>VLOOKUP($A11,Hoja1!$A$3:$E$55,2,FALSE)</f>
        <v>45</v>
      </c>
      <c r="G11" s="15">
        <f>VLOOKUP($A11,Hoja1!$A$3:$E$55,3,FALSE)</f>
        <v>28</v>
      </c>
      <c r="H11" s="24">
        <f t="shared" si="6"/>
        <v>-0.37777777777777777</v>
      </c>
      <c r="I11" s="15">
        <f>VLOOKUP($A11,Hoja1!$A$3:$E$55,4,FALSE)</f>
        <v>38</v>
      </c>
      <c r="J11" s="15">
        <f>VLOOKUP($A11,Hoja1!$A$3:$E$55,5,FALSE)</f>
        <v>50</v>
      </c>
      <c r="K11" s="24">
        <f t="shared" si="7"/>
        <v>0.7857142857142857</v>
      </c>
      <c r="L11" s="19">
        <f>VLOOKUP($A11,'Cantidad Casos Policiales'!$A$26:$G$82,2,FALSE)</f>
        <v>8391</v>
      </c>
      <c r="M11" s="19">
        <f>VLOOKUP($A11,'Cantidad Casos Policiales'!$A$26:$G$82,3,FALSE)</f>
        <v>7067</v>
      </c>
      <c r="N11" s="24">
        <f t="shared" si="1"/>
        <v>-0.15778810630437373</v>
      </c>
      <c r="O11" s="19">
        <f>VLOOKUP($A11,'Cantidad Casos Policiales'!$A$26:$G$82,4,FALSE)</f>
        <v>6586</v>
      </c>
      <c r="P11" s="24">
        <f t="shared" si="2"/>
        <v>-6.8062827225130892E-2</v>
      </c>
      <c r="Q11" s="19">
        <f>VLOOKUP($A11,'Cantidad Casos Policiales'!$A$26:$G$82,5,FALSE)</f>
        <v>6983</v>
      </c>
      <c r="R11" s="24">
        <f t="shared" si="3"/>
        <v>6.0279380504099603E-2</v>
      </c>
      <c r="S11" s="19">
        <f>VLOOKUP($A11,'Cantidad Casos Policiales'!$A$26:$G$82,6,FALSE)</f>
        <v>7720</v>
      </c>
      <c r="T11" s="24">
        <f t="shared" si="4"/>
        <v>0.10554203064585421</v>
      </c>
      <c r="U11" s="20">
        <f>VLOOKUP($A11,'Cantidad Casos Policiales'!$A$26:$G$82,7,FALSE)</f>
        <v>3697</v>
      </c>
      <c r="V11" s="20">
        <f t="shared" si="5"/>
        <v>7813.4488482247689</v>
      </c>
    </row>
    <row r="12" spans="1:22" x14ac:dyDescent="0.2">
      <c r="A12" t="s">
        <v>45</v>
      </c>
      <c r="B12" t="str">
        <f>VLOOKUP(A12,'Comuna&amp;Provincia'!$A$2:$B$53,2,FALSE)</f>
        <v>Provincia de Santiago</v>
      </c>
      <c r="C12">
        <v>7</v>
      </c>
      <c r="D12" s="20">
        <v>96249</v>
      </c>
      <c r="E12" s="8">
        <f t="shared" si="0"/>
        <v>13749.857142857143</v>
      </c>
      <c r="F12" s="15">
        <f>VLOOKUP($A12,Hoja1!$A$3:$E$55,2,FALSE)</f>
        <v>77</v>
      </c>
      <c r="G12" s="15">
        <f>VLOOKUP($A12,Hoja1!$A$3:$E$55,3,FALSE)</f>
        <v>69</v>
      </c>
      <c r="H12" s="24">
        <f t="shared" si="6"/>
        <v>-0.1038961038961039</v>
      </c>
      <c r="I12" s="15">
        <f>VLOOKUP($A12,Hoja1!$A$3:$E$55,4,FALSE)</f>
        <v>74</v>
      </c>
      <c r="J12" s="15">
        <f>VLOOKUP($A12,Hoja1!$A$3:$E$55,5,FALSE)</f>
        <v>84</v>
      </c>
      <c r="K12" s="24">
        <f t="shared" si="7"/>
        <v>0.21739130434782608</v>
      </c>
      <c r="L12" s="19">
        <f>VLOOKUP($A12,'Cantidad Casos Policiales'!$A$26:$G$82,2,FALSE)</f>
        <v>9088</v>
      </c>
      <c r="M12" s="19">
        <f>VLOOKUP($A12,'Cantidad Casos Policiales'!$A$26:$G$82,3,FALSE)</f>
        <v>7598</v>
      </c>
      <c r="N12" s="24">
        <f t="shared" si="1"/>
        <v>-0.1639524647887324</v>
      </c>
      <c r="O12" s="19">
        <f>VLOOKUP($A12,'Cantidad Casos Policiales'!$A$26:$G$82,4,FALSE)</f>
        <v>7171</v>
      </c>
      <c r="P12" s="24">
        <f t="shared" si="2"/>
        <v>-5.6198999736772837E-2</v>
      </c>
      <c r="Q12" s="19">
        <f>VLOOKUP($A12,'Cantidad Casos Policiales'!$A$26:$G$82,5,FALSE)</f>
        <v>8668</v>
      </c>
      <c r="R12" s="24">
        <f t="shared" si="3"/>
        <v>0.20875749546785666</v>
      </c>
      <c r="S12" s="19">
        <f>VLOOKUP($A12,'Cantidad Casos Policiales'!$A$26:$G$82,6,FALSE)</f>
        <v>9812</v>
      </c>
      <c r="T12" s="24">
        <f t="shared" si="4"/>
        <v>0.13197969543147209</v>
      </c>
      <c r="U12" s="20">
        <f>VLOOKUP($A12,'Cantidad Casos Policiales'!$A$26:$G$82,7,FALSE)</f>
        <v>4649</v>
      </c>
      <c r="V12" s="20">
        <f t="shared" si="5"/>
        <v>10194.39163004291</v>
      </c>
    </row>
    <row r="13" spans="1:22" x14ac:dyDescent="0.2">
      <c r="A13" t="s">
        <v>16</v>
      </c>
      <c r="B13" t="str">
        <f>VLOOKUP(A13,'Comuna&amp;Provincia'!$A$2:$B$53,2,FALSE)</f>
        <v>Provincia de Santiago</v>
      </c>
      <c r="C13">
        <v>16.899999999999999</v>
      </c>
      <c r="D13" s="20">
        <v>208237</v>
      </c>
      <c r="E13" s="8">
        <f t="shared" si="0"/>
        <v>12321.715976331361</v>
      </c>
      <c r="F13" s="15">
        <f>VLOOKUP($A13,Hoja1!$A$3:$E$55,2,FALSE)</f>
        <v>270</v>
      </c>
      <c r="G13" s="15">
        <f>VLOOKUP($A13,Hoja1!$A$3:$E$55,3,FALSE)</f>
        <v>263</v>
      </c>
      <c r="H13" s="24">
        <f t="shared" si="6"/>
        <v>-2.5925925925925925E-2</v>
      </c>
      <c r="I13" s="15">
        <f>VLOOKUP($A13,Hoja1!$A$3:$E$55,4,FALSE)</f>
        <v>301</v>
      </c>
      <c r="J13" s="15">
        <f>VLOOKUP($A13,Hoja1!$A$3:$E$55,5,FALSE)</f>
        <v>281</v>
      </c>
      <c r="K13" s="24">
        <f t="shared" si="7"/>
        <v>6.8441064638783272E-2</v>
      </c>
      <c r="L13" s="19">
        <f>VLOOKUP($A13,'Cantidad Casos Policiales'!$A$26:$G$82,2,FALSE)</f>
        <v>22992</v>
      </c>
      <c r="M13" s="19">
        <f>VLOOKUP($A13,'Cantidad Casos Policiales'!$A$26:$G$82,3,FALSE)</f>
        <v>15133</v>
      </c>
      <c r="N13" s="24">
        <f t="shared" si="1"/>
        <v>-0.34181454418928325</v>
      </c>
      <c r="O13" s="19">
        <f>VLOOKUP($A13,'Cantidad Casos Policiales'!$A$26:$G$82,4,FALSE)</f>
        <v>14392</v>
      </c>
      <c r="P13" s="24">
        <f t="shared" si="2"/>
        <v>-4.8965836251899819E-2</v>
      </c>
      <c r="Q13" s="19">
        <f>VLOOKUP($A13,'Cantidad Casos Policiales'!$A$26:$G$82,5,FALSE)</f>
        <v>16787</v>
      </c>
      <c r="R13" s="24">
        <f t="shared" si="3"/>
        <v>0.1664118954974986</v>
      </c>
      <c r="S13" s="19">
        <f>VLOOKUP($A13,'Cantidad Casos Policiales'!$A$26:$G$82,6,FALSE)</f>
        <v>17854</v>
      </c>
      <c r="T13" s="24">
        <f t="shared" si="4"/>
        <v>6.356108893786859E-2</v>
      </c>
      <c r="U13" s="20">
        <f>VLOOKUP($A13,'Cantidad Casos Policiales'!$A$26:$G$82,7,FALSE)</f>
        <v>9560</v>
      </c>
      <c r="V13" s="20">
        <f t="shared" si="5"/>
        <v>8573.8845642224969</v>
      </c>
    </row>
    <row r="14" spans="1:22" x14ac:dyDescent="0.2">
      <c r="A14" t="s">
        <v>48</v>
      </c>
      <c r="B14" t="str">
        <f>VLOOKUP(A14,'Comuna&amp;Provincia'!$A$2:$B$53,2,FALSE)</f>
        <v>Provincia de Santiago</v>
      </c>
      <c r="C14">
        <v>11</v>
      </c>
      <c r="D14" s="20">
        <v>132622</v>
      </c>
      <c r="E14" s="8">
        <f t="shared" si="0"/>
        <v>12056.545454545454</v>
      </c>
      <c r="F14" s="15">
        <f>VLOOKUP($A14,Hoja1!$A$3:$E$55,2,FALSE)</f>
        <v>72</v>
      </c>
      <c r="G14" s="15">
        <f>VLOOKUP($A14,Hoja1!$A$3:$E$55,3,FALSE)</f>
        <v>71</v>
      </c>
      <c r="H14" s="24">
        <f t="shared" si="6"/>
        <v>-1.3888888888888888E-2</v>
      </c>
      <c r="I14" s="15">
        <f>VLOOKUP($A14,Hoja1!$A$3:$E$55,4,FALSE)</f>
        <v>73</v>
      </c>
      <c r="J14" s="15">
        <f>VLOOKUP($A14,Hoja1!$A$3:$E$55,5,FALSE)</f>
        <v>59</v>
      </c>
      <c r="K14" s="24">
        <f t="shared" si="7"/>
        <v>-0.16901408450704225</v>
      </c>
      <c r="L14" s="19">
        <f>VLOOKUP($A14,'Cantidad Casos Policiales'!$A$26:$G$82,2,FALSE)</f>
        <v>9318</v>
      </c>
      <c r="M14" s="19">
        <f>VLOOKUP($A14,'Cantidad Casos Policiales'!$A$26:$G$82,3,FALSE)</f>
        <v>7777</v>
      </c>
      <c r="N14" s="24">
        <f t="shared" si="1"/>
        <v>-0.16537883666022751</v>
      </c>
      <c r="O14" s="19">
        <f>VLOOKUP($A14,'Cantidad Casos Policiales'!$A$26:$G$82,4,FALSE)</f>
        <v>7909</v>
      </c>
      <c r="P14" s="24">
        <f t="shared" si="2"/>
        <v>1.6973125884016973E-2</v>
      </c>
      <c r="Q14" s="19">
        <f>VLOOKUP($A14,'Cantidad Casos Policiales'!$A$26:$G$82,5,FALSE)</f>
        <v>9236</v>
      </c>
      <c r="R14" s="24">
        <f t="shared" si="3"/>
        <v>0.16778353774181312</v>
      </c>
      <c r="S14" s="19">
        <f>VLOOKUP($A14,'Cantidad Casos Policiales'!$A$26:$G$82,6,FALSE)</f>
        <v>11184</v>
      </c>
      <c r="T14" s="24">
        <f t="shared" si="4"/>
        <v>0.21091381550454744</v>
      </c>
      <c r="U14" s="20">
        <f>VLOOKUP($A14,'Cantidad Casos Policiales'!$A$26:$G$82,7,FALSE)</f>
        <v>5361</v>
      </c>
      <c r="V14" s="20">
        <f t="shared" si="5"/>
        <v>8432.990001658849</v>
      </c>
    </row>
    <row r="15" spans="1:22" x14ac:dyDescent="0.2">
      <c r="A15" t="s">
        <v>43</v>
      </c>
      <c r="B15" t="str">
        <f>VLOOKUP(A15,'Comuna&amp;Provincia'!$A$2:$B$53,2,FALSE)</f>
        <v>Provincia de Santiago</v>
      </c>
      <c r="C15">
        <v>10.7</v>
      </c>
      <c r="D15" s="20">
        <v>126955</v>
      </c>
      <c r="E15" s="8">
        <f t="shared" si="0"/>
        <v>11864.953271028038</v>
      </c>
      <c r="F15" s="15">
        <f>VLOOKUP($A15,Hoja1!$A$3:$E$55,2,FALSE)</f>
        <v>99</v>
      </c>
      <c r="G15" s="15">
        <f>VLOOKUP($A15,Hoja1!$A$3:$E$55,3,FALSE)</f>
        <v>81</v>
      </c>
      <c r="H15" s="24">
        <f t="shared" si="6"/>
        <v>-0.18181818181818182</v>
      </c>
      <c r="I15" s="15">
        <f>VLOOKUP($A15,Hoja1!$A$3:$E$55,4,FALSE)</f>
        <v>96</v>
      </c>
      <c r="J15" s="15">
        <f>VLOOKUP($A15,Hoja1!$A$3:$E$55,5,FALSE)</f>
        <v>91</v>
      </c>
      <c r="K15" s="24">
        <f t="shared" si="7"/>
        <v>0.12345679012345678</v>
      </c>
      <c r="L15" s="19">
        <f>VLOOKUP($A15,'Cantidad Casos Policiales'!$A$26:$G$82,2,FALSE)</f>
        <v>11922</v>
      </c>
      <c r="M15" s="19">
        <f>VLOOKUP($A15,'Cantidad Casos Policiales'!$A$26:$G$82,3,FALSE)</f>
        <v>9403</v>
      </c>
      <c r="N15" s="24">
        <f t="shared" si="1"/>
        <v>-0.21129005200469719</v>
      </c>
      <c r="O15" s="19">
        <f>VLOOKUP($A15,'Cantidad Casos Policiales'!$A$26:$G$82,4,FALSE)</f>
        <v>8146</v>
      </c>
      <c r="P15" s="24">
        <f t="shared" si="2"/>
        <v>-0.13368074018930129</v>
      </c>
      <c r="Q15" s="19">
        <f>VLOOKUP($A15,'Cantidad Casos Policiales'!$A$26:$G$82,5,FALSE)</f>
        <v>8623</v>
      </c>
      <c r="R15" s="24">
        <f t="shared" si="3"/>
        <v>5.8556346673213848E-2</v>
      </c>
      <c r="S15" s="19">
        <f>VLOOKUP($A15,'Cantidad Casos Policiales'!$A$26:$G$82,6,FALSE)</f>
        <v>10041</v>
      </c>
      <c r="T15" s="24">
        <f t="shared" si="4"/>
        <v>0.16444392902702076</v>
      </c>
      <c r="U15" s="20">
        <f>VLOOKUP($A15,'Cantidad Casos Policiales'!$A$26:$G$82,7,FALSE)</f>
        <v>5208</v>
      </c>
      <c r="V15" s="20">
        <f t="shared" si="5"/>
        <v>7909.1016501910126</v>
      </c>
    </row>
    <row r="16" spans="1:22" x14ac:dyDescent="0.2">
      <c r="A16" t="s">
        <v>13</v>
      </c>
      <c r="B16" t="str">
        <f>VLOOKUP(A16,'Comuna&amp;Provincia'!$A$2:$B$53,2,FALSE)</f>
        <v>Provincia de Santiago</v>
      </c>
      <c r="C16">
        <v>7</v>
      </c>
      <c r="D16" s="20">
        <v>82900</v>
      </c>
      <c r="E16" s="8">
        <f t="shared" si="0"/>
        <v>11842.857142857143</v>
      </c>
      <c r="F16" s="15">
        <f>VLOOKUP($A16,Hoja1!$A$3:$E$55,2,FALSE)</f>
        <v>49</v>
      </c>
      <c r="G16" s="15">
        <f>VLOOKUP($A16,Hoja1!$A$3:$E$55,3,FALSE)</f>
        <v>40</v>
      </c>
      <c r="H16" s="24">
        <f t="shared" si="6"/>
        <v>-0.18367346938775511</v>
      </c>
      <c r="I16" s="15">
        <f>VLOOKUP($A16,Hoja1!$A$3:$E$55,4,FALSE)</f>
        <v>49</v>
      </c>
      <c r="J16" s="15">
        <f>VLOOKUP($A16,Hoja1!$A$3:$E$55,5,FALSE)</f>
        <v>45</v>
      </c>
      <c r="K16" s="24">
        <f t="shared" si="7"/>
        <v>0.125</v>
      </c>
      <c r="L16" s="19">
        <f>VLOOKUP($A16,'Cantidad Casos Policiales'!$A$26:$G$82,2,FALSE)</f>
        <v>7158</v>
      </c>
      <c r="M16" s="19">
        <f>VLOOKUP($A16,'Cantidad Casos Policiales'!$A$26:$G$82,3,FALSE)</f>
        <v>6486</v>
      </c>
      <c r="N16" s="24">
        <f t="shared" si="1"/>
        <v>-9.388097233864208E-2</v>
      </c>
      <c r="O16" s="19">
        <f>VLOOKUP($A16,'Cantidad Casos Policiales'!$A$26:$G$82,4,FALSE)</f>
        <v>5837</v>
      </c>
      <c r="P16" s="24">
        <f t="shared" si="2"/>
        <v>-0.10006167129201357</v>
      </c>
      <c r="Q16" s="19">
        <f>VLOOKUP($A16,'Cantidad Casos Policiales'!$A$26:$G$82,5,FALSE)</f>
        <v>6647</v>
      </c>
      <c r="R16" s="24">
        <f t="shared" si="3"/>
        <v>0.13876991605276684</v>
      </c>
      <c r="S16" s="19">
        <f>VLOOKUP($A16,'Cantidad Casos Policiales'!$A$26:$G$82,6,FALSE)</f>
        <v>7306</v>
      </c>
      <c r="T16" s="24">
        <f t="shared" si="4"/>
        <v>9.914247028734767E-2</v>
      </c>
      <c r="U16" s="20">
        <f>VLOOKUP($A16,'Cantidad Casos Policiales'!$A$26:$G$82,7,FALSE)</f>
        <v>3628</v>
      </c>
      <c r="V16" s="20">
        <f t="shared" si="5"/>
        <v>8813.0277442702045</v>
      </c>
    </row>
    <row r="17" spans="1:22" x14ac:dyDescent="0.2">
      <c r="A17" t="s">
        <v>18</v>
      </c>
      <c r="B17" t="str">
        <f>VLOOKUP(A17,'Comuna&amp;Provincia'!$A$2:$B$53,2,FALSE)</f>
        <v>Provincia de Santiago</v>
      </c>
      <c r="C17">
        <v>10</v>
      </c>
      <c r="D17" s="20">
        <v>116571</v>
      </c>
      <c r="E17" s="8">
        <f t="shared" si="0"/>
        <v>11657.1</v>
      </c>
      <c r="F17" s="15">
        <f>VLOOKUP($A17,Hoja1!$A$3:$E$55,2,FALSE)</f>
        <v>47</v>
      </c>
      <c r="G17" s="15">
        <f>VLOOKUP($A17,Hoja1!$A$3:$E$55,3,FALSE)</f>
        <v>39</v>
      </c>
      <c r="H17" s="24">
        <f t="shared" si="6"/>
        <v>-0.1702127659574468</v>
      </c>
      <c r="I17" s="15">
        <f>VLOOKUP($A17,Hoja1!$A$3:$E$55,4,FALSE)</f>
        <v>49</v>
      </c>
      <c r="J17" s="15">
        <f>VLOOKUP($A17,Hoja1!$A$3:$E$55,5,FALSE)</f>
        <v>46</v>
      </c>
      <c r="K17" s="24">
        <f t="shared" si="7"/>
        <v>0.17948717948717949</v>
      </c>
      <c r="L17" s="19">
        <f>VLOOKUP($A17,'Cantidad Casos Policiales'!$A$26:$G$82,2,FALSE)</f>
        <v>10965</v>
      </c>
      <c r="M17" s="19">
        <f>VLOOKUP($A17,'Cantidad Casos Policiales'!$A$26:$G$82,3,FALSE)</f>
        <v>8264</v>
      </c>
      <c r="N17" s="24">
        <f t="shared" si="1"/>
        <v>-0.24632922936616508</v>
      </c>
      <c r="O17" s="19">
        <f>VLOOKUP($A17,'Cantidad Casos Policiales'!$A$26:$G$82,4,FALSE)</f>
        <v>7975</v>
      </c>
      <c r="P17" s="24">
        <f t="shared" si="2"/>
        <v>-3.4970958373668926E-2</v>
      </c>
      <c r="Q17" s="19">
        <f>VLOOKUP($A17,'Cantidad Casos Policiales'!$A$26:$G$82,5,FALSE)</f>
        <v>8198</v>
      </c>
      <c r="R17" s="24">
        <f t="shared" si="3"/>
        <v>2.7962382445141067E-2</v>
      </c>
      <c r="S17" s="19">
        <f>VLOOKUP($A17,'Cantidad Casos Policiales'!$A$26:$G$82,6,FALSE)</f>
        <v>9857</v>
      </c>
      <c r="T17" s="24">
        <f t="shared" si="4"/>
        <v>0.20236643083678946</v>
      </c>
      <c r="U17" s="20">
        <f>VLOOKUP($A17,'Cantidad Casos Policiales'!$A$26:$G$82,7,FALSE)</f>
        <v>5024</v>
      </c>
      <c r="V17" s="20">
        <f t="shared" si="5"/>
        <v>8455.7908913880801</v>
      </c>
    </row>
    <row r="18" spans="1:22" x14ac:dyDescent="0.2">
      <c r="A18" t="s">
        <v>22</v>
      </c>
      <c r="B18" t="str">
        <f>VLOOKUP(A18,'Comuna&amp;Provincia'!$A$2:$B$53,2,FALSE)</f>
        <v>Provincia de Santiago</v>
      </c>
      <c r="C18">
        <v>14.2</v>
      </c>
      <c r="D18" s="20">
        <v>162505</v>
      </c>
      <c r="E18" s="8">
        <f t="shared" si="0"/>
        <v>11444.014084507044</v>
      </c>
      <c r="F18" s="15">
        <f>VLOOKUP($A18,Hoja1!$A$3:$E$55,2,FALSE)</f>
        <v>74</v>
      </c>
      <c r="G18" s="15">
        <f>VLOOKUP($A18,Hoja1!$A$3:$E$55,3,FALSE)</f>
        <v>60</v>
      </c>
      <c r="H18" s="24">
        <f t="shared" si="6"/>
        <v>-0.1891891891891892</v>
      </c>
      <c r="I18" s="15">
        <f>VLOOKUP($A18,Hoja1!$A$3:$E$55,4,FALSE)</f>
        <v>75</v>
      </c>
      <c r="J18" s="15">
        <f>VLOOKUP($A18,Hoja1!$A$3:$E$55,5,FALSE)</f>
        <v>70</v>
      </c>
      <c r="K18" s="24">
        <f t="shared" si="7"/>
        <v>0.16666666666666666</v>
      </c>
      <c r="L18" s="19">
        <f>VLOOKUP($A18,'Cantidad Casos Policiales'!$A$26:$G$82,2,FALSE)</f>
        <v>13084</v>
      </c>
      <c r="M18" s="19">
        <f>VLOOKUP($A18,'Cantidad Casos Policiales'!$A$26:$G$82,3,FALSE)</f>
        <v>10216</v>
      </c>
      <c r="N18" s="24">
        <f t="shared" si="1"/>
        <v>-0.21919902170590033</v>
      </c>
      <c r="O18" s="19">
        <f>VLOOKUP($A18,'Cantidad Casos Policiales'!$A$26:$G$82,4,FALSE)</f>
        <v>9251</v>
      </c>
      <c r="P18" s="24">
        <f t="shared" si="2"/>
        <v>-9.445967110415035E-2</v>
      </c>
      <c r="Q18" s="19">
        <f>VLOOKUP($A18,'Cantidad Casos Policiales'!$A$26:$G$82,5,FALSE)</f>
        <v>10105</v>
      </c>
      <c r="R18" s="24">
        <f t="shared" si="3"/>
        <v>9.2314344395200518E-2</v>
      </c>
      <c r="S18" s="19">
        <f>VLOOKUP($A18,'Cantidad Casos Policiales'!$A$26:$G$82,6,FALSE)</f>
        <v>10707</v>
      </c>
      <c r="T18" s="24">
        <f t="shared" si="4"/>
        <v>5.9574468085106386E-2</v>
      </c>
      <c r="U18" s="20">
        <f>VLOOKUP($A18,'Cantidad Casos Policiales'!$A$26:$G$82,7,FALSE)</f>
        <v>5899</v>
      </c>
      <c r="V18" s="20">
        <f t="shared" si="5"/>
        <v>6588.7203470662444</v>
      </c>
    </row>
    <row r="19" spans="1:22" x14ac:dyDescent="0.2">
      <c r="A19" t="s">
        <v>10</v>
      </c>
      <c r="B19" t="str">
        <f>VLOOKUP(A19,'Comuna&amp;Provincia'!$A$2:$B$53,2,FALSE)</f>
        <v>Provincia de Santiago</v>
      </c>
      <c r="C19">
        <v>10</v>
      </c>
      <c r="D19" s="20">
        <v>107954</v>
      </c>
      <c r="E19" s="8">
        <f t="shared" si="0"/>
        <v>10795.4</v>
      </c>
      <c r="F19" s="15">
        <f>VLOOKUP($A19,Hoja1!$A$3:$E$55,2,FALSE)</f>
        <v>110</v>
      </c>
      <c r="G19" s="15">
        <f>VLOOKUP($A19,Hoja1!$A$3:$E$55,3,FALSE)</f>
        <v>107</v>
      </c>
      <c r="H19" s="24">
        <f t="shared" si="6"/>
        <v>-2.7272727272727271E-2</v>
      </c>
      <c r="I19" s="15">
        <f>VLOOKUP($A19,Hoja1!$A$3:$E$55,4,FALSE)</f>
        <v>143</v>
      </c>
      <c r="J19" s="15">
        <f>VLOOKUP($A19,Hoja1!$A$3:$E$55,5,FALSE)</f>
        <v>150</v>
      </c>
      <c r="K19" s="24">
        <f t="shared" si="7"/>
        <v>0.40186915887850466</v>
      </c>
      <c r="L19" s="19">
        <f>VLOOKUP($A19,'Cantidad Casos Policiales'!$A$26:$G$82,2,FALSE)</f>
        <v>13412</v>
      </c>
      <c r="M19" s="19">
        <f>VLOOKUP($A19,'Cantidad Casos Policiales'!$A$26:$G$82,3,FALSE)</f>
        <v>10914</v>
      </c>
      <c r="N19" s="24">
        <f t="shared" si="1"/>
        <v>-0.18625111840143155</v>
      </c>
      <c r="O19" s="19">
        <f>VLOOKUP($A19,'Cantidad Casos Policiales'!$A$26:$G$82,4,FALSE)</f>
        <v>9751</v>
      </c>
      <c r="P19" s="24">
        <f t="shared" si="2"/>
        <v>-0.10656038116181052</v>
      </c>
      <c r="Q19" s="19">
        <f>VLOOKUP($A19,'Cantidad Casos Policiales'!$A$26:$G$82,5,FALSE)</f>
        <v>10812</v>
      </c>
      <c r="R19" s="24">
        <f t="shared" si="3"/>
        <v>0.1088093528868834</v>
      </c>
      <c r="S19" s="19">
        <f>VLOOKUP($A19,'Cantidad Casos Policiales'!$A$26:$G$82,6,FALSE)</f>
        <v>11480</v>
      </c>
      <c r="T19" s="24">
        <f t="shared" si="4"/>
        <v>6.1783203847576768E-2</v>
      </c>
      <c r="U19" s="20">
        <f>VLOOKUP($A19,'Cantidad Casos Policiales'!$A$26:$G$82,7,FALSE)</f>
        <v>6095</v>
      </c>
      <c r="V19" s="20">
        <f t="shared" si="5"/>
        <v>10634.158993645442</v>
      </c>
    </row>
    <row r="20" spans="1:22" x14ac:dyDescent="0.2">
      <c r="A20" t="s">
        <v>12</v>
      </c>
      <c r="B20" t="str">
        <f>VLOOKUP(A20,'Comuna&amp;Provincia'!$A$2:$B$53,2,FALSE)</f>
        <v>Provincia de Santiago</v>
      </c>
      <c r="C20">
        <v>10</v>
      </c>
      <c r="D20" s="20">
        <v>101174</v>
      </c>
      <c r="E20" s="8">
        <f t="shared" si="0"/>
        <v>10117.4</v>
      </c>
      <c r="F20" s="15">
        <f>VLOOKUP($A20,Hoja1!$A$3:$E$55,2,FALSE)</f>
        <v>49</v>
      </c>
      <c r="G20" s="15">
        <f>VLOOKUP($A20,Hoja1!$A$3:$E$55,3,FALSE)</f>
        <v>49</v>
      </c>
      <c r="H20" s="24">
        <f t="shared" si="6"/>
        <v>0</v>
      </c>
      <c r="I20" s="15">
        <f>VLOOKUP($A20,Hoja1!$A$3:$E$55,4,FALSE)</f>
        <v>55</v>
      </c>
      <c r="J20" s="15">
        <f>VLOOKUP($A20,Hoja1!$A$3:$E$55,5,FALSE)</f>
        <v>55</v>
      </c>
      <c r="K20" s="24">
        <f t="shared" si="7"/>
        <v>0.12244897959183673</v>
      </c>
      <c r="L20" s="19">
        <f>VLOOKUP($A20,'Cantidad Casos Policiales'!$A$26:$G$82,2,FALSE)</f>
        <v>10113</v>
      </c>
      <c r="M20" s="19">
        <f>VLOOKUP($A20,'Cantidad Casos Policiales'!$A$26:$G$82,3,FALSE)</f>
        <v>8109</v>
      </c>
      <c r="N20" s="24">
        <f t="shared" si="1"/>
        <v>-0.19816078315040048</v>
      </c>
      <c r="O20" s="19">
        <f>VLOOKUP($A20,'Cantidad Casos Policiales'!$A$26:$G$82,4,FALSE)</f>
        <v>6519</v>
      </c>
      <c r="P20" s="24">
        <f t="shared" si="2"/>
        <v>-0.19607843137254902</v>
      </c>
      <c r="Q20" s="19">
        <f>VLOOKUP($A20,'Cantidad Casos Policiales'!$A$26:$G$82,5,FALSE)</f>
        <v>6931</v>
      </c>
      <c r="R20" s="24">
        <f t="shared" si="3"/>
        <v>6.3199877281791689E-2</v>
      </c>
      <c r="S20" s="19">
        <f>VLOOKUP($A20,'Cantidad Casos Policiales'!$A$26:$G$82,6,FALSE)</f>
        <v>7585</v>
      </c>
      <c r="T20" s="24">
        <f t="shared" si="4"/>
        <v>9.4358678401385079E-2</v>
      </c>
      <c r="U20" s="20">
        <f>VLOOKUP($A20,'Cantidad Casos Policiales'!$A$26:$G$82,7,FALSE)</f>
        <v>3768</v>
      </c>
      <c r="V20" s="20">
        <f t="shared" si="5"/>
        <v>7496.9853915037465</v>
      </c>
    </row>
    <row r="21" spans="1:22" x14ac:dyDescent="0.2">
      <c r="A21" t="s">
        <v>24</v>
      </c>
      <c r="B21" t="str">
        <f>VLOOKUP(A21,'Comuna&amp;Provincia'!$A$2:$B$53,2,FALSE)</f>
        <v>Provincia de Santiago</v>
      </c>
      <c r="C21">
        <v>14.3</v>
      </c>
      <c r="D21" s="20">
        <v>142079</v>
      </c>
      <c r="E21" s="8">
        <f t="shared" si="0"/>
        <v>9935.5944055944055</v>
      </c>
      <c r="F21" s="15">
        <f>VLOOKUP($A21,Hoja1!$A$3:$E$55,2,FALSE)</f>
        <v>724</v>
      </c>
      <c r="G21" s="15">
        <f>VLOOKUP($A21,Hoja1!$A$3:$E$55,3,FALSE)</f>
        <v>751</v>
      </c>
      <c r="H21" s="24">
        <f t="shared" si="6"/>
        <v>3.7292817679558013E-2</v>
      </c>
      <c r="I21" s="15">
        <f>VLOOKUP($A21,Hoja1!$A$3:$E$55,4,FALSE)</f>
        <v>934</v>
      </c>
      <c r="J21" s="15">
        <f>VLOOKUP($A21,Hoja1!$A$3:$E$55,5,FALSE)</f>
        <v>928</v>
      </c>
      <c r="K21" s="24">
        <f t="shared" si="7"/>
        <v>0.23568575233022637</v>
      </c>
      <c r="L21" s="19">
        <f>VLOOKUP($A21,'Cantidad Casos Policiales'!$A$26:$G$82,2,FALSE)</f>
        <v>28371</v>
      </c>
      <c r="M21" s="19">
        <f>VLOOKUP($A21,'Cantidad Casos Policiales'!$A$26:$G$82,3,FALSE)</f>
        <v>16284</v>
      </c>
      <c r="N21" s="24">
        <f t="shared" si="1"/>
        <v>-0.42603362588558741</v>
      </c>
      <c r="O21" s="19">
        <f>VLOOKUP($A21,'Cantidad Casos Policiales'!$A$26:$G$82,4,FALSE)</f>
        <v>18678</v>
      </c>
      <c r="P21" s="24">
        <f t="shared" si="2"/>
        <v>0.14701547531319087</v>
      </c>
      <c r="Q21" s="19">
        <f>VLOOKUP($A21,'Cantidad Casos Policiales'!$A$26:$G$82,5,FALSE)</f>
        <v>20869</v>
      </c>
      <c r="R21" s="24">
        <f t="shared" si="3"/>
        <v>0.11730377984794946</v>
      </c>
      <c r="S21" s="19">
        <f>VLOOKUP($A21,'Cantidad Casos Policiales'!$A$26:$G$82,6,FALSE)</f>
        <v>21405</v>
      </c>
      <c r="T21" s="24">
        <f t="shared" si="4"/>
        <v>2.5684028942450525E-2</v>
      </c>
      <c r="U21" s="20">
        <f>VLOOKUP($A21,'Cantidad Casos Policiales'!$A$26:$G$82,7,FALSE)</f>
        <v>10543</v>
      </c>
      <c r="V21" s="20">
        <f t="shared" si="5"/>
        <v>15065.562116850484</v>
      </c>
    </row>
    <row r="22" spans="1:22" x14ac:dyDescent="0.2">
      <c r="A22" t="s">
        <v>2</v>
      </c>
      <c r="B22" t="str">
        <f>VLOOKUP(A22,'Comuna&amp;Provincia'!$A$2:$B$53,2,FALSE)</f>
        <v>Provincia de Santiago</v>
      </c>
      <c r="C22">
        <v>16</v>
      </c>
      <c r="D22" s="20">
        <v>157851</v>
      </c>
      <c r="E22" s="8">
        <f t="shared" si="0"/>
        <v>9865.6875</v>
      </c>
      <c r="F22" s="15">
        <f>VLOOKUP($A22,Hoja1!$A$3:$E$55,2,FALSE)</f>
        <v>161</v>
      </c>
      <c r="G22" s="15">
        <f>VLOOKUP($A22,Hoja1!$A$3:$E$55,3,FALSE)</f>
        <v>140</v>
      </c>
      <c r="H22" s="24">
        <f t="shared" si="6"/>
        <v>-0.13043478260869565</v>
      </c>
      <c r="I22" s="15">
        <f>VLOOKUP($A22,Hoja1!$A$3:$E$55,4,FALSE)</f>
        <v>148</v>
      </c>
      <c r="J22" s="15">
        <f>VLOOKUP($A22,Hoja1!$A$3:$E$55,5,FALSE)</f>
        <v>155</v>
      </c>
      <c r="K22" s="24">
        <f t="shared" si="7"/>
        <v>0.10714285714285714</v>
      </c>
      <c r="L22" s="20">
        <f>VLOOKUP($A22,'Cantidad Casos Policiales'!$A$26:$G$82,2,FALSE)</f>
        <v>21759</v>
      </c>
      <c r="M22" s="20">
        <f>VLOOKUP($A22,'Cantidad Casos Policiales'!$A$26:$G$82,3,FALSE)</f>
        <v>15306</v>
      </c>
      <c r="N22" s="21">
        <f t="shared" si="1"/>
        <v>-0.29656693781883359</v>
      </c>
      <c r="O22" s="20">
        <f>VLOOKUP($A22,'Cantidad Casos Policiales'!$A$26:$G$82,4,FALSE)</f>
        <v>15717</v>
      </c>
      <c r="P22" s="21">
        <f t="shared" si="2"/>
        <v>2.6852214817718541E-2</v>
      </c>
      <c r="Q22" s="20">
        <f>VLOOKUP($A22,'Cantidad Casos Policiales'!$A$26:$G$82,5,FALSE)</f>
        <v>17065</v>
      </c>
      <c r="R22" s="21">
        <f t="shared" si="3"/>
        <v>8.5767003881147802E-2</v>
      </c>
      <c r="S22" s="20">
        <f>VLOOKUP($A22,'Cantidad Casos Policiales'!$A$26:$G$82,6,FALSE)</f>
        <v>17157</v>
      </c>
      <c r="T22" s="21">
        <f t="shared" si="4"/>
        <v>5.3911514796366831E-3</v>
      </c>
      <c r="U22" s="20">
        <f>VLOOKUP($A22,'Cantidad Casos Policiales'!$A$26:$G$82,7,FALSE)</f>
        <v>8540</v>
      </c>
      <c r="V22" s="20">
        <f t="shared" si="5"/>
        <v>10869.110743675998</v>
      </c>
    </row>
    <row r="23" spans="1:22" x14ac:dyDescent="0.2">
      <c r="A23" t="s">
        <v>39</v>
      </c>
      <c r="B23" t="str">
        <f>VLOOKUP(A23,'Comuna&amp;Provincia'!$A$2:$B$53,2,FALSE)</f>
        <v>Provincia de Santiago</v>
      </c>
      <c r="C23">
        <v>15</v>
      </c>
      <c r="D23" s="20">
        <v>147041</v>
      </c>
      <c r="E23" s="8">
        <f t="shared" si="0"/>
        <v>9802.7333333333336</v>
      </c>
      <c r="F23" s="15">
        <f>VLOOKUP($A23,Hoja1!$A$3:$E$55,2,FALSE)</f>
        <v>144</v>
      </c>
      <c r="G23" s="15">
        <f>VLOOKUP($A23,Hoja1!$A$3:$E$55,3,FALSE)</f>
        <v>121</v>
      </c>
      <c r="H23" s="24">
        <f t="shared" si="6"/>
        <v>-0.15972222222222221</v>
      </c>
      <c r="I23" s="15">
        <f>VLOOKUP($A23,Hoja1!$A$3:$E$55,4,FALSE)</f>
        <v>151</v>
      </c>
      <c r="J23" s="15">
        <f>VLOOKUP($A23,Hoja1!$A$3:$E$55,5,FALSE)</f>
        <v>171</v>
      </c>
      <c r="K23" s="24">
        <f t="shared" si="7"/>
        <v>0.41322314049586778</v>
      </c>
      <c r="L23" s="19">
        <f>VLOOKUP($A23,'Cantidad Casos Policiales'!$A$26:$G$82,2,FALSE)</f>
        <v>23819</v>
      </c>
      <c r="M23" s="19">
        <f>VLOOKUP($A23,'Cantidad Casos Policiales'!$A$26:$G$82,3,FALSE)</f>
        <v>16876</v>
      </c>
      <c r="N23" s="24">
        <f t="shared" si="1"/>
        <v>-0.29148998698517992</v>
      </c>
      <c r="O23" s="19">
        <f>VLOOKUP($A23,'Cantidad Casos Policiales'!$A$26:$G$82,4,FALSE)</f>
        <v>15536</v>
      </c>
      <c r="P23" s="24">
        <f t="shared" si="2"/>
        <v>-7.9402702062100025E-2</v>
      </c>
      <c r="Q23" s="19">
        <f>VLOOKUP($A23,'Cantidad Casos Policiales'!$A$26:$G$82,5,FALSE)</f>
        <v>18939</v>
      </c>
      <c r="R23" s="24">
        <f t="shared" si="3"/>
        <v>0.21903964984552007</v>
      </c>
      <c r="S23" s="19">
        <f>VLOOKUP($A23,'Cantidad Casos Policiales'!$A$26:$G$82,6,FALSE)</f>
        <v>22811</v>
      </c>
      <c r="T23" s="24">
        <f t="shared" si="4"/>
        <v>0.20444585247373145</v>
      </c>
      <c r="U23" s="20">
        <f>VLOOKUP($A23,'Cantidad Casos Policiales'!$A$26:$G$82,7,FALSE)</f>
        <v>10949</v>
      </c>
      <c r="V23" s="20">
        <f t="shared" si="5"/>
        <v>15513.360219258573</v>
      </c>
    </row>
    <row r="24" spans="1:22" x14ac:dyDescent="0.2">
      <c r="A24" t="s">
        <v>21</v>
      </c>
      <c r="B24" t="str">
        <f>VLOOKUP(A24,'Comuna&amp;Provincia'!$A$2:$B$53,2,FALSE)</f>
        <v>Provincia de Santiago</v>
      </c>
      <c r="C24">
        <v>9.6999999999999993</v>
      </c>
      <c r="D24" s="20">
        <v>94492</v>
      </c>
      <c r="E24" s="8">
        <f t="shared" si="0"/>
        <v>9741.4432989690722</v>
      </c>
      <c r="F24" s="15">
        <f>VLOOKUP($A24,Hoja1!$A$3:$E$55,2,FALSE)</f>
        <v>42</v>
      </c>
      <c r="G24" s="15">
        <f>VLOOKUP($A24,Hoja1!$A$3:$E$55,3,FALSE)</f>
        <v>41</v>
      </c>
      <c r="H24" s="24">
        <f t="shared" si="6"/>
        <v>-2.3809523809523808E-2</v>
      </c>
      <c r="I24" s="15">
        <f>VLOOKUP($A24,Hoja1!$A$3:$E$55,4,FALSE)</f>
        <v>50</v>
      </c>
      <c r="J24" s="15">
        <f>VLOOKUP($A24,Hoja1!$A$3:$E$55,5,FALSE)</f>
        <v>49</v>
      </c>
      <c r="K24" s="24">
        <f t="shared" si="7"/>
        <v>0.1951219512195122</v>
      </c>
      <c r="L24" s="19">
        <f>VLOOKUP($A24,'Cantidad Casos Policiales'!$A$26:$G$82,2,FALSE)</f>
        <v>9023</v>
      </c>
      <c r="M24" s="19">
        <f>VLOOKUP($A24,'Cantidad Casos Policiales'!$A$26:$G$82,3,FALSE)</f>
        <v>7801</v>
      </c>
      <c r="N24" s="24">
        <f t="shared" si="1"/>
        <v>-0.1354316746093317</v>
      </c>
      <c r="O24" s="19">
        <f>VLOOKUP($A24,'Cantidad Casos Policiales'!$A$26:$G$82,4,FALSE)</f>
        <v>7354</v>
      </c>
      <c r="P24" s="24">
        <f t="shared" si="2"/>
        <v>-5.7300346109473148E-2</v>
      </c>
      <c r="Q24" s="19">
        <f>VLOOKUP($A24,'Cantidad Casos Policiales'!$A$26:$G$82,5,FALSE)</f>
        <v>7776</v>
      </c>
      <c r="R24" s="24">
        <f t="shared" si="3"/>
        <v>5.7383736741909164E-2</v>
      </c>
      <c r="S24" s="19">
        <f>VLOOKUP($A24,'Cantidad Casos Policiales'!$A$26:$G$82,6,FALSE)</f>
        <v>8575</v>
      </c>
      <c r="T24" s="24">
        <f t="shared" si="4"/>
        <v>0.10275205761316872</v>
      </c>
      <c r="U24" s="20">
        <f>VLOOKUP($A24,'Cantidad Casos Policiales'!$A$26:$G$82,7,FALSE)</f>
        <v>4511</v>
      </c>
      <c r="V24" s="20">
        <f t="shared" si="5"/>
        <v>9074.8423146933073</v>
      </c>
    </row>
    <row r="25" spans="1:22" x14ac:dyDescent="0.2">
      <c r="A25" t="s">
        <v>9</v>
      </c>
      <c r="B25" t="str">
        <f>VLOOKUP(A25,'Comuna&amp;Provincia'!$A$2:$B$53,2,FALSE)</f>
        <v>Provincia de Santiago</v>
      </c>
      <c r="C25">
        <v>12.9</v>
      </c>
      <c r="D25" s="20">
        <v>116534</v>
      </c>
      <c r="E25" s="8">
        <f t="shared" si="0"/>
        <v>9033.6434108527137</v>
      </c>
      <c r="F25" s="15">
        <f>VLOOKUP($A25,Hoja1!$A$3:$E$55,2,FALSE)</f>
        <v>75</v>
      </c>
      <c r="G25" s="15">
        <f>VLOOKUP($A25,Hoja1!$A$3:$E$55,3,FALSE)</f>
        <v>68</v>
      </c>
      <c r="H25" s="24">
        <f t="shared" si="6"/>
        <v>-9.3333333333333338E-2</v>
      </c>
      <c r="I25" s="15">
        <f>VLOOKUP($A25,Hoja1!$A$3:$E$55,4,FALSE)</f>
        <v>81</v>
      </c>
      <c r="J25" s="15">
        <f>VLOOKUP($A25,Hoja1!$A$3:$E$55,5,FALSE)</f>
        <v>87</v>
      </c>
      <c r="K25" s="24">
        <f t="shared" si="7"/>
        <v>0.27941176470588236</v>
      </c>
      <c r="L25" s="19">
        <f>VLOOKUP($A25,'Cantidad Casos Policiales'!$A$26:$G$82,2,FALSE)</f>
        <v>12696</v>
      </c>
      <c r="M25" s="19">
        <f>VLOOKUP($A25,'Cantidad Casos Policiales'!$A$26:$G$82,3,FALSE)</f>
        <v>8557</v>
      </c>
      <c r="N25" s="24">
        <f t="shared" si="1"/>
        <v>-0.32600819155639571</v>
      </c>
      <c r="O25" s="19">
        <f>VLOOKUP($A25,'Cantidad Casos Policiales'!$A$26:$G$82,4,FALSE)</f>
        <v>8128</v>
      </c>
      <c r="P25" s="24">
        <f t="shared" si="2"/>
        <v>-5.0134392894706087E-2</v>
      </c>
      <c r="Q25" s="19">
        <f>VLOOKUP($A25,'Cantidad Casos Policiales'!$A$26:$G$82,5,FALSE)</f>
        <v>8398</v>
      </c>
      <c r="R25" s="24">
        <f t="shared" si="3"/>
        <v>3.3218503937007877E-2</v>
      </c>
      <c r="S25" s="19">
        <f>VLOOKUP($A25,'Cantidad Casos Policiales'!$A$26:$G$82,6,FALSE)</f>
        <v>9581</v>
      </c>
      <c r="T25" s="24">
        <f t="shared" si="4"/>
        <v>0.14086687306501547</v>
      </c>
      <c r="U25" s="20">
        <f>VLOOKUP($A25,'Cantidad Casos Policiales'!$A$26:$G$82,7,FALSE)</f>
        <v>5095</v>
      </c>
      <c r="V25" s="20">
        <f t="shared" si="5"/>
        <v>8221.6348876722677</v>
      </c>
    </row>
    <row r="26" spans="1:22" x14ac:dyDescent="0.2">
      <c r="A26" t="s">
        <v>5</v>
      </c>
      <c r="B26" t="str">
        <f>VLOOKUP(A26,'Comuna&amp;Provincia'!$A$2:$B$53,2,FALSE)</f>
        <v>Provincia de Santiago</v>
      </c>
      <c r="C26">
        <v>10</v>
      </c>
      <c r="D26" s="20">
        <v>90119</v>
      </c>
      <c r="E26" s="8">
        <f t="shared" si="0"/>
        <v>9011.9</v>
      </c>
      <c r="F26" s="15">
        <f>VLOOKUP($A26,Hoja1!$A$3:$E$55,2,FALSE)</f>
        <v>82</v>
      </c>
      <c r="G26" s="15">
        <f>VLOOKUP($A26,Hoja1!$A$3:$E$55,3,FALSE)</f>
        <v>92</v>
      </c>
      <c r="H26" s="24">
        <f t="shared" si="6"/>
        <v>0.12195121951219512</v>
      </c>
      <c r="I26" s="15">
        <f>VLOOKUP($A26,Hoja1!$A$3:$E$55,4,FALSE)</f>
        <v>100</v>
      </c>
      <c r="J26" s="15">
        <f>VLOOKUP($A26,Hoja1!$A$3:$E$55,5,FALSE)</f>
        <v>103</v>
      </c>
      <c r="K26" s="24">
        <f t="shared" si="7"/>
        <v>0.11956521739130435</v>
      </c>
      <c r="L26" s="19">
        <f>VLOOKUP($A26,'Cantidad Casos Policiales'!$A$26:$G$82,2,FALSE)</f>
        <v>10316</v>
      </c>
      <c r="M26" s="19">
        <f>VLOOKUP($A26,'Cantidad Casos Policiales'!$A$26:$G$82,3,FALSE)</f>
        <v>7944</v>
      </c>
      <c r="N26" s="24">
        <f t="shared" si="1"/>
        <v>-0.22993408297789841</v>
      </c>
      <c r="O26" s="19">
        <f>VLOOKUP($A26,'Cantidad Casos Policiales'!$A$26:$G$82,4,FALSE)</f>
        <v>8000</v>
      </c>
      <c r="P26" s="24">
        <f t="shared" si="2"/>
        <v>7.0493454179254783E-3</v>
      </c>
      <c r="Q26" s="19">
        <f>VLOOKUP($A26,'Cantidad Casos Policiales'!$A$26:$G$82,5,FALSE)</f>
        <v>9292</v>
      </c>
      <c r="R26" s="24">
        <f t="shared" si="3"/>
        <v>0.1615</v>
      </c>
      <c r="S26" s="19">
        <f>VLOOKUP($A26,'Cantidad Casos Policiales'!$A$26:$G$82,6,FALSE)</f>
        <v>10283</v>
      </c>
      <c r="T26" s="24">
        <f t="shared" si="4"/>
        <v>0.1066508824795523</v>
      </c>
      <c r="U26" s="20">
        <f>VLOOKUP($A26,'Cantidad Casos Policiales'!$A$26:$G$82,7,FALSE)</f>
        <v>5725</v>
      </c>
      <c r="V26" s="20">
        <f t="shared" si="5"/>
        <v>11410.468380696633</v>
      </c>
    </row>
    <row r="27" spans="1:22" x14ac:dyDescent="0.2">
      <c r="A27" t="s">
        <v>37</v>
      </c>
      <c r="B27" t="str">
        <f>VLOOKUP(A27,'Comuna&amp;Provincia'!$A$2:$B$53,2,FALSE)</f>
        <v>Provincia de Santiago</v>
      </c>
      <c r="C27">
        <v>13</v>
      </c>
      <c r="D27" s="20">
        <v>110026</v>
      </c>
      <c r="E27" s="8">
        <f t="shared" si="0"/>
        <v>8463.538461538461</v>
      </c>
      <c r="F27" s="15">
        <f>VLOOKUP($A27,Hoja1!$A$3:$E$55,2,FALSE)</f>
        <v>75</v>
      </c>
      <c r="G27" s="15">
        <f>VLOOKUP($A27,Hoja1!$A$3:$E$55,3,FALSE)</f>
        <v>60</v>
      </c>
      <c r="H27" s="24">
        <f t="shared" si="6"/>
        <v>-0.2</v>
      </c>
      <c r="I27" s="15">
        <f>VLOOKUP($A27,Hoja1!$A$3:$E$55,4,FALSE)</f>
        <v>82</v>
      </c>
      <c r="J27" s="15">
        <f>VLOOKUP($A27,Hoja1!$A$3:$E$55,5,FALSE)</f>
        <v>89</v>
      </c>
      <c r="K27" s="24">
        <f t="shared" si="7"/>
        <v>0.48333333333333334</v>
      </c>
      <c r="L27" s="19">
        <f>VLOOKUP($A27,'Cantidad Casos Policiales'!$A$26:$G$82,2,FALSE)</f>
        <v>14247</v>
      </c>
      <c r="M27" s="19">
        <f>VLOOKUP($A27,'Cantidad Casos Policiales'!$A$26:$G$82,3,FALSE)</f>
        <v>10049</v>
      </c>
      <c r="N27" s="24">
        <f t="shared" si="1"/>
        <v>-0.29465852460167052</v>
      </c>
      <c r="O27" s="19">
        <f>VLOOKUP($A27,'Cantidad Casos Policiales'!$A$26:$G$82,4,FALSE)</f>
        <v>9028</v>
      </c>
      <c r="P27" s="24">
        <f t="shared" si="2"/>
        <v>-0.10160214946760872</v>
      </c>
      <c r="Q27" s="19">
        <f>VLOOKUP($A27,'Cantidad Casos Policiales'!$A$26:$G$82,5,FALSE)</f>
        <v>11499</v>
      </c>
      <c r="R27" s="24">
        <f t="shared" si="3"/>
        <v>0.27370403190075321</v>
      </c>
      <c r="S27" s="19">
        <f>VLOOKUP($A27,'Cantidad Casos Policiales'!$A$26:$G$82,6,FALSE)</f>
        <v>12607</v>
      </c>
      <c r="T27" s="24">
        <f t="shared" si="4"/>
        <v>9.6356204887381516E-2</v>
      </c>
      <c r="U27" s="20">
        <f>VLOOKUP($A27,'Cantidad Casos Policiales'!$A$26:$G$82,7,FALSE)</f>
        <v>6134</v>
      </c>
      <c r="V27" s="20">
        <f t="shared" si="5"/>
        <v>11458.20078890444</v>
      </c>
    </row>
    <row r="28" spans="1:22" x14ac:dyDescent="0.2">
      <c r="A28" t="s">
        <v>14</v>
      </c>
      <c r="B28" t="str">
        <f>VLOOKUP(A28,'Comuna&amp;Provincia'!$A$2:$B$53,2,FALSE)</f>
        <v>Provincia de Santiago</v>
      </c>
      <c r="C28">
        <v>24</v>
      </c>
      <c r="D28" s="20">
        <v>147151</v>
      </c>
      <c r="E28" s="8">
        <f t="shared" si="0"/>
        <v>6131.291666666667</v>
      </c>
      <c r="F28" s="15">
        <f>VLOOKUP($A28,Hoja1!$A$3:$E$55,2,FALSE)</f>
        <v>74</v>
      </c>
      <c r="G28" s="15">
        <f>VLOOKUP($A28,Hoja1!$A$3:$E$55,3,FALSE)</f>
        <v>58</v>
      </c>
      <c r="H28" s="24">
        <f t="shared" si="6"/>
        <v>-0.21621621621621623</v>
      </c>
      <c r="I28" s="15">
        <f>VLOOKUP($A28,Hoja1!$A$3:$E$55,4,FALSE)</f>
        <v>64</v>
      </c>
      <c r="J28" s="15">
        <f>VLOOKUP($A28,Hoja1!$A$3:$E$55,5,FALSE)</f>
        <v>64</v>
      </c>
      <c r="K28" s="24">
        <f t="shared" si="7"/>
        <v>0.10344827586206896</v>
      </c>
      <c r="L28" s="19">
        <f>VLOOKUP($A28,'Cantidad Casos Policiales'!$A$26:$G$82,2,FALSE)</f>
        <v>13027</v>
      </c>
      <c r="M28" s="19">
        <f>VLOOKUP($A28,'Cantidad Casos Policiales'!$A$26:$G$82,3,FALSE)</f>
        <v>10186</v>
      </c>
      <c r="N28" s="24">
        <f t="shared" si="1"/>
        <v>-0.21808551470023796</v>
      </c>
      <c r="O28" s="19">
        <f>VLOOKUP($A28,'Cantidad Casos Policiales'!$A$26:$G$82,4,FALSE)</f>
        <v>9684</v>
      </c>
      <c r="P28" s="24">
        <f t="shared" si="2"/>
        <v>-4.928333006086786E-2</v>
      </c>
      <c r="Q28" s="19">
        <f>VLOOKUP($A28,'Cantidad Casos Policiales'!$A$26:$G$82,5,FALSE)</f>
        <v>10599</v>
      </c>
      <c r="R28" s="24">
        <f t="shared" si="3"/>
        <v>9.448574969021066E-2</v>
      </c>
      <c r="S28" s="19">
        <f>VLOOKUP($A28,'Cantidad Casos Policiales'!$A$26:$G$82,6,FALSE)</f>
        <v>11636</v>
      </c>
      <c r="T28" s="24">
        <f t="shared" si="4"/>
        <v>9.7839418813095574E-2</v>
      </c>
      <c r="U28" s="20">
        <f>VLOOKUP($A28,'Cantidad Casos Policiales'!$A$26:$G$82,7,FALSE)</f>
        <v>6126</v>
      </c>
      <c r="V28" s="20">
        <f t="shared" si="5"/>
        <v>7907.5235642299403</v>
      </c>
    </row>
    <row r="29" spans="1:22" x14ac:dyDescent="0.2">
      <c r="A29" t="s">
        <v>17</v>
      </c>
      <c r="B29" t="str">
        <f>VLOOKUP(A29,'Comuna&amp;Provincia'!$A$2:$B$53,2,FALSE)</f>
        <v>Provincia de Santiago</v>
      </c>
      <c r="C29">
        <v>30.6</v>
      </c>
      <c r="D29" s="20">
        <v>177335</v>
      </c>
      <c r="E29" s="8">
        <f t="shared" si="0"/>
        <v>5795.2614379084962</v>
      </c>
      <c r="F29" s="15">
        <f>VLOOKUP($A29,Hoja1!$A$3:$E$55,2,FALSE)</f>
        <v>48</v>
      </c>
      <c r="G29" s="15">
        <f>VLOOKUP($A29,Hoja1!$A$3:$E$55,3,FALSE)</f>
        <v>41</v>
      </c>
      <c r="H29" s="24">
        <f t="shared" si="6"/>
        <v>-0.14583333333333334</v>
      </c>
      <c r="I29" s="15">
        <f>VLOOKUP($A29,Hoja1!$A$3:$E$55,4,FALSE)</f>
        <v>58</v>
      </c>
      <c r="J29" s="15">
        <f>VLOOKUP($A29,Hoja1!$A$3:$E$55,5,FALSE)</f>
        <v>50</v>
      </c>
      <c r="K29" s="24">
        <f t="shared" si="7"/>
        <v>0.21951219512195122</v>
      </c>
      <c r="L29" s="19">
        <f>VLOOKUP($A29,'Cantidad Casos Policiales'!$A$26:$G$82,2,FALSE)</f>
        <v>15126</v>
      </c>
      <c r="M29" s="19">
        <f>VLOOKUP($A29,'Cantidad Casos Policiales'!$A$26:$G$82,3,FALSE)</f>
        <v>11805</v>
      </c>
      <c r="N29" s="24">
        <f t="shared" si="1"/>
        <v>-0.21955573185243951</v>
      </c>
      <c r="O29" s="19">
        <f>VLOOKUP($A29,'Cantidad Casos Policiales'!$A$26:$G$82,4,FALSE)</f>
        <v>10803</v>
      </c>
      <c r="P29" s="24">
        <f t="shared" si="2"/>
        <v>-8.487928843710292E-2</v>
      </c>
      <c r="Q29" s="19">
        <f>VLOOKUP($A29,'Cantidad Casos Policiales'!$A$26:$G$82,5,FALSE)</f>
        <v>12744</v>
      </c>
      <c r="R29" s="24">
        <f t="shared" si="3"/>
        <v>0.17967231324632046</v>
      </c>
      <c r="S29" s="19">
        <f>VLOOKUP($A29,'Cantidad Casos Policiales'!$A$26:$G$82,6,FALSE)</f>
        <v>13716</v>
      </c>
      <c r="T29" s="24">
        <f t="shared" si="4"/>
        <v>7.6271186440677971E-2</v>
      </c>
      <c r="U29" s="20">
        <f>VLOOKUP($A29,'Cantidad Casos Policiales'!$A$26:$G$82,7,FALSE)</f>
        <v>7256</v>
      </c>
      <c r="V29" s="20">
        <f t="shared" si="5"/>
        <v>7734.5137733667916</v>
      </c>
    </row>
    <row r="30" spans="1:22" x14ac:dyDescent="0.2">
      <c r="A30" t="s">
        <v>3</v>
      </c>
      <c r="B30" t="str">
        <f>VLOOKUP(A30,'Comuna&amp;Provincia'!$A$2:$B$53,2,FALSE)</f>
        <v>Provincia de Santiago</v>
      </c>
      <c r="C30">
        <v>70.2</v>
      </c>
      <c r="D30" s="20">
        <v>366916</v>
      </c>
      <c r="E30" s="8">
        <f t="shared" si="0"/>
        <v>5226.7236467236462</v>
      </c>
      <c r="F30" s="15">
        <f>VLOOKUP($A30,Hoja1!$A$3:$E$55,2,FALSE)</f>
        <v>404</v>
      </c>
      <c r="G30" s="15">
        <f>VLOOKUP($A30,Hoja1!$A$3:$E$55,3,FALSE)</f>
        <v>374</v>
      </c>
      <c r="H30" s="24">
        <f t="shared" si="6"/>
        <v>-7.4257425742574254E-2</v>
      </c>
      <c r="I30" s="15">
        <f>VLOOKUP($A30,Hoja1!$A$3:$E$55,4,FALSE)</f>
        <v>443</v>
      </c>
      <c r="J30" s="15">
        <f>VLOOKUP($A30,Hoja1!$A$3:$E$55,5,FALSE)</f>
        <v>460</v>
      </c>
      <c r="K30" s="24">
        <f t="shared" si="7"/>
        <v>0.22994652406417113</v>
      </c>
      <c r="L30" s="19">
        <f>VLOOKUP($A30,'Cantidad Casos Policiales'!$A$26:$G$82,2,FALSE)</f>
        <v>35808</v>
      </c>
      <c r="M30" s="19">
        <f>VLOOKUP($A30,'Cantidad Casos Policiales'!$A$26:$G$82,3,FALSE)</f>
        <v>26933</v>
      </c>
      <c r="N30" s="24">
        <f t="shared" si="1"/>
        <v>-0.24784964253798034</v>
      </c>
      <c r="O30" s="19">
        <f>VLOOKUP($A30,'Cantidad Casos Policiales'!$A$26:$G$82,4,FALSE)</f>
        <v>25458</v>
      </c>
      <c r="P30" s="24">
        <f t="shared" si="2"/>
        <v>-5.4765529276352427E-2</v>
      </c>
      <c r="Q30" s="19">
        <f>VLOOKUP($A30,'Cantidad Casos Policiales'!$A$26:$G$82,5,FALSE)</f>
        <v>27538</v>
      </c>
      <c r="R30" s="24">
        <f t="shared" si="3"/>
        <v>8.170319742320685E-2</v>
      </c>
      <c r="S30" s="19">
        <f>VLOOKUP($A30,'Cantidad Casos Policiales'!$A$26:$G$82,6,FALSE)</f>
        <v>27665</v>
      </c>
      <c r="T30" s="24">
        <f t="shared" si="4"/>
        <v>4.6118091364659745E-3</v>
      </c>
      <c r="U30" s="20">
        <f>VLOOKUP($A30,'Cantidad Casos Policiales'!$A$26:$G$82,7,FALSE)</f>
        <v>14233</v>
      </c>
      <c r="V30" s="20">
        <f t="shared" si="5"/>
        <v>7539.8728864372224</v>
      </c>
    </row>
    <row r="31" spans="1:22" x14ac:dyDescent="0.2">
      <c r="A31" t="s">
        <v>7</v>
      </c>
      <c r="B31" t="str">
        <f>VLOOKUP(A31,'Comuna&amp;Provincia'!$A$2:$B$53,2,FALSE)</f>
        <v>Provincia de Santiago</v>
      </c>
      <c r="C31">
        <v>54</v>
      </c>
      <c r="D31" s="20">
        <v>241599</v>
      </c>
      <c r="E31" s="8">
        <f t="shared" si="0"/>
        <v>4474.0555555555557</v>
      </c>
      <c r="F31" s="15">
        <f>VLOOKUP($A31,Hoja1!$A$3:$E$55,2,FALSE)</f>
        <v>132</v>
      </c>
      <c r="G31" s="15">
        <f>VLOOKUP($A31,Hoja1!$A$3:$E$55,3,FALSE)</f>
        <v>115</v>
      </c>
      <c r="H31" s="24">
        <f t="shared" si="6"/>
        <v>-0.12878787878787878</v>
      </c>
      <c r="I31" s="15">
        <f>VLOOKUP($A31,Hoja1!$A$3:$E$55,4,FALSE)</f>
        <v>157</v>
      </c>
      <c r="J31" s="15">
        <f>VLOOKUP($A31,Hoja1!$A$3:$E$55,5,FALSE)</f>
        <v>169</v>
      </c>
      <c r="K31" s="24">
        <f t="shared" si="7"/>
        <v>0.46956521739130436</v>
      </c>
      <c r="L31" s="19">
        <f>VLOOKUP($A31,'Cantidad Casos Policiales'!$A$26:$G$82,2,FALSE)</f>
        <v>18016</v>
      </c>
      <c r="M31" s="19">
        <f>VLOOKUP($A31,'Cantidad Casos Policiales'!$A$26:$G$82,3,FALSE)</f>
        <v>16730</v>
      </c>
      <c r="N31" s="24">
        <f t="shared" si="1"/>
        <v>-7.13809946714032E-2</v>
      </c>
      <c r="O31" s="19">
        <f>VLOOKUP($A31,'Cantidad Casos Policiales'!$A$26:$G$82,4,FALSE)</f>
        <v>15155</v>
      </c>
      <c r="P31" s="24">
        <f t="shared" si="2"/>
        <v>-9.4142259414225937E-2</v>
      </c>
      <c r="Q31" s="19">
        <f>VLOOKUP($A31,'Cantidad Casos Policiales'!$A$26:$G$82,5,FALSE)</f>
        <v>15846</v>
      </c>
      <c r="R31" s="24">
        <f t="shared" si="3"/>
        <v>4.5595513032002641E-2</v>
      </c>
      <c r="S31" s="19">
        <f>VLOOKUP($A31,'Cantidad Casos Policiales'!$A$26:$G$82,6,FALSE)</f>
        <v>14981</v>
      </c>
      <c r="T31" s="24">
        <f t="shared" si="4"/>
        <v>-5.4587908620472046E-2</v>
      </c>
      <c r="U31" s="20">
        <f>VLOOKUP($A31,'Cantidad Casos Policiales'!$A$26:$G$82,7,FALSE)</f>
        <v>7711</v>
      </c>
      <c r="V31" s="20">
        <f t="shared" si="5"/>
        <v>6200.7706985542154</v>
      </c>
    </row>
    <row r="32" spans="1:22" x14ac:dyDescent="0.2">
      <c r="A32" t="s">
        <v>15</v>
      </c>
      <c r="B32" t="str">
        <f>VLOOKUP(A32,'Comuna&amp;Provincia'!$A$2:$B$53,2,FALSE)</f>
        <v>Provincia de Santiago</v>
      </c>
      <c r="C32">
        <v>23</v>
      </c>
      <c r="D32" s="20">
        <v>93787</v>
      </c>
      <c r="E32" s="8">
        <f t="shared" si="0"/>
        <v>4077.695652173913</v>
      </c>
      <c r="F32" s="15">
        <f>VLOOKUP($A32,Hoja1!$A$3:$E$55,2,FALSE)</f>
        <v>93</v>
      </c>
      <c r="G32" s="15">
        <f>VLOOKUP($A32,Hoja1!$A$3:$E$55,3,FALSE)</f>
        <v>82</v>
      </c>
      <c r="H32" s="24">
        <f t="shared" si="6"/>
        <v>-0.11827956989247312</v>
      </c>
      <c r="I32" s="15">
        <f>VLOOKUP($A32,Hoja1!$A$3:$E$55,4,FALSE)</f>
        <v>114</v>
      </c>
      <c r="J32" s="15">
        <f>VLOOKUP($A32,Hoja1!$A$3:$E$55,5,FALSE)</f>
        <v>104</v>
      </c>
      <c r="K32" s="24">
        <f t="shared" si="7"/>
        <v>0.26829268292682928</v>
      </c>
      <c r="L32" s="19">
        <f>VLOOKUP($A32,'Cantidad Casos Policiales'!$A$26:$G$82,2,FALSE)</f>
        <v>10320</v>
      </c>
      <c r="M32" s="19">
        <f>VLOOKUP($A32,'Cantidad Casos Policiales'!$A$26:$G$82,3,FALSE)</f>
        <v>6957</v>
      </c>
      <c r="N32" s="24">
        <f t="shared" si="1"/>
        <v>-0.32587209302325582</v>
      </c>
      <c r="O32" s="19">
        <f>VLOOKUP($A32,'Cantidad Casos Policiales'!$A$26:$G$82,4,FALSE)</f>
        <v>6884</v>
      </c>
      <c r="P32" s="24">
        <f t="shared" si="2"/>
        <v>-1.0493028604283456E-2</v>
      </c>
      <c r="Q32" s="19">
        <f>VLOOKUP($A32,'Cantidad Casos Policiales'!$A$26:$G$82,5,FALSE)</f>
        <v>6946</v>
      </c>
      <c r="R32" s="24">
        <f t="shared" si="3"/>
        <v>9.0063916327716449E-3</v>
      </c>
      <c r="S32" s="19">
        <f>VLOOKUP($A32,'Cantidad Casos Policiales'!$A$26:$G$82,6,FALSE)</f>
        <v>6998</v>
      </c>
      <c r="T32" s="24">
        <f t="shared" si="4"/>
        <v>7.4863230636337463E-3</v>
      </c>
      <c r="U32" s="20">
        <f>VLOOKUP($A32,'Cantidad Casos Policiales'!$A$26:$G$82,7,FALSE)</f>
        <v>3452</v>
      </c>
      <c r="V32" s="20">
        <f t="shared" si="5"/>
        <v>7461.5884930747334</v>
      </c>
    </row>
    <row r="33" spans="1:22" x14ac:dyDescent="0.2">
      <c r="A33" t="s">
        <v>31</v>
      </c>
      <c r="B33" t="str">
        <f>VLOOKUP(A33,'Comuna&amp;Provincia'!$A$2:$B$53,2,FALSE)</f>
        <v>Provincia de Santiago</v>
      </c>
      <c r="C33">
        <v>135.5</v>
      </c>
      <c r="D33" s="20">
        <v>521627</v>
      </c>
      <c r="E33" s="8">
        <f t="shared" si="0"/>
        <v>3849.6457564575644</v>
      </c>
      <c r="F33" s="15">
        <f>VLOOKUP($A33,Hoja1!$A$3:$E$55,2,FALSE)</f>
        <v>444</v>
      </c>
      <c r="G33" s="15">
        <f>VLOOKUP($A33,Hoja1!$A$3:$E$55,3,FALSE)</f>
        <v>417</v>
      </c>
      <c r="H33" s="24">
        <f t="shared" si="6"/>
        <v>-6.0810810810810814E-2</v>
      </c>
      <c r="I33" s="15">
        <f>VLOOKUP($A33,Hoja1!$A$3:$E$55,4,FALSE)</f>
        <v>496</v>
      </c>
      <c r="J33" s="15">
        <f>VLOOKUP($A33,Hoja1!$A$3:$E$55,5,FALSE)</f>
        <v>467</v>
      </c>
      <c r="K33" s="24">
        <f t="shared" si="7"/>
        <v>0.11990407673860912</v>
      </c>
      <c r="L33" s="19">
        <f>VLOOKUP($A33,'Cantidad Casos Policiales'!$A$26:$G$82,2,FALSE)</f>
        <v>36735</v>
      </c>
      <c r="M33" s="19">
        <f>VLOOKUP($A33,'Cantidad Casos Policiales'!$A$26:$G$82,3,FALSE)</f>
        <v>29003</v>
      </c>
      <c r="N33" s="24">
        <f t="shared" si="1"/>
        <v>-0.21048046821832039</v>
      </c>
      <c r="O33" s="19">
        <f>VLOOKUP($A33,'Cantidad Casos Policiales'!$A$26:$G$82,4,FALSE)</f>
        <v>27626</v>
      </c>
      <c r="P33" s="24">
        <f t="shared" si="2"/>
        <v>-4.7477847119263526E-2</v>
      </c>
      <c r="Q33" s="19">
        <f>VLOOKUP($A33,'Cantidad Casos Policiales'!$A$26:$G$82,5,FALSE)</f>
        <v>31293</v>
      </c>
      <c r="R33" s="24">
        <f t="shared" si="3"/>
        <v>0.1327372764786795</v>
      </c>
      <c r="S33" s="19">
        <f>VLOOKUP($A33,'Cantidad Casos Policiales'!$A$26:$G$82,6,FALSE)</f>
        <v>32963</v>
      </c>
      <c r="T33" s="24">
        <f t="shared" si="4"/>
        <v>5.3366567602978303E-2</v>
      </c>
      <c r="U33" s="20">
        <f>VLOOKUP($A33,'Cantidad Casos Policiales'!$A$26:$G$82,7,FALSE)</f>
        <v>16576</v>
      </c>
      <c r="V33" s="20">
        <f t="shared" si="5"/>
        <v>6319.2664490143334</v>
      </c>
    </row>
    <row r="34" spans="1:22" x14ac:dyDescent="0.2">
      <c r="A34" t="s">
        <v>49</v>
      </c>
      <c r="B34" t="str">
        <f>VLOOKUP(A34,'Comuna&amp;Provincia'!$A$2:$B$53,2,FALSE)</f>
        <v>Provincia de Santiago</v>
      </c>
      <c r="C34">
        <v>21</v>
      </c>
      <c r="D34" s="20">
        <v>80832</v>
      </c>
      <c r="E34" s="8">
        <f t="shared" si="0"/>
        <v>3849.1428571428573</v>
      </c>
      <c r="F34" s="15">
        <f>VLOOKUP($A34,Hoja1!$A$3:$E$55,2,FALSE)</f>
        <v>28</v>
      </c>
      <c r="G34" s="15">
        <f>VLOOKUP($A34,Hoja1!$A$3:$E$55,3,FALSE)</f>
        <v>31</v>
      </c>
      <c r="H34" s="24">
        <f t="shared" si="6"/>
        <v>0.10714285714285714</v>
      </c>
      <c r="I34" s="15">
        <f>VLOOKUP($A34,Hoja1!$A$3:$E$55,4,FALSE)</f>
        <v>47</v>
      </c>
      <c r="J34" s="15">
        <f>VLOOKUP($A34,Hoja1!$A$3:$E$55,5,FALSE)</f>
        <v>62</v>
      </c>
      <c r="K34" s="24">
        <f t="shared" si="7"/>
        <v>1</v>
      </c>
      <c r="L34" s="19">
        <f>VLOOKUP($A34,'Cantidad Casos Policiales'!$A$26:$G$82,2,FALSE)</f>
        <v>10246</v>
      </c>
      <c r="M34" s="19">
        <f>VLOOKUP($A34,'Cantidad Casos Policiales'!$A$26:$G$82,3,FALSE)</f>
        <v>7661</v>
      </c>
      <c r="N34" s="24">
        <f t="shared" si="1"/>
        <v>-0.25229357798165136</v>
      </c>
      <c r="O34" s="19">
        <f>VLOOKUP($A34,'Cantidad Casos Policiales'!$A$26:$G$82,4,FALSE)</f>
        <v>7700</v>
      </c>
      <c r="P34" s="24">
        <f t="shared" si="2"/>
        <v>5.0907192272549272E-3</v>
      </c>
      <c r="Q34" s="19">
        <f>VLOOKUP($A34,'Cantidad Casos Policiales'!$A$26:$G$82,5,FALSE)</f>
        <v>8836</v>
      </c>
      <c r="R34" s="24">
        <f t="shared" si="3"/>
        <v>0.14753246753246754</v>
      </c>
      <c r="S34" s="19">
        <f>VLOOKUP($A34,'Cantidad Casos Policiales'!$A$26:$G$82,6,FALSE)</f>
        <v>9138</v>
      </c>
      <c r="T34" s="24">
        <f t="shared" si="4"/>
        <v>3.417836124943413E-2</v>
      </c>
      <c r="U34" s="20">
        <f>VLOOKUP($A34,'Cantidad Casos Policiales'!$A$26:$G$82,7,FALSE)</f>
        <v>4760</v>
      </c>
      <c r="V34" s="20">
        <f t="shared" si="5"/>
        <v>11304.928741092635</v>
      </c>
    </row>
    <row r="35" spans="1:22" x14ac:dyDescent="0.2">
      <c r="A35" t="s">
        <v>20</v>
      </c>
      <c r="B35" t="str">
        <f>VLOOKUP(A35,'Comuna&amp;Provincia'!$A$2:$B$53,2,FALSE)</f>
        <v>Provincia de Santiago</v>
      </c>
      <c r="C35">
        <v>58</v>
      </c>
      <c r="D35" s="20">
        <v>210410</v>
      </c>
      <c r="E35" s="8">
        <f t="shared" si="0"/>
        <v>3627.7586206896553</v>
      </c>
      <c r="F35" s="15">
        <f>VLOOKUP($A35,Hoja1!$A$3:$E$55,2,FALSE)</f>
        <v>154</v>
      </c>
      <c r="G35" s="15">
        <f>VLOOKUP($A35,Hoja1!$A$3:$E$55,3,FALSE)</f>
        <v>148</v>
      </c>
      <c r="H35" s="24">
        <f t="shared" si="6"/>
        <v>-3.896103896103896E-2</v>
      </c>
      <c r="I35" s="15">
        <f>VLOOKUP($A35,Hoja1!$A$3:$E$55,4,FALSE)</f>
        <v>164</v>
      </c>
      <c r="J35" s="15">
        <f>VLOOKUP($A35,Hoja1!$A$3:$E$55,5,FALSE)</f>
        <v>176</v>
      </c>
      <c r="K35" s="24">
        <f t="shared" si="7"/>
        <v>0.1891891891891892</v>
      </c>
      <c r="L35" s="19">
        <f>VLOOKUP($A35,'Cantidad Casos Policiales'!$A$26:$G$82,2,FALSE)</f>
        <v>17157</v>
      </c>
      <c r="M35" s="19">
        <f>VLOOKUP($A35,'Cantidad Casos Policiales'!$A$26:$G$82,3,FALSE)</f>
        <v>14032</v>
      </c>
      <c r="N35" s="24">
        <f t="shared" si="1"/>
        <v>-0.18214140001165705</v>
      </c>
      <c r="O35" s="19">
        <f>VLOOKUP($A35,'Cantidad Casos Policiales'!$A$26:$G$82,4,FALSE)</f>
        <v>12811</v>
      </c>
      <c r="P35" s="24">
        <f t="shared" si="2"/>
        <v>-8.7015393386545042E-2</v>
      </c>
      <c r="Q35" s="19">
        <f>VLOOKUP($A35,'Cantidad Casos Policiales'!$A$26:$G$82,5,FALSE)</f>
        <v>14160</v>
      </c>
      <c r="R35" s="24">
        <f t="shared" si="3"/>
        <v>0.10530013269846226</v>
      </c>
      <c r="S35" s="19">
        <f>VLOOKUP($A35,'Cantidad Casos Policiales'!$A$26:$G$82,6,FALSE)</f>
        <v>14589</v>
      </c>
      <c r="T35" s="24">
        <f t="shared" si="4"/>
        <v>3.0296610169491527E-2</v>
      </c>
      <c r="U35" s="20">
        <f>VLOOKUP($A35,'Cantidad Casos Policiales'!$A$26:$G$82,7,FALSE)</f>
        <v>8034</v>
      </c>
      <c r="V35" s="20">
        <f t="shared" si="5"/>
        <v>6933.605817214011</v>
      </c>
    </row>
    <row r="36" spans="1:22" x14ac:dyDescent="0.2">
      <c r="A36" t="s">
        <v>25</v>
      </c>
      <c r="B36" t="str">
        <f>VLOOKUP(A36,'Comuna&amp;Provincia'!$A$2:$B$53,2,FALSE)</f>
        <v>Provincia de Santiago</v>
      </c>
      <c r="C36">
        <v>28.3</v>
      </c>
      <c r="D36" s="20">
        <v>85384</v>
      </c>
      <c r="E36" s="8">
        <f t="shared" ref="E36:E67" si="8">+D36/C36</f>
        <v>3017.1024734982329</v>
      </c>
      <c r="F36" s="15">
        <f>VLOOKUP($A36,Hoja1!$A$3:$E$55,2,FALSE)</f>
        <v>272</v>
      </c>
      <c r="G36" s="15">
        <f>VLOOKUP($A36,Hoja1!$A$3:$E$55,3,FALSE)</f>
        <v>271</v>
      </c>
      <c r="H36" s="24">
        <f t="shared" si="6"/>
        <v>-3.6764705882352941E-3</v>
      </c>
      <c r="I36" s="15">
        <f>VLOOKUP($A36,Hoja1!$A$3:$E$55,4,FALSE)</f>
        <v>285</v>
      </c>
      <c r="J36" s="15">
        <f>VLOOKUP($A36,Hoja1!$A$3:$E$55,5,FALSE)</f>
        <v>287</v>
      </c>
      <c r="K36" s="24">
        <f t="shared" si="7"/>
        <v>5.9040590405904057E-2</v>
      </c>
      <c r="L36" s="19">
        <f>VLOOKUP($A36,'Cantidad Casos Policiales'!$A$26:$G$82,2,FALSE)</f>
        <v>7736</v>
      </c>
      <c r="M36" s="19">
        <f>VLOOKUP($A36,'Cantidad Casos Policiales'!$A$26:$G$82,3,FALSE)</f>
        <v>4948</v>
      </c>
      <c r="N36" s="24">
        <f t="shared" ref="N36:N67" si="9">+(M36-L36)/L36</f>
        <v>-0.36039296794208892</v>
      </c>
      <c r="O36" s="19">
        <f>VLOOKUP($A36,'Cantidad Casos Policiales'!$A$26:$G$82,4,FALSE)</f>
        <v>4610</v>
      </c>
      <c r="P36" s="24">
        <f t="shared" ref="P36:P67" si="10">(O36-M36)/M36</f>
        <v>-6.8310428455941791E-2</v>
      </c>
      <c r="Q36" s="19">
        <f>VLOOKUP($A36,'Cantidad Casos Policiales'!$A$26:$G$82,5,FALSE)</f>
        <v>5308</v>
      </c>
      <c r="R36" s="24">
        <f t="shared" ref="R36:R67" si="11">(Q36-O36)/O36</f>
        <v>0.15140997830802602</v>
      </c>
      <c r="S36" s="19">
        <f>VLOOKUP($A36,'Cantidad Casos Policiales'!$A$26:$G$82,6,FALSE)</f>
        <v>4692</v>
      </c>
      <c r="T36" s="24">
        <f t="shared" ref="T36:T67" si="12">(S36-Q36)/Q36</f>
        <v>-0.11605124340617935</v>
      </c>
      <c r="U36" s="20">
        <f>VLOOKUP($A36,'Cantidad Casos Policiales'!$A$26:$G$82,7,FALSE)</f>
        <v>2487</v>
      </c>
      <c r="V36" s="20">
        <f t="shared" ref="V36:V55" si="13">(S36/D36)*100000</f>
        <v>5495.1747399981259</v>
      </c>
    </row>
    <row r="37" spans="1:22" x14ac:dyDescent="0.2">
      <c r="A37" t="s">
        <v>26</v>
      </c>
      <c r="B37" t="str">
        <f>VLOOKUP(A37,'Comuna&amp;Provincia'!$A$2:$B$53,2,FALSE)</f>
        <v>Provincia de Santiago</v>
      </c>
      <c r="C37">
        <v>99</v>
      </c>
      <c r="D37" s="20">
        <v>294838</v>
      </c>
      <c r="E37" s="8">
        <f t="shared" si="8"/>
        <v>2978.1616161616162</v>
      </c>
      <c r="F37" s="15">
        <f>VLOOKUP($A37,Hoja1!$A$3:$E$55,2,FALSE)</f>
        <v>530</v>
      </c>
      <c r="G37" s="15">
        <f>VLOOKUP($A37,Hoja1!$A$3:$E$55,3,FALSE)</f>
        <v>502</v>
      </c>
      <c r="H37" s="24">
        <f t="shared" si="6"/>
        <v>-5.2830188679245285E-2</v>
      </c>
      <c r="I37" s="15">
        <f>VLOOKUP($A37,Hoja1!$A$3:$E$55,4,FALSE)</f>
        <v>801</v>
      </c>
      <c r="J37" s="15">
        <f>VLOOKUP($A37,Hoja1!$A$3:$E$55,5,FALSE)</f>
        <v>770</v>
      </c>
      <c r="K37" s="24">
        <f t="shared" si="7"/>
        <v>0.53386454183266929</v>
      </c>
      <c r="L37" s="19">
        <f>VLOOKUP($A37,'Cantidad Casos Policiales'!$A$26:$G$82,2,FALSE)</f>
        <v>24498</v>
      </c>
      <c r="M37" s="19">
        <f>VLOOKUP($A37,'Cantidad Casos Policiales'!$A$26:$G$82,3,FALSE)</f>
        <v>14288</v>
      </c>
      <c r="N37" s="24">
        <f t="shared" si="9"/>
        <v>-0.41676871581353581</v>
      </c>
      <c r="O37" s="19">
        <f>VLOOKUP($A37,'Cantidad Casos Policiales'!$A$26:$G$82,4,FALSE)</f>
        <v>14195</v>
      </c>
      <c r="P37" s="24">
        <f t="shared" si="10"/>
        <v>-6.5089585666293394E-3</v>
      </c>
      <c r="Q37" s="19">
        <f>VLOOKUP($A37,'Cantidad Casos Policiales'!$A$26:$G$82,5,FALSE)</f>
        <v>16294</v>
      </c>
      <c r="R37" s="24">
        <f t="shared" si="11"/>
        <v>0.14786896794646001</v>
      </c>
      <c r="S37" s="19">
        <f>VLOOKUP($A37,'Cantidad Casos Policiales'!$A$26:$G$82,6,FALSE)</f>
        <v>15285</v>
      </c>
      <c r="T37" s="24">
        <f t="shared" si="12"/>
        <v>-6.1924634834908558E-2</v>
      </c>
      <c r="U37" s="20">
        <f>VLOOKUP($A37,'Cantidad Casos Policiales'!$A$26:$G$82,7,FALSE)</f>
        <v>7959</v>
      </c>
      <c r="V37" s="20">
        <f t="shared" si="13"/>
        <v>5184.2028503788524</v>
      </c>
    </row>
    <row r="38" spans="1:22" x14ac:dyDescent="0.2">
      <c r="A38" t="s">
        <v>32</v>
      </c>
      <c r="B38" t="str">
        <f>VLOOKUP(A38,'Comuna&amp;Provincia'!$A$2:$B$53,2,FALSE)</f>
        <v>Provincia de Santiago</v>
      </c>
      <c r="C38">
        <v>44.8</v>
      </c>
      <c r="D38" s="20">
        <v>98671</v>
      </c>
      <c r="E38" s="8">
        <f t="shared" si="8"/>
        <v>2202.4776785714289</v>
      </c>
      <c r="F38" s="15">
        <f>VLOOKUP($A38,Hoja1!$A$3:$E$55,2,FALSE)</f>
        <v>58</v>
      </c>
      <c r="G38" s="15">
        <f>VLOOKUP($A38,Hoja1!$A$3:$E$55,3,FALSE)</f>
        <v>64</v>
      </c>
      <c r="H38" s="24">
        <f t="shared" si="6"/>
        <v>0.10344827586206896</v>
      </c>
      <c r="I38" s="15">
        <f>VLOOKUP($A38,Hoja1!$A$3:$E$55,4,FALSE)</f>
        <v>94</v>
      </c>
      <c r="J38" s="15">
        <f>VLOOKUP($A38,Hoja1!$A$3:$E$55,5,FALSE)</f>
        <v>97</v>
      </c>
      <c r="K38" s="24">
        <f t="shared" si="7"/>
        <v>0.515625</v>
      </c>
      <c r="L38" s="19">
        <f>VLOOKUP($A38,'Cantidad Casos Policiales'!$A$26:$G$82,2,FALSE)</f>
        <v>9465</v>
      </c>
      <c r="M38" s="19">
        <f>VLOOKUP($A38,'Cantidad Casos Policiales'!$A$26:$G$82,3,FALSE)</f>
        <v>7253</v>
      </c>
      <c r="N38" s="24">
        <f t="shared" si="9"/>
        <v>-0.23370311674590596</v>
      </c>
      <c r="O38" s="19">
        <f>VLOOKUP($A38,'Cantidad Casos Policiales'!$A$26:$G$82,4,FALSE)</f>
        <v>6560</v>
      </c>
      <c r="P38" s="24">
        <f t="shared" si="10"/>
        <v>-9.5546670343306217E-2</v>
      </c>
      <c r="Q38" s="19">
        <f>VLOOKUP($A38,'Cantidad Casos Policiales'!$A$26:$G$82,5,FALSE)</f>
        <v>7148</v>
      </c>
      <c r="R38" s="24">
        <f t="shared" si="11"/>
        <v>8.9634146341463411E-2</v>
      </c>
      <c r="S38" s="19">
        <f>VLOOKUP($A38,'Cantidad Casos Policiales'!$A$26:$G$82,6,FALSE)</f>
        <v>8001</v>
      </c>
      <c r="T38" s="24">
        <f t="shared" si="12"/>
        <v>0.11933407946278679</v>
      </c>
      <c r="U38" s="20">
        <f>VLOOKUP($A38,'Cantidad Casos Policiales'!$A$26:$G$82,7,FALSE)</f>
        <v>4231</v>
      </c>
      <c r="V38" s="20">
        <f t="shared" si="13"/>
        <v>8108.7654934073844</v>
      </c>
    </row>
    <row r="39" spans="1:22" x14ac:dyDescent="0.2">
      <c r="A39" t="s">
        <v>11</v>
      </c>
      <c r="B39" t="str">
        <f>VLOOKUP(A39,'Comuna&amp;Provincia'!$A$2:$B$53,2,FALSE)</f>
        <v>Provincia de Santiago</v>
      </c>
      <c r="C39">
        <v>197</v>
      </c>
      <c r="D39" s="20">
        <v>230293</v>
      </c>
      <c r="E39" s="8">
        <f t="shared" si="8"/>
        <v>1169</v>
      </c>
      <c r="F39" s="15">
        <f>VLOOKUP($A39,Hoja1!$A$3:$E$55,2,FALSE)</f>
        <v>143</v>
      </c>
      <c r="G39" s="15">
        <f>VLOOKUP($A39,Hoja1!$A$3:$E$55,3,FALSE)</f>
        <v>123</v>
      </c>
      <c r="H39" s="24">
        <f t="shared" si="6"/>
        <v>-0.13986013986013987</v>
      </c>
      <c r="I39" s="15">
        <f>VLOOKUP($A39,Hoja1!$A$3:$E$55,4,FALSE)</f>
        <v>164</v>
      </c>
      <c r="J39" s="15">
        <f>VLOOKUP($A39,Hoja1!$A$3:$E$55,5,FALSE)</f>
        <v>163</v>
      </c>
      <c r="K39" s="24">
        <f t="shared" si="7"/>
        <v>0.32520325203252032</v>
      </c>
      <c r="L39" s="19">
        <f>VLOOKUP($A39,'Cantidad Casos Policiales'!$A$26:$G$82,2,FALSE)</f>
        <v>23679</v>
      </c>
      <c r="M39" s="19">
        <f>VLOOKUP($A39,'Cantidad Casos Policiales'!$A$26:$G$82,3,FALSE)</f>
        <v>17537</v>
      </c>
      <c r="N39" s="24">
        <f t="shared" si="9"/>
        <v>-0.25938595379872459</v>
      </c>
      <c r="O39" s="19">
        <f>VLOOKUP($A39,'Cantidad Casos Policiales'!$A$26:$G$82,4,FALSE)</f>
        <v>17083</v>
      </c>
      <c r="P39" s="24">
        <f t="shared" si="10"/>
        <v>-2.5888122255802018E-2</v>
      </c>
      <c r="Q39" s="19">
        <f>VLOOKUP($A39,'Cantidad Casos Policiales'!$A$26:$G$82,5,FALSE)</f>
        <v>18324</v>
      </c>
      <c r="R39" s="24">
        <f t="shared" si="11"/>
        <v>7.2645319908681144E-2</v>
      </c>
      <c r="S39" s="19">
        <f>VLOOKUP($A39,'Cantidad Casos Policiales'!$A$26:$G$82,6,FALSE)</f>
        <v>20544</v>
      </c>
      <c r="T39" s="24">
        <f t="shared" si="12"/>
        <v>0.12115258677144729</v>
      </c>
      <c r="U39" s="20">
        <f>VLOOKUP($A39,'Cantidad Casos Policiales'!$A$26:$G$82,7,FALSE)</f>
        <v>11407</v>
      </c>
      <c r="V39" s="20">
        <f t="shared" si="13"/>
        <v>8920.8095773644891</v>
      </c>
    </row>
    <row r="40" spans="1:22" x14ac:dyDescent="0.2">
      <c r="A40" t="s">
        <v>4</v>
      </c>
      <c r="B40" t="str">
        <f>VLOOKUP(A40,'Comuna&amp;Provincia'!$A$2:$B$53,2,FALSE)</f>
        <v>Provincia de Santiago</v>
      </c>
      <c r="C40">
        <v>1024</v>
      </c>
      <c r="D40" s="20">
        <v>105833</v>
      </c>
      <c r="E40" s="8">
        <f t="shared" si="8"/>
        <v>103.3525390625</v>
      </c>
      <c r="F40" s="15">
        <f>VLOOKUP($A40,Hoja1!$A$3:$E$55,2,FALSE)</f>
        <v>76</v>
      </c>
      <c r="G40" s="15">
        <f>VLOOKUP($A40,Hoja1!$A$3:$E$55,3,FALSE)</f>
        <v>72</v>
      </c>
      <c r="H40" s="24">
        <f t="shared" si="6"/>
        <v>-5.2631578947368418E-2</v>
      </c>
      <c r="I40" s="15">
        <f>VLOOKUP($A40,Hoja1!$A$3:$E$55,4,FALSE)</f>
        <v>125</v>
      </c>
      <c r="J40" s="15">
        <f>VLOOKUP($A40,Hoja1!$A$3:$E$55,5,FALSE)</f>
        <v>127</v>
      </c>
      <c r="K40" s="24">
        <f t="shared" si="7"/>
        <v>0.76388888888888884</v>
      </c>
      <c r="L40" s="19">
        <f>VLOOKUP($A40,'Cantidad Casos Policiales'!$A$26:$G$82,2,FALSE)</f>
        <v>6037</v>
      </c>
      <c r="M40" s="19">
        <f>VLOOKUP($A40,'Cantidad Casos Policiales'!$A$26:$G$82,3,FALSE)</f>
        <v>5008</v>
      </c>
      <c r="N40" s="24">
        <f t="shared" si="9"/>
        <v>-0.17044889845949976</v>
      </c>
      <c r="O40" s="19">
        <f>VLOOKUP($A40,'Cantidad Casos Policiales'!$A$26:$G$82,4,FALSE)</f>
        <v>4961</v>
      </c>
      <c r="P40" s="24">
        <f t="shared" si="10"/>
        <v>-9.3849840255591059E-3</v>
      </c>
      <c r="Q40" s="19">
        <f>VLOOKUP($A40,'Cantidad Casos Policiales'!$A$26:$G$82,5,FALSE)</f>
        <v>4788</v>
      </c>
      <c r="R40" s="24">
        <f t="shared" si="11"/>
        <v>-3.4872001612578106E-2</v>
      </c>
      <c r="S40" s="19">
        <f>VLOOKUP($A40,'Cantidad Casos Policiales'!$A$26:$G$82,6,FALSE)</f>
        <v>5246</v>
      </c>
      <c r="T40" s="24">
        <f t="shared" si="12"/>
        <v>9.5655806182121966E-2</v>
      </c>
      <c r="U40" s="20">
        <f>VLOOKUP($A40,'Cantidad Casos Policiales'!$A$26:$G$82,7,FALSE)</f>
        <v>2651</v>
      </c>
      <c r="V40" s="20">
        <f t="shared" si="13"/>
        <v>4956.8660058771839</v>
      </c>
    </row>
    <row r="41" spans="1:22" x14ac:dyDescent="0.2">
      <c r="A41" t="s">
        <v>33</v>
      </c>
      <c r="B41" t="str">
        <f>VLOOKUP(A41,'Comuna&amp;Provincia'!$A$2:$B$53,2,FALSE)</f>
        <v>Provincia de Melipilla</v>
      </c>
      <c r="C41">
        <v>1345</v>
      </c>
      <c r="D41" s="20">
        <v>123627</v>
      </c>
      <c r="E41" s="8">
        <f t="shared" si="8"/>
        <v>91.915985130111522</v>
      </c>
      <c r="F41" s="15">
        <f>VLOOKUP($A41,Hoja1!$A$3:$E$55,2,FALSE)</f>
        <v>61</v>
      </c>
      <c r="G41" s="15">
        <f>VLOOKUP($A41,Hoja1!$A$3:$E$55,3,FALSE)</f>
        <v>58</v>
      </c>
      <c r="H41" s="24">
        <f t="shared" si="6"/>
        <v>-4.9180327868852458E-2</v>
      </c>
      <c r="I41" s="15">
        <f>VLOOKUP($A41,Hoja1!$A$3:$E$55,4,FALSE)</f>
        <v>65</v>
      </c>
      <c r="J41" s="15">
        <f>VLOOKUP($A41,Hoja1!$A$3:$E$55,5,FALSE)</f>
        <v>70</v>
      </c>
      <c r="K41" s="24">
        <f t="shared" si="7"/>
        <v>0.20689655172413793</v>
      </c>
      <c r="L41" s="19">
        <f>VLOOKUP($A41,'Cantidad Casos Policiales'!$A$26:$G$82,2,FALSE)</f>
        <v>14158</v>
      </c>
      <c r="M41" s="19">
        <f>VLOOKUP($A41,'Cantidad Casos Policiales'!$A$26:$G$82,3,FALSE)</f>
        <v>11169</v>
      </c>
      <c r="N41" s="24">
        <f t="shared" si="9"/>
        <v>-0.2111173894617884</v>
      </c>
      <c r="O41" s="19">
        <f>VLOOKUP($A41,'Cantidad Casos Policiales'!$A$26:$G$82,4,FALSE)</f>
        <v>11693</v>
      </c>
      <c r="P41" s="24">
        <f t="shared" si="10"/>
        <v>4.6915569880920403E-2</v>
      </c>
      <c r="Q41" s="19">
        <f>VLOOKUP($A41,'Cantidad Casos Policiales'!$A$26:$G$82,5,FALSE)</f>
        <v>11903</v>
      </c>
      <c r="R41" s="24">
        <f t="shared" si="11"/>
        <v>1.7959462926537245E-2</v>
      </c>
      <c r="S41" s="19">
        <f>VLOOKUP($A41,'Cantidad Casos Policiales'!$A$26:$G$82,6,FALSE)</f>
        <v>12368</v>
      </c>
      <c r="T41" s="24">
        <f t="shared" si="12"/>
        <v>3.9065781735696886E-2</v>
      </c>
      <c r="U41" s="20">
        <f>VLOOKUP($A41,'Cantidad Casos Policiales'!$A$26:$G$82,7,FALSE)</f>
        <v>5874</v>
      </c>
      <c r="V41" s="20">
        <f t="shared" si="13"/>
        <v>10004.287089389858</v>
      </c>
    </row>
    <row r="42" spans="1:22" x14ac:dyDescent="0.2">
      <c r="A42" t="s">
        <v>41</v>
      </c>
      <c r="B42" t="str">
        <f>VLOOKUP(A42,'Comuna&amp;Provincia'!$A$2:$B$53,2,FALSE)</f>
        <v>Provincia de Melipilla</v>
      </c>
      <c r="C42">
        <v>693</v>
      </c>
      <c r="D42" s="20">
        <v>32579</v>
      </c>
      <c r="E42" s="8">
        <f t="shared" si="8"/>
        <v>47.011544011544011</v>
      </c>
      <c r="F42" s="15">
        <f>VLOOKUP($A42,Hoja1!$A$3:$E$55,2,FALSE)</f>
        <v>13</v>
      </c>
      <c r="G42" s="15">
        <f>VLOOKUP($A42,Hoja1!$A$3:$E$55,3,FALSE)</f>
        <v>18</v>
      </c>
      <c r="H42" s="24">
        <f t="shared" si="6"/>
        <v>0.38461538461538464</v>
      </c>
      <c r="I42" s="15">
        <f>VLOOKUP($A42,Hoja1!$A$3:$E$55,4,FALSE)</f>
        <v>19</v>
      </c>
      <c r="J42" s="15">
        <f>VLOOKUP($A42,Hoja1!$A$3:$E$55,5,FALSE)</f>
        <v>24</v>
      </c>
      <c r="K42" s="24">
        <f t="shared" si="7"/>
        <v>0.33333333333333331</v>
      </c>
      <c r="L42" s="19">
        <f>VLOOKUP($A42,'Cantidad Casos Policiales'!$A$26:$G$82,2,FALSE)</f>
        <v>3955</v>
      </c>
      <c r="M42" s="19">
        <f>VLOOKUP($A42,'Cantidad Casos Policiales'!$A$26:$G$82,3,FALSE)</f>
        <v>4640</v>
      </c>
      <c r="N42" s="24">
        <f t="shared" si="9"/>
        <v>0.1731984829329962</v>
      </c>
      <c r="O42" s="19">
        <f>VLOOKUP($A42,'Cantidad Casos Policiales'!$A$26:$G$82,4,FALSE)</f>
        <v>3885</v>
      </c>
      <c r="P42" s="24">
        <f t="shared" si="10"/>
        <v>-0.16271551724137931</v>
      </c>
      <c r="Q42" s="19">
        <f>VLOOKUP($A42,'Cantidad Casos Policiales'!$A$26:$G$82,5,FALSE)</f>
        <v>3555</v>
      </c>
      <c r="R42" s="24">
        <f t="shared" si="11"/>
        <v>-8.4942084942084939E-2</v>
      </c>
      <c r="S42" s="19">
        <f>VLOOKUP($A42,'Cantidad Casos Policiales'!$A$26:$G$82,6,FALSE)</f>
        <v>3359</v>
      </c>
      <c r="T42" s="24">
        <f t="shared" si="12"/>
        <v>-5.5133614627285513E-2</v>
      </c>
      <c r="U42" s="20">
        <f>VLOOKUP($A42,'Cantidad Casos Policiales'!$A$26:$G$82,7,FALSE)</f>
        <v>1677</v>
      </c>
      <c r="V42" s="20">
        <f t="shared" si="13"/>
        <v>10310.32260044814</v>
      </c>
    </row>
    <row r="43" spans="1:22" x14ac:dyDescent="0.2">
      <c r="A43" t="s">
        <v>50</v>
      </c>
      <c r="B43" t="str">
        <f>VLOOKUP(A43,'Comuna&amp;Provincia'!$A$2:$B$53,2,FALSE)</f>
        <v>Provincia de Melipilla</v>
      </c>
      <c r="C43">
        <v>393.5</v>
      </c>
      <c r="D43" s="20">
        <v>13590</v>
      </c>
      <c r="E43" s="8">
        <f t="shared" si="8"/>
        <v>34.536213468869121</v>
      </c>
      <c r="F43" s="15">
        <f>VLOOKUP($A43,Hoja1!$A$3:$E$55,2,FALSE)</f>
        <v>1</v>
      </c>
      <c r="G43" s="15">
        <f>VLOOKUP($A43,Hoja1!$A$3:$E$55,3,FALSE)</f>
        <v>2</v>
      </c>
      <c r="H43" s="24">
        <f t="shared" si="6"/>
        <v>1</v>
      </c>
      <c r="I43" s="15">
        <f>VLOOKUP($A43,Hoja1!$A$3:$E$55,4,FALSE)</f>
        <v>3</v>
      </c>
      <c r="J43" s="15">
        <f>VLOOKUP($A43,Hoja1!$A$3:$E$55,5,FALSE)</f>
        <v>3</v>
      </c>
      <c r="K43" s="24">
        <f t="shared" si="7"/>
        <v>0.5</v>
      </c>
      <c r="L43" s="19">
        <f>VLOOKUP($A43,'Cantidad Casos Policiales'!$A$26:$G$82,2,FALSE)</f>
        <v>1055</v>
      </c>
      <c r="M43" s="19">
        <f>VLOOKUP($A43,'Cantidad Casos Policiales'!$A$26:$G$82,3,FALSE)</f>
        <v>1061</v>
      </c>
      <c r="N43" s="24">
        <f t="shared" si="9"/>
        <v>5.6872037914691941E-3</v>
      </c>
      <c r="O43" s="19">
        <f>VLOOKUP($A43,'Cantidad Casos Policiales'!$A$26:$G$82,4,FALSE)</f>
        <v>1080</v>
      </c>
      <c r="P43" s="24">
        <f t="shared" si="10"/>
        <v>1.7907634307257305E-2</v>
      </c>
      <c r="Q43" s="19">
        <f>VLOOKUP($A43,'Cantidad Casos Policiales'!$A$26:$G$82,5,FALSE)</f>
        <v>1046</v>
      </c>
      <c r="R43" s="24">
        <f t="shared" si="11"/>
        <v>-3.1481481481481478E-2</v>
      </c>
      <c r="S43" s="19">
        <f>VLOOKUP($A43,'Cantidad Casos Policiales'!$A$26:$G$82,6,FALSE)</f>
        <v>1031</v>
      </c>
      <c r="T43" s="24">
        <f t="shared" si="12"/>
        <v>-1.4340344168260038E-2</v>
      </c>
      <c r="U43" s="20">
        <f>VLOOKUP($A43,'Cantidad Casos Policiales'!$A$26:$G$82,7,FALSE)</f>
        <v>595</v>
      </c>
      <c r="V43" s="20">
        <f t="shared" si="13"/>
        <v>7586.4606328182481</v>
      </c>
    </row>
    <row r="44" spans="1:22" x14ac:dyDescent="0.2">
      <c r="A44" t="s">
        <v>51</v>
      </c>
      <c r="B44" t="str">
        <f>VLOOKUP(A44,'Comuna&amp;Provincia'!$A$2:$B$53,2,FALSE)</f>
        <v>Provincia de Melipilla</v>
      </c>
      <c r="C44">
        <v>788</v>
      </c>
      <c r="D44" s="20">
        <v>9726</v>
      </c>
      <c r="E44" s="8">
        <f t="shared" si="8"/>
        <v>12.342639593908629</v>
      </c>
      <c r="F44" s="15">
        <f>VLOOKUP($A44,Hoja1!$A$3:$E$55,2,FALSE)</f>
        <v>0</v>
      </c>
      <c r="G44" s="15">
        <f>VLOOKUP($A44,Hoja1!$A$3:$E$55,3,FALSE)</f>
        <v>1</v>
      </c>
      <c r="H44" s="24">
        <v>0</v>
      </c>
      <c r="I44" s="15">
        <f>VLOOKUP($A44,Hoja1!$A$3:$E$55,4,FALSE)</f>
        <v>1</v>
      </c>
      <c r="J44" s="15">
        <f>VLOOKUP($A44,Hoja1!$A$3:$E$55,5,FALSE)</f>
        <v>0</v>
      </c>
      <c r="K44" s="24">
        <f t="shared" si="7"/>
        <v>-1</v>
      </c>
      <c r="L44" s="19">
        <f>VLOOKUP($A44,'Cantidad Casos Policiales'!$A$26:$G$82,2,FALSE)</f>
        <v>1149</v>
      </c>
      <c r="M44" s="19">
        <f>VLOOKUP($A44,'Cantidad Casos Policiales'!$A$26:$G$82,3,FALSE)</f>
        <v>995</v>
      </c>
      <c r="N44" s="24">
        <f t="shared" si="9"/>
        <v>-0.134029590948651</v>
      </c>
      <c r="O44" s="19">
        <f>VLOOKUP($A44,'Cantidad Casos Policiales'!$A$26:$G$82,4,FALSE)</f>
        <v>1169</v>
      </c>
      <c r="P44" s="24">
        <f t="shared" si="10"/>
        <v>0.1748743718592965</v>
      </c>
      <c r="Q44" s="19">
        <f>VLOOKUP($A44,'Cantidad Casos Policiales'!$A$26:$G$82,5,FALSE)</f>
        <v>1252</v>
      </c>
      <c r="R44" s="24">
        <f t="shared" si="11"/>
        <v>7.1000855431993151E-2</v>
      </c>
      <c r="S44" s="19">
        <f>VLOOKUP($A44,'Cantidad Casos Policiales'!$A$26:$G$82,6,FALSE)</f>
        <v>998</v>
      </c>
      <c r="T44" s="24">
        <f t="shared" si="12"/>
        <v>-0.20287539936102236</v>
      </c>
      <c r="U44" s="20">
        <f>VLOOKUP($A44,'Cantidad Casos Policiales'!$A$26:$G$82,7,FALSE)</f>
        <v>578</v>
      </c>
      <c r="V44" s="20">
        <f t="shared" si="13"/>
        <v>10261.155665227227</v>
      </c>
    </row>
    <row r="45" spans="1:22" x14ac:dyDescent="0.2">
      <c r="A45" t="s">
        <v>52</v>
      </c>
      <c r="B45" t="str">
        <f>VLOOKUP(A45,'Comuna&amp;Provincia'!$A$2:$B$53,2,FALSE)</f>
        <v>Provincia de Melipilla</v>
      </c>
      <c r="C45">
        <v>845</v>
      </c>
      <c r="D45" s="20">
        <v>6444</v>
      </c>
      <c r="E45" s="8">
        <f t="shared" si="8"/>
        <v>7.6260355029585796</v>
      </c>
      <c r="F45" s="15">
        <f>VLOOKUP($A45,Hoja1!$A$3:$E$55,2,FALSE)</f>
        <v>1</v>
      </c>
      <c r="G45" s="15">
        <f>VLOOKUP($A45,Hoja1!$A$3:$E$55,3,FALSE)</f>
        <v>0</v>
      </c>
      <c r="H45" s="24">
        <f t="shared" si="6"/>
        <v>-1</v>
      </c>
      <c r="I45" s="15">
        <f>VLOOKUP($A45,Hoja1!$A$3:$E$55,4,FALSE)</f>
        <v>0</v>
      </c>
      <c r="J45" s="15">
        <f>VLOOKUP($A45,Hoja1!$A$3:$E$55,5,FALSE)</f>
        <v>0</v>
      </c>
      <c r="K45" s="24">
        <v>0</v>
      </c>
      <c r="L45" s="19">
        <f>VLOOKUP($A45,'Cantidad Casos Policiales'!$A$26:$G$82,2,FALSE)</f>
        <v>774</v>
      </c>
      <c r="M45" s="19">
        <f>VLOOKUP($A45,'Cantidad Casos Policiales'!$A$26:$G$82,3,FALSE)</f>
        <v>593</v>
      </c>
      <c r="N45" s="24">
        <f t="shared" si="9"/>
        <v>-0.23385012919896642</v>
      </c>
      <c r="O45" s="19">
        <f>VLOOKUP($A45,'Cantidad Casos Policiales'!$A$26:$G$82,4,FALSE)</f>
        <v>746</v>
      </c>
      <c r="P45" s="24">
        <f t="shared" si="10"/>
        <v>0.25801011804384488</v>
      </c>
      <c r="Q45" s="19">
        <f>VLOOKUP($A45,'Cantidad Casos Policiales'!$A$26:$G$82,5,FALSE)</f>
        <v>610</v>
      </c>
      <c r="R45" s="24">
        <f t="shared" si="11"/>
        <v>-0.18230563002680966</v>
      </c>
      <c r="S45" s="19">
        <f>VLOOKUP($A45,'Cantidad Casos Policiales'!$A$26:$G$82,6,FALSE)</f>
        <v>683</v>
      </c>
      <c r="T45" s="24">
        <f t="shared" si="12"/>
        <v>0.11967213114754098</v>
      </c>
      <c r="U45" s="20">
        <f>VLOOKUP($A45,'Cantidad Casos Policiales'!$A$26:$G$82,7,FALSE)</f>
        <v>352</v>
      </c>
      <c r="V45" s="20">
        <f t="shared" si="13"/>
        <v>10599.006828057107</v>
      </c>
    </row>
    <row r="46" spans="1:22" x14ac:dyDescent="0.2">
      <c r="A46" t="s">
        <v>47</v>
      </c>
      <c r="B46" t="str">
        <f>VLOOKUP(A46,'Comuna&amp;Provincia'!$A$2:$B$53,2,FALSE)</f>
        <v>Provincia de Maipo</v>
      </c>
      <c r="C46">
        <v>155</v>
      </c>
      <c r="D46" s="20">
        <v>301313</v>
      </c>
      <c r="E46" s="8">
        <f t="shared" si="8"/>
        <v>1943.9548387096775</v>
      </c>
      <c r="F46" s="15">
        <f>VLOOKUP($A46,Hoja1!$A$3:$E$55,2,FALSE)</f>
        <v>141</v>
      </c>
      <c r="G46" s="15">
        <f>VLOOKUP($A46,Hoja1!$A$3:$E$55,3,FALSE)</f>
        <v>144</v>
      </c>
      <c r="H46" s="24">
        <f t="shared" si="6"/>
        <v>2.1276595744680851E-2</v>
      </c>
      <c r="I46" s="15">
        <f>VLOOKUP($A46,Hoja1!$A$3:$E$55,4,FALSE)</f>
        <v>176</v>
      </c>
      <c r="J46" s="15">
        <f>VLOOKUP($A46,Hoja1!$A$3:$E$55,5,FALSE)</f>
        <v>170</v>
      </c>
      <c r="K46" s="24">
        <f t="shared" si="7"/>
        <v>0.18055555555555555</v>
      </c>
      <c r="L46" s="19">
        <f>VLOOKUP($A46,'Cantidad Casos Policiales'!$A$26:$G$82,2,FALSE)</f>
        <v>31625</v>
      </c>
      <c r="M46" s="19">
        <f>VLOOKUP($A46,'Cantidad Casos Policiales'!$A$26:$G$82,3,FALSE)</f>
        <v>24895</v>
      </c>
      <c r="N46" s="24">
        <f t="shared" si="9"/>
        <v>-0.21280632411067193</v>
      </c>
      <c r="O46" s="19">
        <f>VLOOKUP($A46,'Cantidad Casos Policiales'!$A$26:$G$82,4,FALSE)</f>
        <v>22885</v>
      </c>
      <c r="P46" s="24">
        <f t="shared" si="10"/>
        <v>-8.0739104237798759E-2</v>
      </c>
      <c r="Q46" s="19">
        <f>VLOOKUP($A46,'Cantidad Casos Policiales'!$A$26:$G$82,5,FALSE)</f>
        <v>24827</v>
      </c>
      <c r="R46" s="24">
        <f t="shared" si="11"/>
        <v>8.4859077998689095E-2</v>
      </c>
      <c r="S46" s="19">
        <f>VLOOKUP($A46,'Cantidad Casos Policiales'!$A$26:$G$82,6,FALSE)</f>
        <v>26066</v>
      </c>
      <c r="T46" s="24">
        <f t="shared" si="12"/>
        <v>4.9905344987312202E-2</v>
      </c>
      <c r="U46" s="20">
        <f>VLOOKUP($A46,'Cantidad Casos Policiales'!$A$26:$G$82,7,FALSE)</f>
        <v>13326</v>
      </c>
      <c r="V46" s="20">
        <f t="shared" si="13"/>
        <v>8650.8049768845012</v>
      </c>
    </row>
    <row r="47" spans="1:22" x14ac:dyDescent="0.2">
      <c r="A47" t="s">
        <v>35</v>
      </c>
      <c r="B47" t="str">
        <f>VLOOKUP(A47,'Comuna&amp;Provincia'!$A$2:$B$53,2,FALSE)</f>
        <v>Provincia de Maipo</v>
      </c>
      <c r="C47">
        <v>214</v>
      </c>
      <c r="D47" s="20">
        <v>96614</v>
      </c>
      <c r="E47" s="8">
        <f t="shared" si="8"/>
        <v>451.46728971962619</v>
      </c>
      <c r="F47" s="15">
        <f>VLOOKUP($A47,Hoja1!$A$3:$E$55,2,FALSE)</f>
        <v>48</v>
      </c>
      <c r="G47" s="15">
        <f>VLOOKUP($A47,Hoja1!$A$3:$E$55,3,FALSE)</f>
        <v>46</v>
      </c>
      <c r="H47" s="24">
        <f t="shared" si="6"/>
        <v>-4.1666666666666664E-2</v>
      </c>
      <c r="I47" s="15">
        <f>VLOOKUP($A47,Hoja1!$A$3:$E$55,4,FALSE)</f>
        <v>62</v>
      </c>
      <c r="J47" s="15">
        <f>VLOOKUP($A47,Hoja1!$A$3:$E$55,5,FALSE)</f>
        <v>69</v>
      </c>
      <c r="K47" s="24">
        <f t="shared" si="7"/>
        <v>0.5</v>
      </c>
      <c r="L47" s="19">
        <f>VLOOKUP($A47,'Cantidad Casos Policiales'!$A$26:$G$82,2,FALSE)</f>
        <v>9899</v>
      </c>
      <c r="M47" s="19">
        <f>VLOOKUP($A47,'Cantidad Casos Policiales'!$A$26:$G$82,3,FALSE)</f>
        <v>9792</v>
      </c>
      <c r="N47" s="24">
        <f t="shared" si="9"/>
        <v>-1.0809172643701384E-2</v>
      </c>
      <c r="O47" s="19">
        <f>VLOOKUP($A47,'Cantidad Casos Policiales'!$A$26:$G$82,4,FALSE)</f>
        <v>8323</v>
      </c>
      <c r="P47" s="24">
        <f t="shared" si="10"/>
        <v>-0.1500204248366013</v>
      </c>
      <c r="Q47" s="19">
        <f>VLOOKUP($A47,'Cantidad Casos Policiales'!$A$26:$G$82,5,FALSE)</f>
        <v>9600</v>
      </c>
      <c r="R47" s="24">
        <f t="shared" si="11"/>
        <v>0.1534302535143578</v>
      </c>
      <c r="S47" s="19">
        <f>VLOOKUP($A47,'Cantidad Casos Policiales'!$A$26:$G$82,6,FALSE)</f>
        <v>8790</v>
      </c>
      <c r="T47" s="24">
        <f t="shared" si="12"/>
        <v>-8.4375000000000006E-2</v>
      </c>
      <c r="U47" s="20">
        <f>VLOOKUP($A47,'Cantidad Casos Policiales'!$A$26:$G$82,7,FALSE)</f>
        <v>4168</v>
      </c>
      <c r="V47" s="20">
        <f t="shared" si="13"/>
        <v>9098.060322520545</v>
      </c>
    </row>
    <row r="48" spans="1:22" x14ac:dyDescent="0.2">
      <c r="A48" t="s">
        <v>38</v>
      </c>
      <c r="B48" t="str">
        <f>VLOOKUP(A48,'Comuna&amp;Provincia'!$A$2:$B$53,2,FALSE)</f>
        <v>Provincia de Maipo</v>
      </c>
      <c r="C48">
        <v>73.3</v>
      </c>
      <c r="D48" s="20">
        <v>25392</v>
      </c>
      <c r="E48" s="8">
        <f t="shared" si="8"/>
        <v>346.41200545702594</v>
      </c>
      <c r="F48" s="15">
        <f>VLOOKUP($A48,Hoja1!$A$3:$E$55,2,FALSE)</f>
        <v>16</v>
      </c>
      <c r="G48" s="15">
        <f>VLOOKUP($A48,Hoja1!$A$3:$E$55,3,FALSE)</f>
        <v>15</v>
      </c>
      <c r="H48" s="24">
        <f t="shared" si="6"/>
        <v>-6.25E-2</v>
      </c>
      <c r="I48" s="15">
        <f>VLOOKUP($A48,Hoja1!$A$3:$E$55,4,FALSE)</f>
        <v>16</v>
      </c>
      <c r="J48" s="15">
        <f>VLOOKUP($A48,Hoja1!$A$3:$E$55,5,FALSE)</f>
        <v>16</v>
      </c>
      <c r="K48" s="24">
        <f t="shared" si="7"/>
        <v>6.6666666666666666E-2</v>
      </c>
      <c r="L48" s="19">
        <f>VLOOKUP($A48,'Cantidad Casos Policiales'!$A$26:$G$82,2,FALSE)</f>
        <v>2541</v>
      </c>
      <c r="M48" s="19">
        <f>VLOOKUP($A48,'Cantidad Casos Policiales'!$A$26:$G$82,3,FALSE)</f>
        <v>2209</v>
      </c>
      <c r="N48" s="24">
        <f t="shared" si="9"/>
        <v>-0.13065722156631249</v>
      </c>
      <c r="O48" s="19">
        <f>VLOOKUP($A48,'Cantidad Casos Policiales'!$A$26:$G$82,4,FALSE)</f>
        <v>1843</v>
      </c>
      <c r="P48" s="24">
        <f t="shared" si="10"/>
        <v>-0.16568583069262111</v>
      </c>
      <c r="Q48" s="19">
        <f>VLOOKUP($A48,'Cantidad Casos Policiales'!$A$26:$G$82,5,FALSE)</f>
        <v>2315</v>
      </c>
      <c r="R48" s="24">
        <f t="shared" si="11"/>
        <v>0.25610417797069995</v>
      </c>
      <c r="S48" s="19">
        <f>VLOOKUP($A48,'Cantidad Casos Policiales'!$A$26:$G$82,6,FALSE)</f>
        <v>2300</v>
      </c>
      <c r="T48" s="24">
        <f t="shared" si="12"/>
        <v>-6.4794816414686825E-3</v>
      </c>
      <c r="U48" s="20">
        <f>VLOOKUP($A48,'Cantidad Casos Policiales'!$A$26:$G$82,7,FALSE)</f>
        <v>1217</v>
      </c>
      <c r="V48" s="20">
        <f t="shared" si="13"/>
        <v>9057.971014492754</v>
      </c>
    </row>
    <row r="49" spans="1:22" x14ac:dyDescent="0.2">
      <c r="A49" t="s">
        <v>44</v>
      </c>
      <c r="B49" t="str">
        <f>VLOOKUP(A49,'Comuna&amp;Provincia'!$A$2:$B$53,2,FALSE)</f>
        <v>Provincia de Maipo</v>
      </c>
      <c r="C49">
        <v>820</v>
      </c>
      <c r="D49" s="20">
        <v>72759</v>
      </c>
      <c r="E49" s="8">
        <f t="shared" si="8"/>
        <v>88.730487804878052</v>
      </c>
      <c r="F49" s="15">
        <f>VLOOKUP($A49,Hoja1!$A$3:$E$55,2,FALSE)</f>
        <v>13</v>
      </c>
      <c r="G49" s="15">
        <f>VLOOKUP($A49,Hoja1!$A$3:$E$55,3,FALSE)</f>
        <v>18</v>
      </c>
      <c r="H49" s="24">
        <f t="shared" si="6"/>
        <v>0.38461538461538464</v>
      </c>
      <c r="I49" s="15">
        <f>VLOOKUP($A49,Hoja1!$A$3:$E$55,4,FALSE)</f>
        <v>21</v>
      </c>
      <c r="J49" s="15">
        <f>VLOOKUP($A49,Hoja1!$A$3:$E$55,5,FALSE)</f>
        <v>18</v>
      </c>
      <c r="K49" s="24">
        <f t="shared" si="7"/>
        <v>0</v>
      </c>
      <c r="L49" s="19">
        <f>VLOOKUP($A49,'Cantidad Casos Policiales'!$A$26:$G$82,2,FALSE)</f>
        <v>5378</v>
      </c>
      <c r="M49" s="19">
        <f>VLOOKUP($A49,'Cantidad Casos Policiales'!$A$26:$G$82,3,FALSE)</f>
        <v>5554</v>
      </c>
      <c r="N49" s="24">
        <f t="shared" si="9"/>
        <v>3.2725920416511713E-2</v>
      </c>
      <c r="O49" s="19">
        <f>VLOOKUP($A49,'Cantidad Casos Policiales'!$A$26:$G$82,4,FALSE)</f>
        <v>5093</v>
      </c>
      <c r="P49" s="24">
        <f t="shared" si="10"/>
        <v>-8.300324090745409E-2</v>
      </c>
      <c r="Q49" s="19">
        <f>VLOOKUP($A49,'Cantidad Casos Policiales'!$A$26:$G$82,5,FALSE)</f>
        <v>5160</v>
      </c>
      <c r="R49" s="24">
        <f t="shared" si="11"/>
        <v>1.3155311211466719E-2</v>
      </c>
      <c r="S49" s="19">
        <f>VLOOKUP($A49,'Cantidad Casos Policiales'!$A$26:$G$82,6,FALSE)</f>
        <v>5520</v>
      </c>
      <c r="T49" s="24">
        <f t="shared" si="12"/>
        <v>6.9767441860465115E-2</v>
      </c>
      <c r="U49" s="20">
        <f>VLOOKUP($A49,'Cantidad Casos Policiales'!$A$26:$G$82,7,FALSE)</f>
        <v>3050</v>
      </c>
      <c r="V49" s="20">
        <f t="shared" si="13"/>
        <v>7586.6903063538539</v>
      </c>
    </row>
    <row r="50" spans="1:22" x14ac:dyDescent="0.2">
      <c r="A50" t="s">
        <v>23</v>
      </c>
      <c r="B50" t="str">
        <f>VLOOKUP(A50,'Comuna&amp;Provincia'!$A$2:$B$53,2,FALSE)</f>
        <v>Provincia de Cordillera</v>
      </c>
      <c r="C50">
        <v>88</v>
      </c>
      <c r="D50" s="20">
        <v>568106</v>
      </c>
      <c r="E50" s="8">
        <f t="shared" si="8"/>
        <v>6455.75</v>
      </c>
      <c r="F50" s="15">
        <f>VLOOKUP($A50,Hoja1!$A$3:$E$55,2,FALSE)</f>
        <v>550</v>
      </c>
      <c r="G50" s="15">
        <f>VLOOKUP($A50,Hoja1!$A$3:$E$55,3,FALSE)</f>
        <v>487</v>
      </c>
      <c r="H50" s="24">
        <f t="shared" si="6"/>
        <v>-0.11454545454545455</v>
      </c>
      <c r="I50" s="15">
        <f>VLOOKUP($A50,Hoja1!$A$3:$E$55,4,FALSE)</f>
        <v>549</v>
      </c>
      <c r="J50" s="15">
        <f>VLOOKUP($A50,Hoja1!$A$3:$E$55,5,FALSE)</f>
        <v>592</v>
      </c>
      <c r="K50" s="24">
        <f t="shared" si="7"/>
        <v>0.21560574948665298</v>
      </c>
      <c r="L50" s="19">
        <f>VLOOKUP($A50,'Cantidad Casos Policiales'!$A$26:$G$82,2,FALSE)</f>
        <v>50022</v>
      </c>
      <c r="M50" s="19">
        <f>VLOOKUP($A50,'Cantidad Casos Policiales'!$A$26:$G$82,3,FALSE)</f>
        <v>37270</v>
      </c>
      <c r="N50" s="24">
        <f t="shared" si="9"/>
        <v>-0.25492783175402822</v>
      </c>
      <c r="O50" s="19">
        <f>VLOOKUP($A50,'Cantidad Casos Policiales'!$A$26:$G$82,4,FALSE)</f>
        <v>34573</v>
      </c>
      <c r="P50" s="24">
        <f t="shared" si="10"/>
        <v>-7.2363831499865847E-2</v>
      </c>
      <c r="Q50" s="19">
        <f>VLOOKUP($A50,'Cantidad Casos Policiales'!$A$26:$G$82,5,FALSE)</f>
        <v>37156</v>
      </c>
      <c r="R50" s="24">
        <f t="shared" si="11"/>
        <v>7.4711480056691634E-2</v>
      </c>
      <c r="S50" s="19">
        <f>VLOOKUP($A50,'Cantidad Casos Policiales'!$A$26:$G$82,6,FALSE)</f>
        <v>39711</v>
      </c>
      <c r="T50" s="24">
        <f t="shared" si="12"/>
        <v>6.8764129615674449E-2</v>
      </c>
      <c r="U50" s="20">
        <f>VLOOKUP($A50,'Cantidad Casos Policiales'!$A$26:$G$82,7,FALSE)</f>
        <v>19965</v>
      </c>
      <c r="V50" s="20">
        <f t="shared" si="13"/>
        <v>6990.0687547746365</v>
      </c>
    </row>
    <row r="51" spans="1:22" x14ac:dyDescent="0.2">
      <c r="A51" t="s">
        <v>8</v>
      </c>
      <c r="B51" t="str">
        <f>VLOOKUP(A51,'Comuna&amp;Provincia'!$A$2:$B$53,2,FALSE)</f>
        <v>Provincia de Cordillera</v>
      </c>
      <c r="C51">
        <v>445.13</v>
      </c>
      <c r="D51" s="20">
        <v>26521</v>
      </c>
      <c r="E51" s="8">
        <f t="shared" si="8"/>
        <v>59.58034731426774</v>
      </c>
      <c r="F51" s="15">
        <f>VLOOKUP($A51,Hoja1!$A$3:$E$55,2,FALSE)</f>
        <v>16</v>
      </c>
      <c r="G51" s="15">
        <f>VLOOKUP($A51,Hoja1!$A$3:$E$55,3,FALSE)</f>
        <v>10</v>
      </c>
      <c r="H51" s="24">
        <f t="shared" si="6"/>
        <v>-0.375</v>
      </c>
      <c r="I51" s="15">
        <f>VLOOKUP($A51,Hoja1!$A$3:$E$55,4,FALSE)</f>
        <v>17</v>
      </c>
      <c r="J51" s="15">
        <f>VLOOKUP($A51,Hoja1!$A$3:$E$55,5,FALSE)</f>
        <v>12</v>
      </c>
      <c r="K51" s="24">
        <f t="shared" si="7"/>
        <v>0.2</v>
      </c>
      <c r="L51" s="19">
        <f>VLOOKUP($A51,'Cantidad Casos Policiales'!$A$26:$G$82,2,FALSE)</f>
        <v>2101</v>
      </c>
      <c r="M51" s="19">
        <f>VLOOKUP($A51,'Cantidad Casos Policiales'!$A$26:$G$82,3,FALSE)</f>
        <v>2344</v>
      </c>
      <c r="N51" s="24">
        <f t="shared" si="9"/>
        <v>0.11565920990004759</v>
      </c>
      <c r="O51" s="19">
        <f>VLOOKUP($A51,'Cantidad Casos Policiales'!$A$26:$G$82,4,FALSE)</f>
        <v>2328</v>
      </c>
      <c r="P51" s="24">
        <f t="shared" si="10"/>
        <v>-6.8259385665529011E-3</v>
      </c>
      <c r="Q51" s="19">
        <f>VLOOKUP($A51,'Cantidad Casos Policiales'!$A$26:$G$82,5,FALSE)</f>
        <v>2838</v>
      </c>
      <c r="R51" s="24">
        <f t="shared" si="11"/>
        <v>0.21907216494845361</v>
      </c>
      <c r="S51" s="19">
        <f>VLOOKUP($A51,'Cantidad Casos Policiales'!$A$26:$G$82,6,FALSE)</f>
        <v>2666</v>
      </c>
      <c r="T51" s="24">
        <f t="shared" si="12"/>
        <v>-6.0606060606060608E-2</v>
      </c>
      <c r="U51" s="20">
        <f>VLOOKUP($A51,'Cantidad Casos Policiales'!$A$26:$G$82,7,FALSE)</f>
        <v>1274</v>
      </c>
      <c r="V51" s="20">
        <f t="shared" si="13"/>
        <v>10052.411296708269</v>
      </c>
    </row>
    <row r="52" spans="1:22" x14ac:dyDescent="0.2">
      <c r="A52" t="s">
        <v>27</v>
      </c>
      <c r="B52" t="str">
        <f>VLOOKUP(A52,'Comuna&amp;Provincia'!$A$2:$B$53,2,FALSE)</f>
        <v>Provincia de Cordillera</v>
      </c>
      <c r="C52">
        <v>4994.8</v>
      </c>
      <c r="D52" s="20">
        <v>118189</v>
      </c>
      <c r="E52" s="8">
        <f t="shared" si="8"/>
        <v>23.662408905261472</v>
      </c>
      <c r="F52" s="15">
        <f>VLOOKUP($A52,Hoja1!$A$3:$E$55,2,FALSE)</f>
        <v>3</v>
      </c>
      <c r="G52" s="15">
        <f>VLOOKUP($A52,Hoja1!$A$3:$E$55,3,FALSE)</f>
        <v>3</v>
      </c>
      <c r="H52" s="24">
        <f t="shared" si="6"/>
        <v>0</v>
      </c>
      <c r="I52" s="15">
        <f>VLOOKUP($A52,Hoja1!$A$3:$E$55,4,FALSE)</f>
        <v>5</v>
      </c>
      <c r="J52" s="15">
        <f>VLOOKUP($A52,Hoja1!$A$3:$E$55,5,FALSE)</f>
        <v>9</v>
      </c>
      <c r="K52" s="24">
        <f t="shared" si="7"/>
        <v>2</v>
      </c>
      <c r="L52" s="19">
        <f>VLOOKUP($A52,'Cantidad Casos Policiales'!$A$26:$G$82,2,FALSE)</f>
        <v>2885</v>
      </c>
      <c r="M52" s="19">
        <f>VLOOKUP($A52,'Cantidad Casos Policiales'!$A$26:$G$82,3,FALSE)</f>
        <v>2492</v>
      </c>
      <c r="N52" s="24">
        <f t="shared" si="9"/>
        <v>-0.13622183708838823</v>
      </c>
      <c r="O52" s="19">
        <f>VLOOKUP($A52,'Cantidad Casos Policiales'!$A$26:$G$82,4,FALSE)</f>
        <v>2220</v>
      </c>
      <c r="P52" s="24">
        <f t="shared" si="10"/>
        <v>-0.10914927768860354</v>
      </c>
      <c r="Q52" s="19">
        <f>VLOOKUP($A52,'Cantidad Casos Policiales'!$A$26:$G$82,5,FALSE)</f>
        <v>2141</v>
      </c>
      <c r="R52" s="24">
        <f t="shared" si="11"/>
        <v>-3.5585585585585583E-2</v>
      </c>
      <c r="S52" s="19">
        <f>VLOOKUP($A52,'Cantidad Casos Policiales'!$A$26:$G$82,6,FALSE)</f>
        <v>2235</v>
      </c>
      <c r="T52" s="24">
        <f t="shared" si="12"/>
        <v>4.3904717421765528E-2</v>
      </c>
      <c r="U52" s="20">
        <f>VLOOKUP($A52,'Cantidad Casos Policiales'!$A$26:$G$82,7,FALSE)</f>
        <v>1160</v>
      </c>
      <c r="V52" s="20">
        <f t="shared" si="13"/>
        <v>1891.0389291727656</v>
      </c>
    </row>
    <row r="53" spans="1:22" x14ac:dyDescent="0.2">
      <c r="A53" t="s">
        <v>42</v>
      </c>
      <c r="B53" t="str">
        <f>VLOOKUP(A53,'Comuna&amp;Provincia'!$A$2:$B$53,2,FALSE)</f>
        <v>Provincia de Chacabuco</v>
      </c>
      <c r="C53">
        <v>452</v>
      </c>
      <c r="D53" s="20">
        <v>102034</v>
      </c>
      <c r="E53" s="8">
        <f t="shared" si="8"/>
        <v>225.73893805309734</v>
      </c>
      <c r="F53" s="15">
        <f>VLOOKUP($A53,Hoja1!$A$3:$E$55,2,FALSE)</f>
        <v>62</v>
      </c>
      <c r="G53" s="15">
        <f>VLOOKUP($A53,Hoja1!$A$3:$E$55,3,FALSE)</f>
        <v>62</v>
      </c>
      <c r="H53" s="24">
        <f t="shared" si="6"/>
        <v>0</v>
      </c>
      <c r="I53" s="15">
        <f>VLOOKUP($A53,Hoja1!$A$3:$E$55,4,FALSE)</f>
        <v>88</v>
      </c>
      <c r="J53" s="15">
        <f>VLOOKUP($A53,Hoja1!$A$3:$E$55,5,FALSE)</f>
        <v>104</v>
      </c>
      <c r="K53" s="24">
        <f t="shared" si="7"/>
        <v>0.67741935483870963</v>
      </c>
      <c r="L53" s="19">
        <f>VLOOKUP($A53,'Cantidad Casos Policiales'!$A$26:$G$82,2,FALSE)</f>
        <v>8658</v>
      </c>
      <c r="M53" s="19">
        <f>VLOOKUP($A53,'Cantidad Casos Policiales'!$A$26:$G$82,3,FALSE)</f>
        <v>7997</v>
      </c>
      <c r="N53" s="24">
        <f t="shared" si="9"/>
        <v>-7.6345576345576344E-2</v>
      </c>
      <c r="O53" s="19">
        <f>VLOOKUP($A53,'Cantidad Casos Policiales'!$A$26:$G$82,4,FALSE)</f>
        <v>8524</v>
      </c>
      <c r="P53" s="24">
        <f t="shared" si="10"/>
        <v>6.589971239214705E-2</v>
      </c>
      <c r="Q53" s="19">
        <f>VLOOKUP($A53,'Cantidad Casos Policiales'!$A$26:$G$82,5,FALSE)</f>
        <v>9134</v>
      </c>
      <c r="R53" s="24">
        <f t="shared" si="11"/>
        <v>7.1562646644767719E-2</v>
      </c>
      <c r="S53" s="19">
        <f>VLOOKUP($A53,'Cantidad Casos Policiales'!$A$26:$G$82,6,FALSE)</f>
        <v>9814</v>
      </c>
      <c r="T53" s="24">
        <f t="shared" si="12"/>
        <v>7.4447120648127876E-2</v>
      </c>
      <c r="U53" s="20">
        <f>VLOOKUP($A53,'Cantidad Casos Policiales'!$A$26:$G$82,7,FALSE)</f>
        <v>4938</v>
      </c>
      <c r="V53" s="20">
        <f t="shared" si="13"/>
        <v>9618.3625066154418</v>
      </c>
    </row>
    <row r="54" spans="1:22" x14ac:dyDescent="0.2">
      <c r="A54" t="s">
        <v>28</v>
      </c>
      <c r="B54" t="str">
        <f>VLOOKUP(A54,'Comuna&amp;Provincia'!$A$2:$B$53,2,FALSE)</f>
        <v>Provincia de Chacabuco</v>
      </c>
      <c r="C54">
        <v>971.2</v>
      </c>
      <c r="D54" s="20">
        <v>146207</v>
      </c>
      <c r="E54" s="8">
        <f t="shared" si="8"/>
        <v>150.54262767710048</v>
      </c>
      <c r="F54" s="15">
        <f>VLOOKUP($A54,Hoja1!$A$3:$E$55,2,FALSE)</f>
        <v>112</v>
      </c>
      <c r="G54" s="15">
        <f>VLOOKUP($A54,Hoja1!$A$3:$E$55,3,FALSE)</f>
        <v>101</v>
      </c>
      <c r="H54" s="24">
        <f t="shared" si="6"/>
        <v>-9.8214285714285712E-2</v>
      </c>
      <c r="I54" s="15">
        <f>VLOOKUP($A54,Hoja1!$A$3:$E$55,4,FALSE)</f>
        <v>117</v>
      </c>
      <c r="J54" s="15">
        <f>VLOOKUP($A54,Hoja1!$A$3:$E$55,5,FALSE)</f>
        <v>134</v>
      </c>
      <c r="K54" s="24">
        <f t="shared" si="7"/>
        <v>0.32673267326732675</v>
      </c>
      <c r="L54" s="19">
        <f>VLOOKUP($A54,'Cantidad Casos Policiales'!$A$26:$G$82,2,FALSE)</f>
        <v>12653</v>
      </c>
      <c r="M54" s="19">
        <f>VLOOKUP($A54,'Cantidad Casos Policiales'!$A$26:$G$82,3,FALSE)</f>
        <v>10436</v>
      </c>
      <c r="N54" s="24">
        <f t="shared" si="9"/>
        <v>-0.1752153639453094</v>
      </c>
      <c r="O54" s="19">
        <f>VLOOKUP($A54,'Cantidad Casos Policiales'!$A$26:$G$82,4,FALSE)</f>
        <v>10151</v>
      </c>
      <c r="P54" s="24">
        <f t="shared" si="10"/>
        <v>-2.7309313913376772E-2</v>
      </c>
      <c r="Q54" s="19">
        <f>VLOOKUP($A54,'Cantidad Casos Policiales'!$A$26:$G$82,5,FALSE)</f>
        <v>11012</v>
      </c>
      <c r="R54" s="24">
        <f t="shared" si="11"/>
        <v>8.4819229632548523E-2</v>
      </c>
      <c r="S54" s="19">
        <f>VLOOKUP($A54,'Cantidad Casos Policiales'!$A$26:$G$82,6,FALSE)</f>
        <v>11545</v>
      </c>
      <c r="T54" s="24">
        <f t="shared" si="12"/>
        <v>4.8401743552488198E-2</v>
      </c>
      <c r="U54" s="20">
        <f>VLOOKUP($A54,'Cantidad Casos Policiales'!$A$26:$G$82,7,FALSE)</f>
        <v>5864</v>
      </c>
      <c r="V54" s="20">
        <f t="shared" si="13"/>
        <v>7896.3387525905055</v>
      </c>
    </row>
    <row r="55" spans="1:22" x14ac:dyDescent="0.2">
      <c r="A55" t="s">
        <v>56</v>
      </c>
      <c r="B55" t="str">
        <f>VLOOKUP(A55,'Comuna&amp;Provincia'!$A$2:$B$53,2,FALSE)</f>
        <v>Provincia de Chacabuco</v>
      </c>
      <c r="C55">
        <v>653</v>
      </c>
      <c r="D55" s="20">
        <v>19312</v>
      </c>
      <c r="E55" s="8">
        <f t="shared" si="8"/>
        <v>29.57427258805513</v>
      </c>
      <c r="F55" s="15">
        <f>VLOOKUP($A55,Hoja1!$A$3:$E$55,2,FALSE)</f>
        <v>2</v>
      </c>
      <c r="G55" s="15">
        <f>VLOOKUP($A55,Hoja1!$A$3:$E$55,3,FALSE)</f>
        <v>3</v>
      </c>
      <c r="H55" s="24">
        <f t="shared" si="6"/>
        <v>0.5</v>
      </c>
      <c r="I55" s="15">
        <f>VLOOKUP($A55,Hoja1!$A$3:$E$55,4,FALSE)</f>
        <v>5</v>
      </c>
      <c r="J55" s="15">
        <f>VLOOKUP($A55,Hoja1!$A$3:$E$55,5,FALSE)</f>
        <v>6</v>
      </c>
      <c r="K55" s="24">
        <f t="shared" si="7"/>
        <v>1</v>
      </c>
      <c r="L55" s="19">
        <f>VLOOKUP($A55,'Cantidad Casos Policiales'!$A$26:$G$82,2,FALSE)</f>
        <v>1821</v>
      </c>
      <c r="M55" s="19">
        <f>VLOOKUP($A55,'Cantidad Casos Policiales'!$A$26:$G$82,3,FALSE)</f>
        <v>1410</v>
      </c>
      <c r="N55" s="24">
        <f t="shared" si="9"/>
        <v>-0.2257001647446458</v>
      </c>
      <c r="O55" s="19">
        <f>VLOOKUP($A55,'Cantidad Casos Policiales'!$A$26:$G$82,4,FALSE)</f>
        <v>1695</v>
      </c>
      <c r="P55" s="24">
        <f t="shared" si="10"/>
        <v>0.20212765957446807</v>
      </c>
      <c r="Q55" s="19">
        <f>VLOOKUP($A55,'Cantidad Casos Policiales'!$A$26:$G$82,5,FALSE)</f>
        <v>1809</v>
      </c>
      <c r="R55" s="24">
        <f t="shared" si="11"/>
        <v>6.7256637168141592E-2</v>
      </c>
      <c r="S55" s="19">
        <f>VLOOKUP($A55,'Cantidad Casos Policiales'!$A$26:$G$82,6,FALSE)</f>
        <v>2029</v>
      </c>
      <c r="T55" s="24">
        <f t="shared" si="12"/>
        <v>0.12161415146489774</v>
      </c>
      <c r="U55" s="20">
        <f>VLOOKUP($A55,'Cantidad Casos Policiales'!$A$26:$G$82,7,FALSE)</f>
        <v>994</v>
      </c>
      <c r="V55" s="20">
        <f t="shared" si="13"/>
        <v>10506.420878210438</v>
      </c>
    </row>
  </sheetData>
  <autoFilter ref="A3:V55" xr:uid="{11FCAD75-365F-4EC3-8081-68865B738D70}">
    <sortState xmlns:xlrd2="http://schemas.microsoft.com/office/spreadsheetml/2017/richdata2" ref="A4:V55">
      <sortCondition descending="1" ref="B4:B55"/>
      <sortCondition descending="1" ref="E4:E55"/>
    </sortState>
  </autoFilter>
  <mergeCells count="2">
    <mergeCell ref="L1:U1"/>
    <mergeCell ref="L2:U2"/>
  </mergeCells>
  <phoneticPr fontId="23" type="noConversion"/>
  <hyperlinks>
    <hyperlink ref="C2" r:id="rId1" xr:uid="{A265387B-7C72-4434-B06C-8B299310B19C}"/>
    <hyperlink ref="L2" r:id="rId2" xr:uid="{037BAA30-AFAC-4003-8FCE-8B18014C336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2448-6D11-42CD-82E1-DDA222C1022A}">
  <dimension ref="A1:L82"/>
  <sheetViews>
    <sheetView topLeftCell="A65" workbookViewId="0">
      <selection activeCell="G20" sqref="A1:G1048576"/>
    </sheetView>
  </sheetViews>
  <sheetFormatPr baseColWidth="10" defaultColWidth="11.5" defaultRowHeight="15" x14ac:dyDescent="0.2"/>
  <sheetData>
    <row r="1" spans="1:12" ht="16" thickBot="1" x14ac:dyDescent="0.25">
      <c r="A1" s="34" t="s">
        <v>71</v>
      </c>
      <c r="B1" s="35"/>
      <c r="C1" s="35"/>
      <c r="D1" s="35"/>
      <c r="E1" s="35"/>
      <c r="F1" s="35"/>
      <c r="G1" s="35"/>
      <c r="H1" s="35"/>
      <c r="I1" s="35"/>
      <c r="J1" s="35"/>
      <c r="K1" s="35"/>
      <c r="L1" s="36"/>
    </row>
    <row r="2" spans="1:12" ht="16" thickBot="1" x14ac:dyDescent="0.25">
      <c r="A2" s="22" t="s">
        <v>84</v>
      </c>
      <c r="B2" s="28" t="s">
        <v>85</v>
      </c>
      <c r="C2" s="29"/>
      <c r="D2" s="29"/>
      <c r="E2" s="29"/>
      <c r="F2" s="29"/>
      <c r="G2" s="29"/>
      <c r="H2" s="29"/>
      <c r="I2" s="29"/>
      <c r="J2" s="29"/>
      <c r="K2" s="29"/>
      <c r="L2" s="30"/>
    </row>
    <row r="3" spans="1:12" ht="16" thickBot="1" x14ac:dyDescent="0.25">
      <c r="A3" s="22" t="s">
        <v>86</v>
      </c>
      <c r="B3" s="28" t="s">
        <v>87</v>
      </c>
      <c r="C3" s="29"/>
      <c r="D3" s="29"/>
      <c r="E3" s="29"/>
      <c r="F3" s="29"/>
      <c r="G3" s="29"/>
      <c r="H3" s="29"/>
      <c r="I3" s="29"/>
      <c r="J3" s="29"/>
      <c r="K3" s="29"/>
      <c r="L3" s="30"/>
    </row>
    <row r="4" spans="1:12" ht="16" thickBot="1" x14ac:dyDescent="0.25">
      <c r="A4" s="34"/>
      <c r="B4" s="35"/>
      <c r="C4" s="35"/>
      <c r="D4" s="35"/>
      <c r="E4" s="35"/>
      <c r="F4" s="35"/>
      <c r="G4" s="35"/>
      <c r="H4" s="35"/>
      <c r="I4" s="35"/>
      <c r="J4" s="35"/>
      <c r="K4" s="35"/>
      <c r="L4" s="36"/>
    </row>
    <row r="5" spans="1:12" ht="16" thickBot="1" x14ac:dyDescent="0.25">
      <c r="A5" s="31" t="s">
        <v>88</v>
      </c>
      <c r="B5" s="32"/>
      <c r="C5" s="32"/>
      <c r="D5" s="32"/>
      <c r="E5" s="32"/>
      <c r="F5" s="32"/>
      <c r="G5" s="32"/>
      <c r="H5" s="32"/>
      <c r="I5" s="32"/>
      <c r="J5" s="32"/>
      <c r="K5" s="32"/>
      <c r="L5" s="33"/>
    </row>
    <row r="6" spans="1:12" ht="16" thickBot="1" x14ac:dyDescent="0.25">
      <c r="A6" s="13" t="s">
        <v>89</v>
      </c>
      <c r="B6" s="28" t="s">
        <v>90</v>
      </c>
      <c r="C6" s="29"/>
      <c r="D6" s="29"/>
      <c r="E6" s="29"/>
      <c r="F6" s="29"/>
      <c r="G6" s="29"/>
      <c r="H6" s="29"/>
      <c r="I6" s="29"/>
      <c r="J6" s="29"/>
      <c r="K6" s="29"/>
      <c r="L6" s="30"/>
    </row>
    <row r="7" spans="1:12" ht="16" thickBot="1" x14ac:dyDescent="0.25">
      <c r="A7" s="13" t="s">
        <v>91</v>
      </c>
      <c r="B7" s="28" t="s">
        <v>92</v>
      </c>
      <c r="C7" s="29"/>
      <c r="D7" s="29"/>
      <c r="E7" s="29"/>
      <c r="F7" s="29"/>
      <c r="G7" s="29"/>
      <c r="H7" s="29"/>
      <c r="I7" s="29"/>
      <c r="J7" s="29"/>
      <c r="K7" s="29"/>
      <c r="L7" s="30"/>
    </row>
    <row r="8" spans="1:12" ht="16" thickBot="1" x14ac:dyDescent="0.25">
      <c r="A8" s="13" t="s">
        <v>93</v>
      </c>
      <c r="B8" s="28" t="s">
        <v>94</v>
      </c>
      <c r="C8" s="29"/>
      <c r="D8" s="29"/>
      <c r="E8" s="29"/>
      <c r="F8" s="29"/>
      <c r="G8" s="29"/>
      <c r="H8" s="29"/>
      <c r="I8" s="29"/>
      <c r="J8" s="29"/>
      <c r="K8" s="29"/>
      <c r="L8" s="30"/>
    </row>
    <row r="9" spans="1:12" ht="16" thickBot="1" x14ac:dyDescent="0.25">
      <c r="A9" s="28"/>
      <c r="B9" s="29"/>
      <c r="C9" s="29"/>
      <c r="D9" s="29"/>
      <c r="E9" s="29"/>
      <c r="F9" s="29"/>
      <c r="G9" s="29"/>
      <c r="H9" s="29"/>
      <c r="I9" s="29"/>
      <c r="J9" s="29"/>
      <c r="K9" s="29"/>
      <c r="L9" s="30"/>
    </row>
    <row r="10" spans="1:12" ht="16" thickBot="1" x14ac:dyDescent="0.25">
      <c r="A10" s="31" t="s">
        <v>95</v>
      </c>
      <c r="B10" s="32"/>
      <c r="C10" s="32"/>
      <c r="D10" s="32"/>
      <c r="E10" s="32"/>
      <c r="F10" s="32"/>
      <c r="G10" s="32"/>
      <c r="H10" s="32"/>
      <c r="I10" s="32"/>
      <c r="J10" s="32"/>
      <c r="K10" s="32"/>
      <c r="L10" s="33"/>
    </row>
    <row r="11" spans="1:12" ht="16" thickBot="1" x14ac:dyDescent="0.25">
      <c r="A11" s="13" t="s">
        <v>96</v>
      </c>
      <c r="B11" s="28" t="s">
        <v>97</v>
      </c>
      <c r="C11" s="29"/>
      <c r="D11" s="29"/>
      <c r="E11" s="29"/>
      <c r="F11" s="29"/>
      <c r="G11" s="29"/>
      <c r="H11" s="29"/>
      <c r="I11" s="29"/>
      <c r="J11" s="29"/>
      <c r="K11" s="29"/>
      <c r="L11" s="30"/>
    </row>
    <row r="12" spans="1:12" ht="16" thickBot="1" x14ac:dyDescent="0.25">
      <c r="A12" s="13" t="s">
        <v>98</v>
      </c>
      <c r="B12" s="28" t="s">
        <v>99</v>
      </c>
      <c r="C12" s="29"/>
      <c r="D12" s="29"/>
      <c r="E12" s="29"/>
      <c r="F12" s="29"/>
      <c r="G12" s="29"/>
      <c r="H12" s="29"/>
      <c r="I12" s="29"/>
      <c r="J12" s="29"/>
      <c r="K12" s="29"/>
      <c r="L12" s="30"/>
    </row>
    <row r="13" spans="1:12" ht="16" thickBot="1" x14ac:dyDescent="0.25">
      <c r="A13" s="13" t="s">
        <v>100</v>
      </c>
      <c r="B13" s="28" t="s">
        <v>99</v>
      </c>
      <c r="C13" s="29"/>
      <c r="D13" s="29"/>
      <c r="E13" s="29"/>
      <c r="F13" s="29"/>
      <c r="G13" s="29"/>
      <c r="H13" s="29"/>
      <c r="I13" s="29"/>
      <c r="J13" s="29"/>
      <c r="K13" s="29"/>
      <c r="L13" s="30"/>
    </row>
    <row r="14" spans="1:12" ht="16" thickBot="1" x14ac:dyDescent="0.25">
      <c r="A14" s="28"/>
      <c r="B14" s="29"/>
      <c r="C14" s="29"/>
      <c r="D14" s="29"/>
      <c r="E14" s="29"/>
      <c r="F14" s="29"/>
      <c r="G14" s="29"/>
      <c r="H14" s="29"/>
      <c r="I14" s="29"/>
      <c r="J14" s="29"/>
      <c r="K14" s="29"/>
      <c r="L14" s="30"/>
    </row>
    <row r="15" spans="1:12" ht="16" thickBot="1" x14ac:dyDescent="0.25">
      <c r="A15" s="31" t="s">
        <v>101</v>
      </c>
      <c r="B15" s="32"/>
      <c r="C15" s="32"/>
      <c r="D15" s="32"/>
      <c r="E15" s="32"/>
      <c r="F15" s="32"/>
      <c r="G15" s="32"/>
      <c r="H15" s="32"/>
      <c r="I15" s="32"/>
      <c r="J15" s="32"/>
      <c r="K15" s="32"/>
      <c r="L15" s="33"/>
    </row>
    <row r="16" spans="1:12" ht="16" thickBot="1" x14ac:dyDescent="0.25">
      <c r="A16" s="13" t="s">
        <v>102</v>
      </c>
      <c r="B16" s="28" t="s">
        <v>103</v>
      </c>
      <c r="C16" s="29"/>
      <c r="D16" s="29"/>
      <c r="E16" s="29"/>
      <c r="F16" s="29"/>
      <c r="G16" s="29"/>
      <c r="H16" s="29"/>
      <c r="I16" s="29"/>
      <c r="J16" s="29"/>
      <c r="K16" s="29"/>
      <c r="L16" s="30"/>
    </row>
    <row r="17" spans="1:12" ht="16" thickBot="1" x14ac:dyDescent="0.25">
      <c r="A17" s="13" t="s">
        <v>104</v>
      </c>
      <c r="B17" s="28" t="s">
        <v>99</v>
      </c>
      <c r="C17" s="29"/>
      <c r="D17" s="29"/>
      <c r="E17" s="29"/>
      <c r="F17" s="29"/>
      <c r="G17" s="29"/>
      <c r="H17" s="29"/>
      <c r="I17" s="29"/>
      <c r="J17" s="29"/>
      <c r="K17" s="29"/>
      <c r="L17" s="30"/>
    </row>
    <row r="18" spans="1:12" ht="16" thickBot="1" x14ac:dyDescent="0.25">
      <c r="A18" s="13" t="s">
        <v>105</v>
      </c>
      <c r="B18" s="28" t="s">
        <v>99</v>
      </c>
      <c r="C18" s="29"/>
      <c r="D18" s="29"/>
      <c r="E18" s="29"/>
      <c r="F18" s="29"/>
      <c r="G18" s="29"/>
      <c r="H18" s="29"/>
      <c r="I18" s="29"/>
      <c r="J18" s="29"/>
      <c r="K18" s="29"/>
      <c r="L18" s="30"/>
    </row>
    <row r="19" spans="1:12" ht="16" thickBot="1" x14ac:dyDescent="0.25">
      <c r="A19" s="28"/>
      <c r="B19" s="29"/>
      <c r="C19" s="29"/>
      <c r="D19" s="29"/>
      <c r="E19" s="29"/>
      <c r="F19" s="29"/>
      <c r="G19" s="29"/>
      <c r="H19" s="29"/>
      <c r="I19" s="29"/>
      <c r="J19" s="29"/>
      <c r="K19" s="29"/>
      <c r="L19" s="30"/>
    </row>
    <row r="20" spans="1:12" ht="16" thickBot="1" x14ac:dyDescent="0.25"/>
    <row r="21" spans="1:12" ht="16" thickBot="1" x14ac:dyDescent="0.25">
      <c r="A21" s="12"/>
      <c r="B21" s="4">
        <v>2019</v>
      </c>
      <c r="C21" s="4">
        <v>2020</v>
      </c>
      <c r="D21" s="4">
        <v>2021</v>
      </c>
      <c r="E21" s="4">
        <v>2022</v>
      </c>
      <c r="F21" s="4">
        <v>2023</v>
      </c>
      <c r="G21" s="4">
        <v>2024</v>
      </c>
    </row>
    <row r="22" spans="1:12" ht="16" thickBot="1" x14ac:dyDescent="0.25">
      <c r="A22" s="4" t="s">
        <v>62</v>
      </c>
      <c r="B22" s="3"/>
      <c r="C22" s="3"/>
      <c r="D22" s="3"/>
      <c r="E22" s="3"/>
      <c r="F22" s="3"/>
      <c r="G22" s="3"/>
    </row>
    <row r="23" spans="1:12" ht="16" thickBot="1" x14ac:dyDescent="0.25">
      <c r="A23" s="2" t="s">
        <v>63</v>
      </c>
      <c r="B23" s="11">
        <v>1902506</v>
      </c>
      <c r="C23" s="11">
        <v>1574284</v>
      </c>
      <c r="D23" s="11">
        <v>1531541</v>
      </c>
      <c r="E23" s="11">
        <v>1670643</v>
      </c>
      <c r="F23" s="11">
        <v>1733085</v>
      </c>
      <c r="G23" s="11">
        <v>880447</v>
      </c>
    </row>
    <row r="24" spans="1:12" ht="16" thickBot="1" x14ac:dyDescent="0.25">
      <c r="A24" s="9" t="s">
        <v>64</v>
      </c>
      <c r="B24" s="7">
        <v>737526</v>
      </c>
      <c r="C24" s="7">
        <v>556899</v>
      </c>
      <c r="D24" s="7">
        <v>541065</v>
      </c>
      <c r="E24" s="7">
        <v>593635</v>
      </c>
      <c r="F24" s="7">
        <v>627032</v>
      </c>
      <c r="G24" s="7">
        <v>319508</v>
      </c>
    </row>
    <row r="25" spans="1:12" ht="16" thickBot="1" x14ac:dyDescent="0.25">
      <c r="A25" s="10" t="s">
        <v>65</v>
      </c>
      <c r="B25" s="1">
        <v>561836</v>
      </c>
      <c r="C25" s="1">
        <v>409572</v>
      </c>
      <c r="D25" s="1">
        <v>400433</v>
      </c>
      <c r="E25" s="1">
        <v>443391</v>
      </c>
      <c r="F25" s="1">
        <v>473727</v>
      </c>
      <c r="G25" s="1">
        <v>242406</v>
      </c>
    </row>
    <row r="26" spans="1:12" ht="16" thickBot="1" x14ac:dyDescent="0.25">
      <c r="A26" t="s">
        <v>6</v>
      </c>
      <c r="B26" s="6">
        <v>85810</v>
      </c>
      <c r="C26" s="6">
        <v>54378</v>
      </c>
      <c r="D26" s="6">
        <v>61951</v>
      </c>
      <c r="E26" s="6">
        <v>66970</v>
      </c>
      <c r="F26" s="6">
        <v>69239</v>
      </c>
      <c r="G26" s="6">
        <v>34513</v>
      </c>
    </row>
    <row r="27" spans="1:12" ht="16" thickBot="1" x14ac:dyDescent="0.25">
      <c r="A27" t="s">
        <v>49</v>
      </c>
      <c r="B27" s="6">
        <v>10246</v>
      </c>
      <c r="C27" s="6">
        <v>7661</v>
      </c>
      <c r="D27" s="6">
        <v>7700</v>
      </c>
      <c r="E27" s="6">
        <v>8836</v>
      </c>
      <c r="F27" s="6">
        <v>9138</v>
      </c>
      <c r="G27" s="6">
        <v>4760</v>
      </c>
    </row>
    <row r="28" spans="1:12" ht="16" thickBot="1" x14ac:dyDescent="0.25">
      <c r="A28" t="s">
        <v>48</v>
      </c>
      <c r="B28" s="6">
        <v>9318</v>
      </c>
      <c r="C28" s="6">
        <v>7777</v>
      </c>
      <c r="D28" s="6">
        <v>7909</v>
      </c>
      <c r="E28" s="6">
        <v>9236</v>
      </c>
      <c r="F28" s="6">
        <v>11184</v>
      </c>
      <c r="G28" s="6">
        <v>5361</v>
      </c>
    </row>
    <row r="29" spans="1:12" ht="16" thickBot="1" x14ac:dyDescent="0.25">
      <c r="A29" t="s">
        <v>43</v>
      </c>
      <c r="B29" s="6">
        <v>11922</v>
      </c>
      <c r="C29" s="6">
        <v>9403</v>
      </c>
      <c r="D29" s="6">
        <v>8146</v>
      </c>
      <c r="E29" s="6">
        <v>8623</v>
      </c>
      <c r="F29" s="6">
        <v>10041</v>
      </c>
      <c r="G29" s="6">
        <v>5208</v>
      </c>
    </row>
    <row r="30" spans="1:12" ht="16" thickBot="1" x14ac:dyDescent="0.25">
      <c r="A30" t="s">
        <v>22</v>
      </c>
      <c r="B30" s="6">
        <v>13084</v>
      </c>
      <c r="C30" s="6">
        <v>10216</v>
      </c>
      <c r="D30" s="6">
        <v>9251</v>
      </c>
      <c r="E30" s="6">
        <v>10105</v>
      </c>
      <c r="F30" s="6">
        <v>10707</v>
      </c>
      <c r="G30" s="6">
        <v>5899</v>
      </c>
    </row>
    <row r="31" spans="1:12" ht="16" thickBot="1" x14ac:dyDescent="0.25">
      <c r="A31" t="s">
        <v>39</v>
      </c>
      <c r="B31" s="6">
        <v>23819</v>
      </c>
      <c r="C31" s="6">
        <v>16876</v>
      </c>
      <c r="D31" s="6">
        <v>15536</v>
      </c>
      <c r="E31" s="6">
        <v>18939</v>
      </c>
      <c r="F31" s="6">
        <v>22811</v>
      </c>
      <c r="G31" s="6">
        <v>10949</v>
      </c>
    </row>
    <row r="32" spans="1:12" ht="16" thickBot="1" x14ac:dyDescent="0.25">
      <c r="A32" t="s">
        <v>32</v>
      </c>
      <c r="B32" s="6">
        <v>9465</v>
      </c>
      <c r="C32" s="6">
        <v>7253</v>
      </c>
      <c r="D32" s="6">
        <v>6560</v>
      </c>
      <c r="E32" s="6">
        <v>7148</v>
      </c>
      <c r="F32" s="6">
        <v>8001</v>
      </c>
      <c r="G32" s="6">
        <v>4231</v>
      </c>
    </row>
    <row r="33" spans="1:7" ht="16" thickBot="1" x14ac:dyDescent="0.25">
      <c r="A33" t="s">
        <v>30</v>
      </c>
      <c r="B33" s="6">
        <v>11502</v>
      </c>
      <c r="C33" s="6">
        <v>9069</v>
      </c>
      <c r="D33" s="6">
        <v>8974</v>
      </c>
      <c r="E33" s="6">
        <v>9769</v>
      </c>
      <c r="F33" s="6">
        <v>13069</v>
      </c>
      <c r="G33" s="6">
        <v>6624</v>
      </c>
    </row>
    <row r="34" spans="1:7" ht="16" thickBot="1" x14ac:dyDescent="0.25">
      <c r="A34" t="s">
        <v>5</v>
      </c>
      <c r="B34" s="6">
        <v>10316</v>
      </c>
      <c r="C34" s="6">
        <v>7944</v>
      </c>
      <c r="D34" s="6">
        <v>8000</v>
      </c>
      <c r="E34" s="6">
        <v>9292</v>
      </c>
      <c r="F34" s="6">
        <v>10283</v>
      </c>
      <c r="G34" s="6">
        <v>5725</v>
      </c>
    </row>
    <row r="35" spans="1:7" ht="16" thickBot="1" x14ac:dyDescent="0.25">
      <c r="A35" t="s">
        <v>3</v>
      </c>
      <c r="B35" s="6">
        <v>35808</v>
      </c>
      <c r="C35" s="6">
        <v>26933</v>
      </c>
      <c r="D35" s="6">
        <v>25458</v>
      </c>
      <c r="E35" s="6">
        <v>27538</v>
      </c>
      <c r="F35" s="6">
        <v>27665</v>
      </c>
      <c r="G35" s="6">
        <v>14233</v>
      </c>
    </row>
    <row r="36" spans="1:7" ht="16" thickBot="1" x14ac:dyDescent="0.25">
      <c r="A36" t="s">
        <v>18</v>
      </c>
      <c r="B36" s="6">
        <v>10965</v>
      </c>
      <c r="C36" s="6">
        <v>8264</v>
      </c>
      <c r="D36" s="6">
        <v>7975</v>
      </c>
      <c r="E36" s="6">
        <v>8198</v>
      </c>
      <c r="F36" s="6">
        <v>9857</v>
      </c>
      <c r="G36" s="6">
        <v>5024</v>
      </c>
    </row>
    <row r="37" spans="1:7" ht="16" thickBot="1" x14ac:dyDescent="0.25">
      <c r="A37" t="s">
        <v>17</v>
      </c>
      <c r="B37" s="6">
        <v>15126</v>
      </c>
      <c r="C37" s="6">
        <v>11805</v>
      </c>
      <c r="D37" s="6">
        <v>10803</v>
      </c>
      <c r="E37" s="6">
        <v>12744</v>
      </c>
      <c r="F37" s="6">
        <v>13716</v>
      </c>
      <c r="G37" s="6">
        <v>7256</v>
      </c>
    </row>
    <row r="38" spans="1:7" ht="16" thickBot="1" x14ac:dyDescent="0.25">
      <c r="A38" t="s">
        <v>15</v>
      </c>
      <c r="B38" s="6">
        <v>10320</v>
      </c>
      <c r="C38" s="6">
        <v>6957</v>
      </c>
      <c r="D38" s="6">
        <v>6884</v>
      </c>
      <c r="E38" s="6">
        <v>6946</v>
      </c>
      <c r="F38" s="6">
        <v>6998</v>
      </c>
      <c r="G38" s="6">
        <v>3452</v>
      </c>
    </row>
    <row r="39" spans="1:7" ht="16" thickBot="1" x14ac:dyDescent="0.25">
      <c r="A39" t="s">
        <v>26</v>
      </c>
      <c r="B39" s="6">
        <v>24498</v>
      </c>
      <c r="C39" s="6">
        <v>14288</v>
      </c>
      <c r="D39" s="6">
        <v>14195</v>
      </c>
      <c r="E39" s="6">
        <v>16294</v>
      </c>
      <c r="F39" s="6">
        <v>15285</v>
      </c>
      <c r="G39" s="6">
        <v>7959</v>
      </c>
    </row>
    <row r="40" spans="1:7" ht="16" thickBot="1" x14ac:dyDescent="0.25">
      <c r="A40" t="s">
        <v>4</v>
      </c>
      <c r="B40" s="6">
        <v>6037</v>
      </c>
      <c r="C40" s="6">
        <v>5008</v>
      </c>
      <c r="D40" s="6">
        <v>4961</v>
      </c>
      <c r="E40" s="6">
        <v>4788</v>
      </c>
      <c r="F40" s="6">
        <v>5246</v>
      </c>
      <c r="G40" s="6">
        <v>2651</v>
      </c>
    </row>
    <row r="41" spans="1:7" ht="16" thickBot="1" x14ac:dyDescent="0.25">
      <c r="A41" t="s">
        <v>19</v>
      </c>
      <c r="B41" s="6">
        <v>8391</v>
      </c>
      <c r="C41" s="6">
        <v>7067</v>
      </c>
      <c r="D41" s="6">
        <v>6586</v>
      </c>
      <c r="E41" s="6">
        <v>6983</v>
      </c>
      <c r="F41" s="6">
        <v>7720</v>
      </c>
      <c r="G41" s="6">
        <v>3697</v>
      </c>
    </row>
    <row r="42" spans="1:7" ht="16" thickBot="1" x14ac:dyDescent="0.25">
      <c r="A42" t="s">
        <v>45</v>
      </c>
      <c r="B42" s="6">
        <v>9088</v>
      </c>
      <c r="C42" s="6">
        <v>7598</v>
      </c>
      <c r="D42" s="6">
        <v>7171</v>
      </c>
      <c r="E42" s="6">
        <v>8668</v>
      </c>
      <c r="F42" s="6">
        <v>9812</v>
      </c>
      <c r="G42" s="6">
        <v>4649</v>
      </c>
    </row>
    <row r="43" spans="1:7" ht="16" thickBot="1" x14ac:dyDescent="0.25">
      <c r="A43" t="s">
        <v>9</v>
      </c>
      <c r="B43" s="6">
        <v>12696</v>
      </c>
      <c r="C43" s="6">
        <v>8557</v>
      </c>
      <c r="D43" s="6">
        <v>8128</v>
      </c>
      <c r="E43" s="6">
        <v>8398</v>
      </c>
      <c r="F43" s="6">
        <v>9581</v>
      </c>
      <c r="G43" s="6">
        <v>5095</v>
      </c>
    </row>
    <row r="44" spans="1:7" ht="16" thickBot="1" x14ac:dyDescent="0.25">
      <c r="A44" t="s">
        <v>31</v>
      </c>
      <c r="B44" s="6">
        <v>36735</v>
      </c>
      <c r="C44" s="6">
        <v>29003</v>
      </c>
      <c r="D44" s="6">
        <v>27626</v>
      </c>
      <c r="E44" s="6">
        <v>31293</v>
      </c>
      <c r="F44" s="6">
        <v>32963</v>
      </c>
      <c r="G44" s="6">
        <v>16576</v>
      </c>
    </row>
    <row r="45" spans="1:7" ht="16" thickBot="1" x14ac:dyDescent="0.25">
      <c r="A45" t="s">
        <v>16</v>
      </c>
      <c r="B45" s="6">
        <v>22992</v>
      </c>
      <c r="C45" s="6">
        <v>15133</v>
      </c>
      <c r="D45" s="6">
        <v>14392</v>
      </c>
      <c r="E45" s="6">
        <v>16787</v>
      </c>
      <c r="F45" s="6">
        <v>17854</v>
      </c>
      <c r="G45" s="6">
        <v>9560</v>
      </c>
    </row>
    <row r="46" spans="1:7" ht="16" thickBot="1" x14ac:dyDescent="0.25">
      <c r="A46" t="s">
        <v>12</v>
      </c>
      <c r="B46" s="6">
        <v>10113</v>
      </c>
      <c r="C46" s="6">
        <v>8109</v>
      </c>
      <c r="D46" s="6">
        <v>6519</v>
      </c>
      <c r="E46" s="6">
        <v>6931</v>
      </c>
      <c r="F46" s="6">
        <v>7585</v>
      </c>
      <c r="G46" s="6">
        <v>3768</v>
      </c>
    </row>
    <row r="47" spans="1:7" ht="16" thickBot="1" x14ac:dyDescent="0.25">
      <c r="A47" t="s">
        <v>7</v>
      </c>
      <c r="B47" s="6">
        <v>18016</v>
      </c>
      <c r="C47" s="6">
        <v>16730</v>
      </c>
      <c r="D47" s="6">
        <v>15155</v>
      </c>
      <c r="E47" s="6">
        <v>15846</v>
      </c>
      <c r="F47" s="6">
        <v>14981</v>
      </c>
      <c r="G47" s="6">
        <v>7711</v>
      </c>
    </row>
    <row r="48" spans="1:7" ht="16" thickBot="1" x14ac:dyDescent="0.25">
      <c r="A48" t="s">
        <v>24</v>
      </c>
      <c r="B48" s="6">
        <v>28371</v>
      </c>
      <c r="C48" s="6">
        <v>16284</v>
      </c>
      <c r="D48" s="6">
        <v>18678</v>
      </c>
      <c r="E48" s="6">
        <v>20869</v>
      </c>
      <c r="F48" s="6">
        <v>21405</v>
      </c>
      <c r="G48" s="6">
        <v>10543</v>
      </c>
    </row>
    <row r="49" spans="1:7" ht="16" thickBot="1" x14ac:dyDescent="0.25">
      <c r="A49" t="s">
        <v>11</v>
      </c>
      <c r="B49" s="6">
        <v>23679</v>
      </c>
      <c r="C49" s="6">
        <v>17537</v>
      </c>
      <c r="D49" s="6">
        <v>17083</v>
      </c>
      <c r="E49" s="6">
        <v>18324</v>
      </c>
      <c r="F49" s="6">
        <v>20544</v>
      </c>
      <c r="G49" s="6">
        <v>11407</v>
      </c>
    </row>
    <row r="50" spans="1:7" ht="16" thickBot="1" x14ac:dyDescent="0.25">
      <c r="A50" t="s">
        <v>20</v>
      </c>
      <c r="B50" s="6">
        <v>17157</v>
      </c>
      <c r="C50" s="6">
        <v>14032</v>
      </c>
      <c r="D50" s="6">
        <v>12811</v>
      </c>
      <c r="E50" s="6">
        <v>14160</v>
      </c>
      <c r="F50" s="6">
        <v>14589</v>
      </c>
      <c r="G50" s="6">
        <v>8034</v>
      </c>
    </row>
    <row r="51" spans="1:7" ht="16" thickBot="1" x14ac:dyDescent="0.25">
      <c r="A51" t="s">
        <v>37</v>
      </c>
      <c r="B51" s="6">
        <v>14247</v>
      </c>
      <c r="C51" s="6">
        <v>10049</v>
      </c>
      <c r="D51" s="6">
        <v>9028</v>
      </c>
      <c r="E51" s="6">
        <v>11499</v>
      </c>
      <c r="F51" s="6">
        <v>12607</v>
      </c>
      <c r="G51" s="6">
        <v>6134</v>
      </c>
    </row>
    <row r="52" spans="1:7" ht="16" thickBot="1" x14ac:dyDescent="0.25">
      <c r="A52" t="s">
        <v>2</v>
      </c>
      <c r="B52" s="6">
        <v>21759</v>
      </c>
      <c r="C52" s="6">
        <v>15306</v>
      </c>
      <c r="D52" s="6">
        <v>15717</v>
      </c>
      <c r="E52" s="6">
        <v>17065</v>
      </c>
      <c r="F52" s="6">
        <v>17157</v>
      </c>
      <c r="G52" s="6">
        <v>8540</v>
      </c>
    </row>
    <row r="53" spans="1:7" ht="16" thickBot="1" x14ac:dyDescent="0.25">
      <c r="A53" t="s">
        <v>14</v>
      </c>
      <c r="B53" s="6">
        <v>13027</v>
      </c>
      <c r="C53" s="6">
        <v>10186</v>
      </c>
      <c r="D53" s="6">
        <v>9684</v>
      </c>
      <c r="E53" s="6">
        <v>10599</v>
      </c>
      <c r="F53" s="6">
        <v>11636</v>
      </c>
      <c r="G53" s="6">
        <v>6126</v>
      </c>
    </row>
    <row r="54" spans="1:7" ht="16" thickBot="1" x14ac:dyDescent="0.25">
      <c r="A54" t="s">
        <v>21</v>
      </c>
      <c r="B54" s="6">
        <v>9023</v>
      </c>
      <c r="C54" s="6">
        <v>7801</v>
      </c>
      <c r="D54" s="6">
        <v>7354</v>
      </c>
      <c r="E54" s="6">
        <v>7776</v>
      </c>
      <c r="F54" s="6">
        <v>8575</v>
      </c>
      <c r="G54" s="6">
        <v>4511</v>
      </c>
    </row>
    <row r="55" spans="1:7" ht="16" thickBot="1" x14ac:dyDescent="0.25">
      <c r="A55" t="s">
        <v>10</v>
      </c>
      <c r="B55" s="6">
        <v>13412</v>
      </c>
      <c r="C55" s="6">
        <v>10914</v>
      </c>
      <c r="D55" s="6">
        <v>9751</v>
      </c>
      <c r="E55" s="6">
        <v>10812</v>
      </c>
      <c r="F55" s="6">
        <v>11480</v>
      </c>
      <c r="G55" s="6">
        <v>6095</v>
      </c>
    </row>
    <row r="56" spans="1:7" ht="16" thickBot="1" x14ac:dyDescent="0.25">
      <c r="A56" t="s">
        <v>13</v>
      </c>
      <c r="B56" s="6">
        <v>7158</v>
      </c>
      <c r="C56" s="6">
        <v>6486</v>
      </c>
      <c r="D56" s="6">
        <v>5837</v>
      </c>
      <c r="E56" s="6">
        <v>6647</v>
      </c>
      <c r="F56" s="6">
        <v>7306</v>
      </c>
      <c r="G56" s="6">
        <v>3628</v>
      </c>
    </row>
    <row r="57" spans="1:7" ht="16" thickBot="1" x14ac:dyDescent="0.25">
      <c r="A57" t="s">
        <v>25</v>
      </c>
      <c r="B57" s="6">
        <v>7736</v>
      </c>
      <c r="C57" s="6">
        <v>4948</v>
      </c>
      <c r="D57" s="6">
        <v>4610</v>
      </c>
      <c r="E57" s="6">
        <v>5308</v>
      </c>
      <c r="F57" s="6">
        <v>4692</v>
      </c>
      <c r="G57" s="6">
        <v>2487</v>
      </c>
    </row>
    <row r="58" spans="1:7" ht="16" thickBot="1" x14ac:dyDescent="0.25">
      <c r="A58" s="10" t="s">
        <v>66</v>
      </c>
      <c r="B58" s="1">
        <v>55008</v>
      </c>
      <c r="C58" s="1">
        <v>42106</v>
      </c>
      <c r="D58" s="1">
        <v>39121</v>
      </c>
      <c r="E58" s="1">
        <v>42135</v>
      </c>
      <c r="F58" s="1">
        <v>44612</v>
      </c>
      <c r="G58" s="1">
        <v>22399</v>
      </c>
    </row>
    <row r="59" spans="1:7" ht="16" thickBot="1" x14ac:dyDescent="0.25">
      <c r="A59" t="s">
        <v>23</v>
      </c>
      <c r="B59" s="6">
        <v>50022</v>
      </c>
      <c r="C59" s="6">
        <v>37270</v>
      </c>
      <c r="D59" s="6">
        <v>34573</v>
      </c>
      <c r="E59" s="6">
        <v>37156</v>
      </c>
      <c r="F59" s="6">
        <v>39711</v>
      </c>
      <c r="G59" s="6">
        <v>19965</v>
      </c>
    </row>
    <row r="60" spans="1:7" ht="16" thickBot="1" x14ac:dyDescent="0.25">
      <c r="A60" t="s">
        <v>8</v>
      </c>
      <c r="B60" s="6">
        <v>2101</v>
      </c>
      <c r="C60" s="6">
        <v>2344</v>
      </c>
      <c r="D60" s="6">
        <v>2328</v>
      </c>
      <c r="E60" s="6">
        <v>2838</v>
      </c>
      <c r="F60" s="6">
        <v>2666</v>
      </c>
      <c r="G60" s="6">
        <v>1274</v>
      </c>
    </row>
    <row r="61" spans="1:7" ht="16" thickBot="1" x14ac:dyDescent="0.25">
      <c r="A61" t="s">
        <v>27</v>
      </c>
      <c r="B61" s="6">
        <v>2885</v>
      </c>
      <c r="C61" s="6">
        <v>2492</v>
      </c>
      <c r="D61" s="6">
        <v>2220</v>
      </c>
      <c r="E61" s="6">
        <v>2141</v>
      </c>
      <c r="F61" s="6">
        <v>2235</v>
      </c>
      <c r="G61" s="6">
        <v>1160</v>
      </c>
    </row>
    <row r="62" spans="1:7" ht="16" thickBot="1" x14ac:dyDescent="0.25">
      <c r="A62" s="10" t="s">
        <v>67</v>
      </c>
      <c r="B62" s="1">
        <v>23132</v>
      </c>
      <c r="C62" s="1">
        <v>19843</v>
      </c>
      <c r="D62" s="1">
        <v>20370</v>
      </c>
      <c r="E62" s="1">
        <v>21955</v>
      </c>
      <c r="F62" s="1">
        <v>23388</v>
      </c>
      <c r="G62" s="1">
        <v>11796</v>
      </c>
    </row>
    <row r="63" spans="1:7" ht="16" thickBot="1" x14ac:dyDescent="0.25">
      <c r="A63" t="s">
        <v>28</v>
      </c>
      <c r="B63" s="6">
        <v>12653</v>
      </c>
      <c r="C63" s="6">
        <v>10436</v>
      </c>
      <c r="D63" s="6">
        <v>10151</v>
      </c>
      <c r="E63" s="6">
        <v>11012</v>
      </c>
      <c r="F63" s="6">
        <v>11545</v>
      </c>
      <c r="G63" s="6">
        <v>5864</v>
      </c>
    </row>
    <row r="64" spans="1:7" ht="16" thickBot="1" x14ac:dyDescent="0.25">
      <c r="A64" t="s">
        <v>42</v>
      </c>
      <c r="B64" s="6">
        <v>8658</v>
      </c>
      <c r="C64" s="6">
        <v>7997</v>
      </c>
      <c r="D64" s="6">
        <v>8524</v>
      </c>
      <c r="E64" s="6">
        <v>9134</v>
      </c>
      <c r="F64" s="6">
        <v>9814</v>
      </c>
      <c r="G64" s="6">
        <v>4938</v>
      </c>
    </row>
    <row r="65" spans="1:7" ht="16" thickBot="1" x14ac:dyDescent="0.25">
      <c r="A65" t="s">
        <v>56</v>
      </c>
      <c r="B65" s="6">
        <v>1821</v>
      </c>
      <c r="C65" s="6">
        <v>1410</v>
      </c>
      <c r="D65" s="6">
        <v>1695</v>
      </c>
      <c r="E65" s="6">
        <v>1809</v>
      </c>
      <c r="F65" s="6">
        <v>2029</v>
      </c>
      <c r="G65" s="6">
        <v>994</v>
      </c>
    </row>
    <row r="66" spans="1:7" ht="16" thickBot="1" x14ac:dyDescent="0.25">
      <c r="A66" s="10" t="s">
        <v>68</v>
      </c>
      <c r="B66" s="1">
        <v>49443</v>
      </c>
      <c r="C66" s="1">
        <v>42450</v>
      </c>
      <c r="D66" s="1">
        <v>38144</v>
      </c>
      <c r="E66" s="1">
        <v>41902</v>
      </c>
      <c r="F66" s="1">
        <v>42676</v>
      </c>
      <c r="G66" s="1">
        <v>21761</v>
      </c>
    </row>
    <row r="67" spans="1:7" ht="16" thickBot="1" x14ac:dyDescent="0.25">
      <c r="A67" t="s">
        <v>47</v>
      </c>
      <c r="B67" s="6">
        <v>31625</v>
      </c>
      <c r="C67" s="6">
        <v>24895</v>
      </c>
      <c r="D67" s="6">
        <v>22885</v>
      </c>
      <c r="E67" s="6">
        <v>24827</v>
      </c>
      <c r="F67" s="6">
        <v>26066</v>
      </c>
      <c r="G67" s="6">
        <v>13326</v>
      </c>
    </row>
    <row r="68" spans="1:7" ht="16" thickBot="1" x14ac:dyDescent="0.25">
      <c r="A68" t="s">
        <v>35</v>
      </c>
      <c r="B68" s="6">
        <v>9899</v>
      </c>
      <c r="C68" s="6">
        <v>9792</v>
      </c>
      <c r="D68" s="6">
        <v>8323</v>
      </c>
      <c r="E68" s="6">
        <v>9600</v>
      </c>
      <c r="F68" s="6">
        <v>8790</v>
      </c>
      <c r="G68" s="6">
        <v>4168</v>
      </c>
    </row>
    <row r="69" spans="1:7" ht="16" thickBot="1" x14ac:dyDescent="0.25">
      <c r="A69" t="s">
        <v>38</v>
      </c>
      <c r="B69" s="6">
        <v>2541</v>
      </c>
      <c r="C69" s="6">
        <v>2209</v>
      </c>
      <c r="D69" s="6">
        <v>1843</v>
      </c>
      <c r="E69" s="6">
        <v>2315</v>
      </c>
      <c r="F69" s="6">
        <v>2300</v>
      </c>
      <c r="G69" s="6">
        <v>1217</v>
      </c>
    </row>
    <row r="70" spans="1:7" ht="16" thickBot="1" x14ac:dyDescent="0.25">
      <c r="A70" t="s">
        <v>44</v>
      </c>
      <c r="B70" s="6">
        <v>5378</v>
      </c>
      <c r="C70" s="6">
        <v>5554</v>
      </c>
      <c r="D70" s="6">
        <v>5093</v>
      </c>
      <c r="E70" s="6">
        <v>5160</v>
      </c>
      <c r="F70" s="6">
        <v>5520</v>
      </c>
      <c r="G70" s="6">
        <v>3050</v>
      </c>
    </row>
    <row r="71" spans="1:7" ht="16" thickBot="1" x14ac:dyDescent="0.25">
      <c r="A71" s="10" t="s">
        <v>69</v>
      </c>
      <c r="B71" s="1">
        <v>21091</v>
      </c>
      <c r="C71" s="1">
        <v>18458</v>
      </c>
      <c r="D71" s="1">
        <v>18573</v>
      </c>
      <c r="E71" s="1">
        <v>18366</v>
      </c>
      <c r="F71" s="1">
        <v>18439</v>
      </c>
      <c r="G71" s="1">
        <v>9076</v>
      </c>
    </row>
    <row r="72" spans="1:7" ht="16" thickBot="1" x14ac:dyDescent="0.25">
      <c r="A72" t="s">
        <v>33</v>
      </c>
      <c r="B72" s="6">
        <v>14158</v>
      </c>
      <c r="C72" s="6">
        <v>11169</v>
      </c>
      <c r="D72" s="6">
        <v>11693</v>
      </c>
      <c r="E72" s="6">
        <v>11903</v>
      </c>
      <c r="F72" s="6">
        <v>12368</v>
      </c>
      <c r="G72" s="6">
        <v>5874</v>
      </c>
    </row>
    <row r="73" spans="1:7" ht="16" thickBot="1" x14ac:dyDescent="0.25">
      <c r="A73" t="s">
        <v>52</v>
      </c>
      <c r="B73" s="6">
        <v>774</v>
      </c>
      <c r="C73" s="6">
        <v>593</v>
      </c>
      <c r="D73" s="6">
        <v>746</v>
      </c>
      <c r="E73" s="6">
        <v>610</v>
      </c>
      <c r="F73" s="6">
        <v>683</v>
      </c>
      <c r="G73" s="6">
        <v>352</v>
      </c>
    </row>
    <row r="74" spans="1:7" ht="16" thickBot="1" x14ac:dyDescent="0.25">
      <c r="A74" t="s">
        <v>41</v>
      </c>
      <c r="B74" s="6">
        <v>3955</v>
      </c>
      <c r="C74" s="6">
        <v>4640</v>
      </c>
      <c r="D74" s="6">
        <v>3885</v>
      </c>
      <c r="E74" s="6">
        <v>3555</v>
      </c>
      <c r="F74" s="6">
        <v>3359</v>
      </c>
      <c r="G74" s="6">
        <v>1677</v>
      </c>
    </row>
    <row r="75" spans="1:7" ht="16" thickBot="1" x14ac:dyDescent="0.25">
      <c r="A75" t="s">
        <v>50</v>
      </c>
      <c r="B75" s="6">
        <v>1055</v>
      </c>
      <c r="C75" s="6">
        <v>1061</v>
      </c>
      <c r="D75" s="6">
        <v>1080</v>
      </c>
      <c r="E75" s="6">
        <v>1046</v>
      </c>
      <c r="F75" s="6">
        <v>1031</v>
      </c>
      <c r="G75" s="6">
        <v>595</v>
      </c>
    </row>
    <row r="76" spans="1:7" ht="16" thickBot="1" x14ac:dyDescent="0.25">
      <c r="A76" t="s">
        <v>51</v>
      </c>
      <c r="B76" s="6">
        <v>1149</v>
      </c>
      <c r="C76" s="6">
        <v>995</v>
      </c>
      <c r="D76" s="6">
        <v>1169</v>
      </c>
      <c r="E76" s="6">
        <v>1252</v>
      </c>
      <c r="F76" s="6">
        <v>998</v>
      </c>
      <c r="G76" s="6">
        <v>578</v>
      </c>
    </row>
    <row r="77" spans="1:7" ht="16" thickBot="1" x14ac:dyDescent="0.25">
      <c r="A77" s="10" t="s">
        <v>70</v>
      </c>
      <c r="B77" s="1">
        <v>27016</v>
      </c>
      <c r="C77" s="1">
        <v>24470</v>
      </c>
      <c r="D77" s="1">
        <v>24424</v>
      </c>
      <c r="E77" s="1">
        <v>25886</v>
      </c>
      <c r="F77" s="1">
        <v>24190</v>
      </c>
      <c r="G77" s="1">
        <v>12070</v>
      </c>
    </row>
    <row r="78" spans="1:7" ht="16" thickBot="1" x14ac:dyDescent="0.25">
      <c r="A78" t="s">
        <v>36</v>
      </c>
      <c r="B78" s="6">
        <v>6329</v>
      </c>
      <c r="C78" s="6">
        <v>5905</v>
      </c>
      <c r="D78" s="6">
        <v>6389</v>
      </c>
      <c r="E78" s="6">
        <v>7181</v>
      </c>
      <c r="F78" s="6">
        <v>6304</v>
      </c>
      <c r="G78" s="6">
        <v>3173</v>
      </c>
    </row>
    <row r="79" spans="1:7" ht="16" thickBot="1" x14ac:dyDescent="0.25">
      <c r="A79" t="s">
        <v>40</v>
      </c>
      <c r="B79" s="6">
        <v>3851</v>
      </c>
      <c r="C79" s="6">
        <v>4669</v>
      </c>
      <c r="D79" s="6">
        <v>3870</v>
      </c>
      <c r="E79" s="6">
        <v>3416</v>
      </c>
      <c r="F79" s="6">
        <v>3465</v>
      </c>
      <c r="G79" s="6">
        <v>1659</v>
      </c>
    </row>
    <row r="80" spans="1:7" ht="16" thickBot="1" x14ac:dyDescent="0.25">
      <c r="A80" t="s">
        <v>46</v>
      </c>
      <c r="B80" s="6">
        <v>4774</v>
      </c>
      <c r="C80" s="6">
        <v>3793</v>
      </c>
      <c r="D80" s="6">
        <v>3911</v>
      </c>
      <c r="E80" s="6">
        <v>4327</v>
      </c>
      <c r="F80" s="6">
        <v>3668</v>
      </c>
      <c r="G80" s="6">
        <v>1761</v>
      </c>
    </row>
    <row r="81" spans="1:7" ht="16" thickBot="1" x14ac:dyDescent="0.25">
      <c r="A81" t="s">
        <v>29</v>
      </c>
      <c r="B81" s="6">
        <v>5108</v>
      </c>
      <c r="C81" s="6">
        <v>4623</v>
      </c>
      <c r="D81" s="6">
        <v>4829</v>
      </c>
      <c r="E81" s="6">
        <v>4804</v>
      </c>
      <c r="F81" s="6">
        <v>4672</v>
      </c>
      <c r="G81" s="6">
        <v>2631</v>
      </c>
    </row>
    <row r="82" spans="1:7" ht="16" thickBot="1" x14ac:dyDescent="0.25">
      <c r="A82" t="s">
        <v>34</v>
      </c>
      <c r="B82" s="6">
        <v>6954</v>
      </c>
      <c r="C82" s="6">
        <v>5480</v>
      </c>
      <c r="D82" s="6">
        <v>5425</v>
      </c>
      <c r="E82" s="6">
        <v>6158</v>
      </c>
      <c r="F82" s="6">
        <v>6081</v>
      </c>
      <c r="G82" s="6">
        <v>2846</v>
      </c>
    </row>
  </sheetData>
  <mergeCells count="19">
    <mergeCell ref="B12:L12"/>
    <mergeCell ref="A1:L1"/>
    <mergeCell ref="B2:L2"/>
    <mergeCell ref="B3:L3"/>
    <mergeCell ref="A4:L4"/>
    <mergeCell ref="A5:L5"/>
    <mergeCell ref="B6:L6"/>
    <mergeCell ref="B7:L7"/>
    <mergeCell ref="B8:L8"/>
    <mergeCell ref="A9:L9"/>
    <mergeCell ref="A10:L10"/>
    <mergeCell ref="B11:L11"/>
    <mergeCell ref="A19:L19"/>
    <mergeCell ref="B13:L13"/>
    <mergeCell ref="A14:L14"/>
    <mergeCell ref="A15:L15"/>
    <mergeCell ref="B16:L16"/>
    <mergeCell ref="B17:L17"/>
    <mergeCell ref="B18:L1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4846E-0710-4AD8-A118-F2A2F8CB9127}">
  <dimension ref="A1:C53"/>
  <sheetViews>
    <sheetView workbookViewId="0">
      <selection activeCell="F19" sqref="F19"/>
    </sheetView>
  </sheetViews>
  <sheetFormatPr baseColWidth="10" defaultRowHeight="15" x14ac:dyDescent="0.2"/>
  <cols>
    <col min="1" max="1" width="18.5" bestFit="1" customWidth="1"/>
    <col min="2" max="2" width="22.5" bestFit="1" customWidth="1"/>
  </cols>
  <sheetData>
    <row r="1" spans="1:3" x14ac:dyDescent="0.2">
      <c r="C1" t="s">
        <v>60</v>
      </c>
    </row>
    <row r="2" spans="1:3" x14ac:dyDescent="0.2">
      <c r="A2" t="s">
        <v>36</v>
      </c>
      <c r="B2" t="s">
        <v>53</v>
      </c>
    </row>
    <row r="3" spans="1:3" x14ac:dyDescent="0.2">
      <c r="A3" t="s">
        <v>40</v>
      </c>
      <c r="B3" t="s">
        <v>53</v>
      </c>
    </row>
    <row r="4" spans="1:3" x14ac:dyDescent="0.2">
      <c r="A4" t="s">
        <v>46</v>
      </c>
      <c r="B4" t="s">
        <v>53</v>
      </c>
    </row>
    <row r="5" spans="1:3" x14ac:dyDescent="0.2">
      <c r="A5" t="s">
        <v>29</v>
      </c>
      <c r="B5" t="s">
        <v>53</v>
      </c>
    </row>
    <row r="6" spans="1:3" x14ac:dyDescent="0.2">
      <c r="A6" t="s">
        <v>34</v>
      </c>
      <c r="B6" t="s">
        <v>53</v>
      </c>
    </row>
    <row r="7" spans="1:3" x14ac:dyDescent="0.2">
      <c r="A7" t="s">
        <v>2</v>
      </c>
      <c r="B7" t="s">
        <v>54</v>
      </c>
    </row>
    <row r="8" spans="1:3" x14ac:dyDescent="0.2">
      <c r="A8" t="s">
        <v>14</v>
      </c>
      <c r="B8" t="s">
        <v>54</v>
      </c>
    </row>
    <row r="9" spans="1:3" x14ac:dyDescent="0.2">
      <c r="A9" t="s">
        <v>21</v>
      </c>
      <c r="B9" t="s">
        <v>54</v>
      </c>
    </row>
    <row r="10" spans="1:3" x14ac:dyDescent="0.2">
      <c r="A10" t="s">
        <v>10</v>
      </c>
      <c r="B10" t="s">
        <v>54</v>
      </c>
    </row>
    <row r="11" spans="1:3" x14ac:dyDescent="0.2">
      <c r="A11" t="s">
        <v>13</v>
      </c>
      <c r="B11" t="s">
        <v>54</v>
      </c>
    </row>
    <row r="12" spans="1:3" x14ac:dyDescent="0.2">
      <c r="A12" t="s">
        <v>25</v>
      </c>
      <c r="B12" t="s">
        <v>54</v>
      </c>
    </row>
    <row r="13" spans="1:3" x14ac:dyDescent="0.2">
      <c r="A13" t="s">
        <v>17</v>
      </c>
      <c r="B13" t="s">
        <v>54</v>
      </c>
    </row>
    <row r="14" spans="1:3" x14ac:dyDescent="0.2">
      <c r="A14" t="s">
        <v>15</v>
      </c>
      <c r="B14" t="s">
        <v>54</v>
      </c>
    </row>
    <row r="15" spans="1:3" x14ac:dyDescent="0.2">
      <c r="A15" t="s">
        <v>26</v>
      </c>
      <c r="B15" t="s">
        <v>54</v>
      </c>
    </row>
    <row r="16" spans="1:3" x14ac:dyDescent="0.2">
      <c r="A16" t="s">
        <v>4</v>
      </c>
      <c r="B16" t="s">
        <v>54</v>
      </c>
    </row>
    <row r="17" spans="1:2" x14ac:dyDescent="0.2">
      <c r="A17" t="s">
        <v>19</v>
      </c>
      <c r="B17" t="s">
        <v>54</v>
      </c>
    </row>
    <row r="18" spans="1:2" x14ac:dyDescent="0.2">
      <c r="A18" t="s">
        <v>45</v>
      </c>
      <c r="B18" t="s">
        <v>54</v>
      </c>
    </row>
    <row r="19" spans="1:2" x14ac:dyDescent="0.2">
      <c r="A19" t="s">
        <v>9</v>
      </c>
      <c r="B19" t="s">
        <v>54</v>
      </c>
    </row>
    <row r="20" spans="1:2" x14ac:dyDescent="0.2">
      <c r="A20" t="s">
        <v>31</v>
      </c>
      <c r="B20" t="s">
        <v>54</v>
      </c>
    </row>
    <row r="21" spans="1:2" x14ac:dyDescent="0.2">
      <c r="A21" t="s">
        <v>16</v>
      </c>
      <c r="B21" t="s">
        <v>54</v>
      </c>
    </row>
    <row r="22" spans="1:2" x14ac:dyDescent="0.2">
      <c r="A22" t="s">
        <v>12</v>
      </c>
      <c r="B22" t="s">
        <v>54</v>
      </c>
    </row>
    <row r="23" spans="1:2" x14ac:dyDescent="0.2">
      <c r="A23" t="s">
        <v>7</v>
      </c>
      <c r="B23" t="s">
        <v>54</v>
      </c>
    </row>
    <row r="24" spans="1:2" x14ac:dyDescent="0.2">
      <c r="A24" t="s">
        <v>24</v>
      </c>
      <c r="B24" t="s">
        <v>54</v>
      </c>
    </row>
    <row r="25" spans="1:2" x14ac:dyDescent="0.2">
      <c r="A25" t="s">
        <v>11</v>
      </c>
      <c r="B25" t="s">
        <v>54</v>
      </c>
    </row>
    <row r="26" spans="1:2" x14ac:dyDescent="0.2">
      <c r="A26" t="s">
        <v>20</v>
      </c>
      <c r="B26" t="s">
        <v>54</v>
      </c>
    </row>
    <row r="27" spans="1:2" x14ac:dyDescent="0.2">
      <c r="A27" t="s">
        <v>37</v>
      </c>
      <c r="B27" t="s">
        <v>54</v>
      </c>
    </row>
    <row r="28" spans="1:2" x14ac:dyDescent="0.2">
      <c r="A28" t="s">
        <v>6</v>
      </c>
      <c r="B28" t="s">
        <v>54</v>
      </c>
    </row>
    <row r="29" spans="1:2" x14ac:dyDescent="0.2">
      <c r="A29" t="s">
        <v>49</v>
      </c>
      <c r="B29" t="s">
        <v>54</v>
      </c>
    </row>
    <row r="30" spans="1:2" x14ac:dyDescent="0.2">
      <c r="A30" t="s">
        <v>48</v>
      </c>
      <c r="B30" t="s">
        <v>54</v>
      </c>
    </row>
    <row r="31" spans="1:2" x14ac:dyDescent="0.2">
      <c r="A31" t="s">
        <v>43</v>
      </c>
      <c r="B31" t="s">
        <v>54</v>
      </c>
    </row>
    <row r="32" spans="1:2" x14ac:dyDescent="0.2">
      <c r="A32" t="s">
        <v>22</v>
      </c>
      <c r="B32" t="s">
        <v>54</v>
      </c>
    </row>
    <row r="33" spans="1:2" x14ac:dyDescent="0.2">
      <c r="A33" t="s">
        <v>39</v>
      </c>
      <c r="B33" t="s">
        <v>54</v>
      </c>
    </row>
    <row r="34" spans="1:2" x14ac:dyDescent="0.2">
      <c r="A34" t="s">
        <v>32</v>
      </c>
      <c r="B34" t="s">
        <v>54</v>
      </c>
    </row>
    <row r="35" spans="1:2" x14ac:dyDescent="0.2">
      <c r="A35" t="s">
        <v>30</v>
      </c>
      <c r="B35" t="s">
        <v>54</v>
      </c>
    </row>
    <row r="36" spans="1:2" x14ac:dyDescent="0.2">
      <c r="A36" t="s">
        <v>5</v>
      </c>
      <c r="B36" t="s">
        <v>54</v>
      </c>
    </row>
    <row r="37" spans="1:2" x14ac:dyDescent="0.2">
      <c r="A37" t="s">
        <v>3</v>
      </c>
      <c r="B37" t="s">
        <v>54</v>
      </c>
    </row>
    <row r="38" spans="1:2" x14ac:dyDescent="0.2">
      <c r="A38" t="s">
        <v>18</v>
      </c>
      <c r="B38" t="s">
        <v>54</v>
      </c>
    </row>
    <row r="39" spans="1:2" x14ac:dyDescent="0.2">
      <c r="A39" t="s">
        <v>28</v>
      </c>
      <c r="B39" t="s">
        <v>55</v>
      </c>
    </row>
    <row r="40" spans="1:2" x14ac:dyDescent="0.2">
      <c r="A40" t="s">
        <v>42</v>
      </c>
      <c r="B40" t="s">
        <v>55</v>
      </c>
    </row>
    <row r="41" spans="1:2" x14ac:dyDescent="0.2">
      <c r="A41" t="s">
        <v>56</v>
      </c>
      <c r="B41" t="s">
        <v>55</v>
      </c>
    </row>
    <row r="42" spans="1:2" x14ac:dyDescent="0.2">
      <c r="A42" t="s">
        <v>23</v>
      </c>
      <c r="B42" t="s">
        <v>57</v>
      </c>
    </row>
    <row r="43" spans="1:2" x14ac:dyDescent="0.2">
      <c r="A43" t="s">
        <v>8</v>
      </c>
      <c r="B43" t="s">
        <v>57</v>
      </c>
    </row>
    <row r="44" spans="1:2" x14ac:dyDescent="0.2">
      <c r="A44" t="s">
        <v>27</v>
      </c>
      <c r="B44" t="s">
        <v>57</v>
      </c>
    </row>
    <row r="45" spans="1:2" x14ac:dyDescent="0.2">
      <c r="A45" t="s">
        <v>47</v>
      </c>
      <c r="B45" t="s">
        <v>58</v>
      </c>
    </row>
    <row r="46" spans="1:2" x14ac:dyDescent="0.2">
      <c r="A46" t="s">
        <v>35</v>
      </c>
      <c r="B46" t="s">
        <v>58</v>
      </c>
    </row>
    <row r="47" spans="1:2" x14ac:dyDescent="0.2">
      <c r="A47" t="s">
        <v>38</v>
      </c>
      <c r="B47" t="s">
        <v>58</v>
      </c>
    </row>
    <row r="48" spans="1:2" x14ac:dyDescent="0.2">
      <c r="A48" t="s">
        <v>44</v>
      </c>
      <c r="B48" t="s">
        <v>58</v>
      </c>
    </row>
    <row r="49" spans="1:2" x14ac:dyDescent="0.2">
      <c r="A49" t="s">
        <v>33</v>
      </c>
      <c r="B49" t="s">
        <v>59</v>
      </c>
    </row>
    <row r="50" spans="1:2" x14ac:dyDescent="0.2">
      <c r="A50" t="s">
        <v>52</v>
      </c>
      <c r="B50" t="s">
        <v>59</v>
      </c>
    </row>
    <row r="51" spans="1:2" x14ac:dyDescent="0.2">
      <c r="A51" t="s">
        <v>41</v>
      </c>
      <c r="B51" t="s">
        <v>59</v>
      </c>
    </row>
    <row r="52" spans="1:2" x14ac:dyDescent="0.2">
      <c r="A52" t="s">
        <v>50</v>
      </c>
      <c r="B52" t="s">
        <v>59</v>
      </c>
    </row>
    <row r="53" spans="1:2" x14ac:dyDescent="0.2">
      <c r="A53" t="s">
        <v>51</v>
      </c>
      <c r="B53" t="s">
        <v>59</v>
      </c>
    </row>
  </sheetData>
  <autoFilter ref="A1:C53" xr:uid="{3814846E-0710-4AD8-A118-F2A2F8CB91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A89CF-5A29-43CA-B175-3EDD64962C7F}">
  <dimension ref="A2:F56"/>
  <sheetViews>
    <sheetView workbookViewId="0">
      <selection activeCell="F4" sqref="F4"/>
    </sheetView>
  </sheetViews>
  <sheetFormatPr baseColWidth="10" defaultRowHeight="15" x14ac:dyDescent="0.2"/>
  <sheetData>
    <row r="2" spans="1:6" x14ac:dyDescent="0.2">
      <c r="A2" t="s">
        <v>111</v>
      </c>
      <c r="B2" t="s">
        <v>112</v>
      </c>
    </row>
    <row r="3" spans="1:6" x14ac:dyDescent="0.2">
      <c r="A3" t="s">
        <v>113</v>
      </c>
      <c r="B3">
        <v>2019</v>
      </c>
      <c r="C3">
        <v>2020</v>
      </c>
      <c r="D3">
        <v>2021</v>
      </c>
      <c r="E3">
        <v>2022</v>
      </c>
      <c r="F3" t="s">
        <v>114</v>
      </c>
    </row>
    <row r="4" spans="1:6" x14ac:dyDescent="0.2">
      <c r="A4" t="s">
        <v>52</v>
      </c>
      <c r="B4">
        <v>1</v>
      </c>
      <c r="F4">
        <v>1</v>
      </c>
    </row>
    <row r="5" spans="1:6" x14ac:dyDescent="0.2">
      <c r="A5" t="s">
        <v>35</v>
      </c>
      <c r="B5">
        <v>48</v>
      </c>
      <c r="C5">
        <v>46</v>
      </c>
      <c r="D5">
        <v>62</v>
      </c>
      <c r="E5">
        <v>69</v>
      </c>
      <c r="F5">
        <v>225</v>
      </c>
    </row>
    <row r="6" spans="1:6" x14ac:dyDescent="0.2">
      <c r="A6" t="s">
        <v>38</v>
      </c>
      <c r="B6">
        <v>16</v>
      </c>
      <c r="C6">
        <v>15</v>
      </c>
      <c r="D6">
        <v>16</v>
      </c>
      <c r="E6">
        <v>16</v>
      </c>
      <c r="F6">
        <v>63</v>
      </c>
    </row>
    <row r="7" spans="1:6" x14ac:dyDescent="0.2">
      <c r="A7" t="s">
        <v>49</v>
      </c>
      <c r="B7">
        <v>28</v>
      </c>
      <c r="C7">
        <v>31</v>
      </c>
      <c r="D7">
        <v>47</v>
      </c>
      <c r="E7">
        <v>62</v>
      </c>
      <c r="F7">
        <v>168</v>
      </c>
    </row>
    <row r="8" spans="1:6" x14ac:dyDescent="0.2">
      <c r="A8" t="s">
        <v>48</v>
      </c>
      <c r="B8">
        <v>72</v>
      </c>
      <c r="C8">
        <v>71</v>
      </c>
      <c r="D8">
        <v>73</v>
      </c>
      <c r="E8">
        <v>59</v>
      </c>
      <c r="F8">
        <v>275</v>
      </c>
    </row>
    <row r="9" spans="1:6" x14ac:dyDescent="0.2">
      <c r="A9" t="s">
        <v>28</v>
      </c>
      <c r="B9">
        <v>112</v>
      </c>
      <c r="C9">
        <v>101</v>
      </c>
      <c r="D9">
        <v>117</v>
      </c>
      <c r="E9">
        <v>134</v>
      </c>
      <c r="F9">
        <v>464</v>
      </c>
    </row>
    <row r="10" spans="1:6" x14ac:dyDescent="0.2">
      <c r="A10" t="s">
        <v>43</v>
      </c>
      <c r="B10">
        <v>99</v>
      </c>
      <c r="C10">
        <v>81</v>
      </c>
      <c r="D10">
        <v>96</v>
      </c>
      <c r="E10">
        <v>91</v>
      </c>
      <c r="F10">
        <v>367</v>
      </c>
    </row>
    <row r="11" spans="1:6" x14ac:dyDescent="0.2">
      <c r="A11" t="s">
        <v>41</v>
      </c>
      <c r="B11">
        <v>13</v>
      </c>
      <c r="C11">
        <v>18</v>
      </c>
      <c r="D11">
        <v>19</v>
      </c>
      <c r="E11">
        <v>24</v>
      </c>
      <c r="F11">
        <v>74</v>
      </c>
    </row>
    <row r="12" spans="1:6" x14ac:dyDescent="0.2">
      <c r="A12" t="s">
        <v>22</v>
      </c>
      <c r="B12">
        <v>74</v>
      </c>
      <c r="C12">
        <v>60</v>
      </c>
      <c r="D12">
        <v>75</v>
      </c>
      <c r="E12">
        <v>70</v>
      </c>
      <c r="F12">
        <v>279</v>
      </c>
    </row>
    <row r="13" spans="1:6" x14ac:dyDescent="0.2">
      <c r="A13" t="s">
        <v>40</v>
      </c>
      <c r="B13">
        <v>9</v>
      </c>
      <c r="C13">
        <v>10</v>
      </c>
      <c r="D13">
        <v>11</v>
      </c>
      <c r="E13">
        <v>12</v>
      </c>
      <c r="F13">
        <v>42</v>
      </c>
    </row>
    <row r="14" spans="1:6" x14ac:dyDescent="0.2">
      <c r="A14" t="s">
        <v>39</v>
      </c>
      <c r="B14">
        <v>144</v>
      </c>
      <c r="C14">
        <v>121</v>
      </c>
      <c r="D14">
        <v>151</v>
      </c>
      <c r="E14">
        <v>171</v>
      </c>
      <c r="F14">
        <v>587</v>
      </c>
    </row>
    <row r="15" spans="1:6" x14ac:dyDescent="0.2">
      <c r="A15" t="s">
        <v>32</v>
      </c>
      <c r="B15">
        <v>58</v>
      </c>
      <c r="C15">
        <v>64</v>
      </c>
      <c r="D15">
        <v>94</v>
      </c>
      <c r="E15">
        <v>97</v>
      </c>
      <c r="F15">
        <v>313</v>
      </c>
    </row>
    <row r="16" spans="1:6" x14ac:dyDescent="0.2">
      <c r="A16" t="s">
        <v>30</v>
      </c>
      <c r="B16">
        <v>79</v>
      </c>
      <c r="C16">
        <v>64</v>
      </c>
      <c r="D16">
        <v>99</v>
      </c>
      <c r="E16">
        <v>95</v>
      </c>
      <c r="F16">
        <v>337</v>
      </c>
    </row>
    <row r="17" spans="1:6" x14ac:dyDescent="0.2">
      <c r="A17" t="s">
        <v>46</v>
      </c>
      <c r="B17">
        <v>21</v>
      </c>
      <c r="C17">
        <v>19</v>
      </c>
      <c r="D17">
        <v>24</v>
      </c>
      <c r="E17">
        <v>24</v>
      </c>
      <c r="F17">
        <v>88</v>
      </c>
    </row>
    <row r="18" spans="1:6" x14ac:dyDescent="0.2">
      <c r="A18" t="s">
        <v>5</v>
      </c>
      <c r="B18">
        <v>82</v>
      </c>
      <c r="C18">
        <v>92</v>
      </c>
      <c r="D18">
        <v>100</v>
      </c>
      <c r="E18">
        <v>103</v>
      </c>
      <c r="F18">
        <v>377</v>
      </c>
    </row>
    <row r="19" spans="1:6" x14ac:dyDescent="0.2">
      <c r="A19" t="s">
        <v>3</v>
      </c>
      <c r="B19">
        <v>404</v>
      </c>
      <c r="C19">
        <v>374</v>
      </c>
      <c r="D19">
        <v>443</v>
      </c>
      <c r="E19">
        <v>460</v>
      </c>
      <c r="F19">
        <v>1681</v>
      </c>
    </row>
    <row r="20" spans="1:6" x14ac:dyDescent="0.2">
      <c r="A20" t="s">
        <v>18</v>
      </c>
      <c r="B20">
        <v>47</v>
      </c>
      <c r="C20">
        <v>39</v>
      </c>
      <c r="D20">
        <v>49</v>
      </c>
      <c r="E20">
        <v>46</v>
      </c>
      <c r="F20">
        <v>181</v>
      </c>
    </row>
    <row r="21" spans="1:6" x14ac:dyDescent="0.2">
      <c r="A21" t="s">
        <v>17</v>
      </c>
      <c r="B21">
        <v>48</v>
      </c>
      <c r="C21">
        <v>41</v>
      </c>
      <c r="D21">
        <v>58</v>
      </c>
      <c r="E21">
        <v>50</v>
      </c>
      <c r="F21">
        <v>197</v>
      </c>
    </row>
    <row r="22" spans="1:6" x14ac:dyDescent="0.2">
      <c r="A22" t="s">
        <v>15</v>
      </c>
      <c r="B22">
        <v>93</v>
      </c>
      <c r="C22">
        <v>82</v>
      </c>
      <c r="D22">
        <v>114</v>
      </c>
      <c r="E22">
        <v>104</v>
      </c>
      <c r="F22">
        <v>393</v>
      </c>
    </row>
    <row r="23" spans="1:6" x14ac:dyDescent="0.2">
      <c r="A23" t="s">
        <v>42</v>
      </c>
      <c r="B23">
        <v>62</v>
      </c>
      <c r="C23">
        <v>62</v>
      </c>
      <c r="D23">
        <v>88</v>
      </c>
      <c r="E23">
        <v>104</v>
      </c>
      <c r="F23">
        <v>316</v>
      </c>
    </row>
    <row r="24" spans="1:6" x14ac:dyDescent="0.2">
      <c r="A24" t="s">
        <v>26</v>
      </c>
      <c r="B24">
        <v>530</v>
      </c>
      <c r="C24">
        <v>502</v>
      </c>
      <c r="D24">
        <v>801</v>
      </c>
      <c r="E24">
        <v>770</v>
      </c>
      <c r="F24">
        <v>2603</v>
      </c>
    </row>
    <row r="25" spans="1:6" x14ac:dyDescent="0.2">
      <c r="A25" t="s">
        <v>4</v>
      </c>
      <c r="B25">
        <v>76</v>
      </c>
      <c r="C25">
        <v>72</v>
      </c>
      <c r="D25">
        <v>125</v>
      </c>
      <c r="E25">
        <v>127</v>
      </c>
      <c r="F25">
        <v>400</v>
      </c>
    </row>
    <row r="26" spans="1:6" x14ac:dyDescent="0.2">
      <c r="A26" t="s">
        <v>19</v>
      </c>
      <c r="B26">
        <v>45</v>
      </c>
      <c r="C26">
        <v>28</v>
      </c>
      <c r="D26">
        <v>38</v>
      </c>
      <c r="E26">
        <v>50</v>
      </c>
      <c r="F26">
        <v>161</v>
      </c>
    </row>
    <row r="27" spans="1:6" x14ac:dyDescent="0.2">
      <c r="A27" t="s">
        <v>45</v>
      </c>
      <c r="B27">
        <v>77</v>
      </c>
      <c r="C27">
        <v>69</v>
      </c>
      <c r="D27">
        <v>74</v>
      </c>
      <c r="E27">
        <v>84</v>
      </c>
      <c r="F27">
        <v>304</v>
      </c>
    </row>
    <row r="28" spans="1:6" x14ac:dyDescent="0.2">
      <c r="A28" t="s">
        <v>9</v>
      </c>
      <c r="B28">
        <v>75</v>
      </c>
      <c r="C28">
        <v>68</v>
      </c>
      <c r="D28">
        <v>81</v>
      </c>
      <c r="E28">
        <v>87</v>
      </c>
      <c r="F28">
        <v>311</v>
      </c>
    </row>
    <row r="29" spans="1:6" x14ac:dyDescent="0.2">
      <c r="A29" t="s">
        <v>31</v>
      </c>
      <c r="B29">
        <v>444</v>
      </c>
      <c r="C29">
        <v>417</v>
      </c>
      <c r="D29">
        <v>496</v>
      </c>
      <c r="E29">
        <v>467</v>
      </c>
      <c r="F29">
        <v>1824</v>
      </c>
    </row>
    <row r="30" spans="1:6" x14ac:dyDescent="0.2">
      <c r="A30" t="s">
        <v>50</v>
      </c>
      <c r="B30">
        <v>1</v>
      </c>
      <c r="C30">
        <v>2</v>
      </c>
      <c r="D30">
        <v>3</v>
      </c>
      <c r="E30">
        <v>3</v>
      </c>
      <c r="F30">
        <v>9</v>
      </c>
    </row>
    <row r="31" spans="1:6" x14ac:dyDescent="0.2">
      <c r="A31" t="s">
        <v>33</v>
      </c>
      <c r="B31">
        <v>61</v>
      </c>
      <c r="C31">
        <v>58</v>
      </c>
      <c r="D31">
        <v>65</v>
      </c>
      <c r="E31">
        <v>70</v>
      </c>
      <c r="F31">
        <v>254</v>
      </c>
    </row>
    <row r="32" spans="1:6" x14ac:dyDescent="0.2">
      <c r="A32" t="s">
        <v>16</v>
      </c>
      <c r="B32">
        <v>270</v>
      </c>
      <c r="C32">
        <v>263</v>
      </c>
      <c r="D32">
        <v>301</v>
      </c>
      <c r="E32">
        <v>281</v>
      </c>
      <c r="F32">
        <v>1115</v>
      </c>
    </row>
    <row r="33" spans="1:6" x14ac:dyDescent="0.2">
      <c r="A33" t="s">
        <v>29</v>
      </c>
      <c r="B33">
        <v>39</v>
      </c>
      <c r="C33">
        <v>43</v>
      </c>
      <c r="D33">
        <v>55</v>
      </c>
      <c r="E33">
        <v>52</v>
      </c>
      <c r="F33">
        <v>189</v>
      </c>
    </row>
    <row r="34" spans="1:6" x14ac:dyDescent="0.2">
      <c r="A34" t="s">
        <v>44</v>
      </c>
      <c r="B34">
        <v>13</v>
      </c>
      <c r="C34">
        <v>18</v>
      </c>
      <c r="D34">
        <v>21</v>
      </c>
      <c r="E34">
        <v>18</v>
      </c>
      <c r="F34">
        <v>70</v>
      </c>
    </row>
    <row r="35" spans="1:6" x14ac:dyDescent="0.2">
      <c r="A35" t="s">
        <v>12</v>
      </c>
      <c r="B35">
        <v>49</v>
      </c>
      <c r="C35">
        <v>49</v>
      </c>
      <c r="D35">
        <v>55</v>
      </c>
      <c r="E35">
        <v>55</v>
      </c>
      <c r="F35">
        <v>208</v>
      </c>
    </row>
    <row r="36" spans="1:6" x14ac:dyDescent="0.2">
      <c r="A36" t="s">
        <v>34</v>
      </c>
      <c r="B36">
        <v>69</v>
      </c>
      <c r="C36">
        <v>57</v>
      </c>
      <c r="D36">
        <v>49</v>
      </c>
      <c r="E36">
        <v>52</v>
      </c>
      <c r="F36">
        <v>227</v>
      </c>
    </row>
    <row r="37" spans="1:6" x14ac:dyDescent="0.2">
      <c r="A37" t="s">
        <v>7</v>
      </c>
      <c r="B37">
        <v>132</v>
      </c>
      <c r="C37">
        <v>115</v>
      </c>
      <c r="D37">
        <v>157</v>
      </c>
      <c r="E37">
        <v>169</v>
      </c>
      <c r="F37">
        <v>573</v>
      </c>
    </row>
    <row r="38" spans="1:6" x14ac:dyDescent="0.2">
      <c r="A38" t="s">
        <v>8</v>
      </c>
      <c r="B38">
        <v>16</v>
      </c>
      <c r="C38">
        <v>10</v>
      </c>
      <c r="D38">
        <v>17</v>
      </c>
      <c r="E38">
        <v>12</v>
      </c>
      <c r="F38">
        <v>55</v>
      </c>
    </row>
    <row r="39" spans="1:6" x14ac:dyDescent="0.2">
      <c r="A39" t="s">
        <v>24</v>
      </c>
      <c r="B39">
        <v>724</v>
      </c>
      <c r="C39">
        <v>751</v>
      </c>
      <c r="D39">
        <v>934</v>
      </c>
      <c r="E39">
        <v>928</v>
      </c>
      <c r="F39">
        <v>3337</v>
      </c>
    </row>
    <row r="40" spans="1:6" x14ac:dyDescent="0.2">
      <c r="A40" t="s">
        <v>11</v>
      </c>
      <c r="B40">
        <v>143</v>
      </c>
      <c r="C40">
        <v>123</v>
      </c>
      <c r="D40">
        <v>164</v>
      </c>
      <c r="E40">
        <v>163</v>
      </c>
      <c r="F40">
        <v>593</v>
      </c>
    </row>
    <row r="41" spans="1:6" x14ac:dyDescent="0.2">
      <c r="A41" t="s">
        <v>23</v>
      </c>
      <c r="B41">
        <v>550</v>
      </c>
      <c r="C41">
        <v>487</v>
      </c>
      <c r="D41">
        <v>549</v>
      </c>
      <c r="E41">
        <v>592</v>
      </c>
      <c r="F41">
        <v>2178</v>
      </c>
    </row>
    <row r="42" spans="1:6" x14ac:dyDescent="0.2">
      <c r="A42" t="s">
        <v>20</v>
      </c>
      <c r="B42">
        <v>154</v>
      </c>
      <c r="C42">
        <v>148</v>
      </c>
      <c r="D42">
        <v>164</v>
      </c>
      <c r="E42">
        <v>176</v>
      </c>
      <c r="F42">
        <v>642</v>
      </c>
    </row>
    <row r="43" spans="1:6" x14ac:dyDescent="0.2">
      <c r="A43" t="s">
        <v>37</v>
      </c>
      <c r="B43">
        <v>75</v>
      </c>
      <c r="C43">
        <v>60</v>
      </c>
      <c r="D43">
        <v>82</v>
      </c>
      <c r="E43">
        <v>89</v>
      </c>
      <c r="F43">
        <v>306</v>
      </c>
    </row>
    <row r="44" spans="1:6" x14ac:dyDescent="0.2">
      <c r="A44" t="s">
        <v>2</v>
      </c>
      <c r="B44">
        <v>161</v>
      </c>
      <c r="C44">
        <v>140</v>
      </c>
      <c r="D44">
        <v>148</v>
      </c>
      <c r="E44">
        <v>155</v>
      </c>
      <c r="F44">
        <v>604</v>
      </c>
    </row>
    <row r="45" spans="1:6" x14ac:dyDescent="0.2">
      <c r="A45" t="s">
        <v>14</v>
      </c>
      <c r="B45">
        <v>74</v>
      </c>
      <c r="C45">
        <v>58</v>
      </c>
      <c r="D45">
        <v>64</v>
      </c>
      <c r="E45">
        <v>64</v>
      </c>
      <c r="F45">
        <v>260</v>
      </c>
    </row>
    <row r="46" spans="1:6" x14ac:dyDescent="0.2">
      <c r="A46" t="s">
        <v>47</v>
      </c>
      <c r="B46">
        <v>141</v>
      </c>
      <c r="C46">
        <v>144</v>
      </c>
      <c r="D46">
        <v>176</v>
      </c>
      <c r="E46">
        <v>170</v>
      </c>
      <c r="F46">
        <v>631</v>
      </c>
    </row>
    <row r="47" spans="1:6" x14ac:dyDescent="0.2">
      <c r="A47" t="s">
        <v>21</v>
      </c>
      <c r="B47">
        <v>42</v>
      </c>
      <c r="C47">
        <v>41</v>
      </c>
      <c r="D47">
        <v>50</v>
      </c>
      <c r="E47">
        <v>49</v>
      </c>
      <c r="F47">
        <v>182</v>
      </c>
    </row>
    <row r="48" spans="1:6" x14ac:dyDescent="0.2">
      <c r="A48" t="s">
        <v>27</v>
      </c>
      <c r="B48">
        <v>3</v>
      </c>
      <c r="C48">
        <v>3</v>
      </c>
      <c r="D48">
        <v>5</v>
      </c>
      <c r="E48">
        <v>9</v>
      </c>
      <c r="F48">
        <v>20</v>
      </c>
    </row>
    <row r="49" spans="1:6" x14ac:dyDescent="0.2">
      <c r="A49" t="s">
        <v>10</v>
      </c>
      <c r="B49">
        <v>110</v>
      </c>
      <c r="C49">
        <v>107</v>
      </c>
      <c r="D49">
        <v>143</v>
      </c>
      <c r="E49">
        <v>150</v>
      </c>
      <c r="F49">
        <v>510</v>
      </c>
    </row>
    <row r="50" spans="1:6" x14ac:dyDescent="0.2">
      <c r="A50" t="s">
        <v>51</v>
      </c>
      <c r="C50">
        <v>1</v>
      </c>
      <c r="D50">
        <v>1</v>
      </c>
      <c r="F50">
        <v>2</v>
      </c>
    </row>
    <row r="51" spans="1:6" x14ac:dyDescent="0.2">
      <c r="A51" t="s">
        <v>13</v>
      </c>
      <c r="B51">
        <v>49</v>
      </c>
      <c r="C51">
        <v>40</v>
      </c>
      <c r="D51">
        <v>49</v>
      </c>
      <c r="E51">
        <v>45</v>
      </c>
      <c r="F51">
        <v>183</v>
      </c>
    </row>
    <row r="52" spans="1:6" x14ac:dyDescent="0.2">
      <c r="A52" t="s">
        <v>6</v>
      </c>
      <c r="B52">
        <v>853</v>
      </c>
      <c r="C52">
        <v>803</v>
      </c>
      <c r="D52">
        <v>1034</v>
      </c>
      <c r="E52">
        <v>1047</v>
      </c>
      <c r="F52">
        <v>3737</v>
      </c>
    </row>
    <row r="53" spans="1:6" x14ac:dyDescent="0.2">
      <c r="A53" t="s">
        <v>36</v>
      </c>
      <c r="B53">
        <v>68</v>
      </c>
      <c r="C53">
        <v>71</v>
      </c>
      <c r="D53">
        <v>76</v>
      </c>
      <c r="E53">
        <v>74</v>
      </c>
      <c r="F53">
        <v>289</v>
      </c>
    </row>
    <row r="54" spans="1:6" x14ac:dyDescent="0.2">
      <c r="A54" t="s">
        <v>56</v>
      </c>
      <c r="B54">
        <v>2</v>
      </c>
      <c r="C54">
        <v>3</v>
      </c>
      <c r="D54">
        <v>5</v>
      </c>
      <c r="E54">
        <v>6</v>
      </c>
      <c r="F54">
        <v>16</v>
      </c>
    </row>
    <row r="55" spans="1:6" x14ac:dyDescent="0.2">
      <c r="A55" t="s">
        <v>25</v>
      </c>
      <c r="B55">
        <v>272</v>
      </c>
      <c r="C55">
        <v>271</v>
      </c>
      <c r="D55">
        <v>285</v>
      </c>
      <c r="E55">
        <v>287</v>
      </c>
      <c r="F55">
        <v>1115</v>
      </c>
    </row>
    <row r="56" spans="1:6" x14ac:dyDescent="0.2">
      <c r="A56" t="s">
        <v>114</v>
      </c>
      <c r="B56">
        <v>6828</v>
      </c>
      <c r="C56">
        <v>6413</v>
      </c>
      <c r="D56">
        <v>8003</v>
      </c>
      <c r="E56">
        <v>8092</v>
      </c>
      <c r="F56">
        <v>29336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4</vt:i4>
      </vt:variant>
    </vt:vector>
  </HeadingPairs>
  <TitlesOfParts>
    <vt:vector size="4" baseType="lpstr">
      <vt:lpstr>Base</vt:lpstr>
      <vt:lpstr>Cantidad Casos Policiales</vt:lpstr>
      <vt:lpstr>Comuna&amp;Provincia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Agurto Salgado Juan Jose</dc:creator>
  <cp:lastModifiedBy>Cecilia Ugarte</cp:lastModifiedBy>
  <dcterms:created xsi:type="dcterms:W3CDTF">2024-10-09T22:49:26Z</dcterms:created>
  <dcterms:modified xsi:type="dcterms:W3CDTF">2024-10-11T21:06:40Z</dcterms:modified>
</cp:coreProperties>
</file>