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/Users/carolinecrandell/Documents/Employment/*Applications/2022.12 Job Apps/GitHub/excel/Section 26: Working with Excel's Text Based Functions/Resources/"/>
    </mc:Choice>
  </mc:AlternateContent>
  <xr:revisionPtr revIDLastSave="0" documentId="13_ncr:1_{0EC57DBF-AA72-0948-B0E1-6F7753943C0D}" xr6:coauthVersionLast="47" xr6:coauthVersionMax="47" xr10:uidLastSave="{00000000-0000-0000-0000-000000000000}"/>
  <bookViews>
    <workbookView xWindow="0" yWindow="760" windowWidth="30240" windowHeight="16880" firstSheet="2" activeTab="8" xr2:uid="{00000000-000D-0000-FFFF-FFFF00000000}"/>
  </bookViews>
  <sheets>
    <sheet name="IF Function" sheetId="4" r:id="rId1"/>
    <sheet name="SUMIF Function" sheetId="17" r:id="rId2"/>
    <sheet name="VLOOKUP Function" sheetId="1" r:id="rId3"/>
    <sheet name="Master Emp List" sheetId="35" r:id="rId4"/>
    <sheet name="HLOOKUP Function" sheetId="22" r:id="rId5"/>
    <sheet name="Master Inventory List" sheetId="23" r:id="rId6"/>
    <sheet name="INDEX MATCH Functions" sheetId="34" r:id="rId7"/>
    <sheet name="INDEX MATCH Master Emp List" sheetId="5" r:id="rId8"/>
    <sheet name="LEFT RIGHT MID Functions" sheetId="21" r:id="rId9"/>
    <sheet name="SEARCH Function" sheetId="24" r:id="rId10"/>
    <sheet name="CONCATENATE" sheetId="20" r:id="rId11"/>
    <sheet name="Formula Auditing" sheetId="25" r:id="rId12"/>
    <sheet name="Watch Window" sheetId="27" r:id="rId13"/>
    <sheet name="Worksheet Protection" sheetId="26" r:id="rId14"/>
    <sheet name="Goal Seek" sheetId="31" r:id="rId15"/>
    <sheet name="Solver" sheetId="30" r:id="rId16"/>
    <sheet name="Data Table" sheetId="28" r:id="rId17"/>
    <sheet name="Scenarios" sheetId="29" r:id="rId18"/>
    <sheet name="Macro" sheetId="32" r:id="rId19"/>
    <sheet name="Test Macro" sheetId="33" r:id="rId20"/>
  </sheets>
  <definedNames>
    <definedName name="_xlnm._FilterDatabase" localSheetId="7" hidden="1">'INDEX MATCH Master Emp List'!$A$1:$I$38</definedName>
    <definedName name="_xlnm._FilterDatabase" localSheetId="3" hidden="1">'Master Emp List'!$B$1:$I$38</definedName>
    <definedName name="_xlnm._FilterDatabase" localSheetId="1" hidden="1">'SUMIF Function'!$A$2:$E$272</definedName>
    <definedName name="Monthly_Goal">'IF Function'!$I$2</definedName>
    <definedName name="solver_cvg" localSheetId="15" hidden="1">0.0001</definedName>
    <definedName name="solver_drv" localSheetId="15" hidden="1">1</definedName>
    <definedName name="solver_eng" localSheetId="0" hidden="1">1</definedName>
    <definedName name="solver_eng" localSheetId="15" hidden="1">1</definedName>
    <definedName name="solver_est" localSheetId="15" hidden="1">1</definedName>
    <definedName name="solver_itr" localSheetId="15" hidden="1">100</definedName>
    <definedName name="solver_lhs1" localSheetId="15" hidden="1">Solver!$B$8:$E$8</definedName>
    <definedName name="solver_lhs2" localSheetId="15" hidden="1">Solver!$B$8:$E$8</definedName>
    <definedName name="solver_lhs3" localSheetId="15" hidden="1">Solver!$B$8:$E$8</definedName>
    <definedName name="solver_lhs4" localSheetId="15" hidden="1">Solver!$B$8:$E$8</definedName>
    <definedName name="solver_lhs5" localSheetId="15" hidden="1">Solver!$B$8:$E$8</definedName>
    <definedName name="solver_lhs6" localSheetId="15" hidden="1">Solver!$E$8</definedName>
    <definedName name="solver_lhs7" localSheetId="15" hidden="1">Solver!$E$8</definedName>
    <definedName name="solver_lhs8" localSheetId="15" hidden="1">Solver!$E$8</definedName>
    <definedName name="solver_lin" localSheetId="15" hidden="1">0</definedName>
    <definedName name="solver_mip" localSheetId="15" hidden="1">2147483647</definedName>
    <definedName name="solver_mni" localSheetId="15" hidden="1">30</definedName>
    <definedName name="solver_mrt" localSheetId="15" hidden="1">0.075</definedName>
    <definedName name="solver_msl" localSheetId="15" hidden="1">2</definedName>
    <definedName name="solver_neg" localSheetId="0" hidden="1">1</definedName>
    <definedName name="solver_neg" localSheetId="15" hidden="1">1</definedName>
    <definedName name="solver_nod" localSheetId="15" hidden="1">2147483647</definedName>
    <definedName name="solver_num" localSheetId="0" hidden="1">0</definedName>
    <definedName name="solver_num" localSheetId="15" hidden="1">0</definedName>
    <definedName name="solver_nwt" localSheetId="15" hidden="1">1</definedName>
    <definedName name="solver_opt" localSheetId="0" hidden="1">'IF Function'!$I$2</definedName>
    <definedName name="solver_opt" localSheetId="15" hidden="1">Solver!$H$8</definedName>
    <definedName name="solver_pre" localSheetId="15" hidden="1">0.000001</definedName>
    <definedName name="solver_rbv" localSheetId="15" hidden="1">1</definedName>
    <definedName name="solver_rel1" localSheetId="15" hidden="1">2</definedName>
    <definedName name="solver_rel2" localSheetId="15" hidden="1">2</definedName>
    <definedName name="solver_rel3" localSheetId="15" hidden="1">2</definedName>
    <definedName name="solver_rel4" localSheetId="15" hidden="1">2</definedName>
    <definedName name="solver_rel5" localSheetId="15" hidden="1">2</definedName>
    <definedName name="solver_rel6" localSheetId="15" hidden="1">2</definedName>
    <definedName name="solver_rel7" localSheetId="15" hidden="1">2</definedName>
    <definedName name="solver_rel8" localSheetId="15" hidden="1">2</definedName>
    <definedName name="solver_rhs1" localSheetId="15" hidden="1">Solver!$B$10:$E$10</definedName>
    <definedName name="solver_rhs2" localSheetId="15" hidden="1">Solver!$B$10:$E$10</definedName>
    <definedName name="solver_rhs3" localSheetId="15" hidden="1">Solver!$B$10:$E$10</definedName>
    <definedName name="solver_rhs4" localSheetId="15" hidden="1">Solver!$B$10:$E$10</definedName>
    <definedName name="solver_rhs5" localSheetId="15" hidden="1">Solver!$B$10:$E$10</definedName>
    <definedName name="solver_rhs6" localSheetId="15" hidden="1">Solver!$E$10</definedName>
    <definedName name="solver_rhs7" localSheetId="15" hidden="1">Solver!$E$10</definedName>
    <definedName name="solver_rhs8" localSheetId="15" hidden="1">Solver!$E$10</definedName>
    <definedName name="solver_rlx" localSheetId="15" hidden="1">1</definedName>
    <definedName name="solver_rsd" localSheetId="15" hidden="1">0</definedName>
    <definedName name="solver_scl" localSheetId="15" hidden="1">2</definedName>
    <definedName name="solver_sho" localSheetId="15" hidden="1">2</definedName>
    <definedName name="solver_ssz" localSheetId="15" hidden="1">100</definedName>
    <definedName name="solver_tim" localSheetId="15" hidden="1">100</definedName>
    <definedName name="solver_tol" localSheetId="15" hidden="1">0.05</definedName>
    <definedName name="solver_typ" localSheetId="0" hidden="1">1</definedName>
    <definedName name="solver_typ" localSheetId="15" hidden="1">2</definedName>
    <definedName name="solver_val" localSheetId="0" hidden="1">0</definedName>
    <definedName name="solver_val" localSheetId="15" hidden="1">0</definedName>
    <definedName name="solver_ver" localSheetId="0" hidden="1">3</definedName>
    <definedName name="solver_ver" localSheetId="15" hidden="1">3</definedName>
    <definedName name="Week_1">'IF Function'!$B$5:$B$9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21" l="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3" i="21"/>
  <c r="E18" i="21"/>
  <c r="F18" i="21"/>
  <c r="E19" i="21"/>
  <c r="F19" i="21"/>
  <c r="E20" i="21"/>
  <c r="F20" i="21"/>
  <c r="E21" i="21"/>
  <c r="F21" i="21"/>
  <c r="E22" i="21"/>
  <c r="F22" i="21"/>
  <c r="E23" i="21"/>
  <c r="F23" i="21"/>
  <c r="E24" i="21"/>
  <c r="F24" i="21"/>
  <c r="E25" i="21"/>
  <c r="F25" i="21"/>
  <c r="E26" i="21"/>
  <c r="F26" i="21"/>
  <c r="E5" i="21"/>
  <c r="F5" i="21"/>
  <c r="E6" i="21"/>
  <c r="F6" i="21"/>
  <c r="E7" i="21"/>
  <c r="F7" i="21"/>
  <c r="E8" i="21"/>
  <c r="F8" i="21"/>
  <c r="E9" i="21"/>
  <c r="F9" i="21"/>
  <c r="E10" i="21"/>
  <c r="F10" i="21"/>
  <c r="E11" i="21"/>
  <c r="F11" i="21"/>
  <c r="E12" i="21"/>
  <c r="F12" i="21"/>
  <c r="E13" i="21"/>
  <c r="F13" i="21"/>
  <c r="E14" i="21"/>
  <c r="F14" i="21"/>
  <c r="E15" i="21"/>
  <c r="F15" i="21"/>
  <c r="E16" i="21"/>
  <c r="F16" i="21"/>
  <c r="E17" i="21"/>
  <c r="F17" i="21"/>
  <c r="F4" i="21"/>
  <c r="E4" i="21"/>
  <c r="B6" i="22"/>
  <c r="B7" i="22"/>
  <c r="B5" i="22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D3" i="1"/>
  <c r="E3" i="1"/>
  <c r="F3" i="1"/>
  <c r="C3" i="1"/>
  <c r="F4" i="34"/>
  <c r="F5" i="34"/>
  <c r="F6" i="34"/>
  <c r="F7" i="34"/>
  <c r="F8" i="34"/>
  <c r="F9" i="34"/>
  <c r="D5" i="34"/>
  <c r="D6" i="34"/>
  <c r="D7" i="34"/>
  <c r="D8" i="34"/>
  <c r="D9" i="34"/>
  <c r="D4" i="34"/>
  <c r="C4" i="34"/>
  <c r="I5" i="17"/>
  <c r="H5" i="17"/>
  <c r="H3" i="17"/>
  <c r="I3" i="17"/>
  <c r="F12" i="4"/>
  <c r="I5" i="4"/>
  <c r="I6" i="4"/>
  <c r="I7" i="4"/>
  <c r="I8" i="4"/>
  <c r="I9" i="4"/>
  <c r="H9" i="4"/>
  <c r="H8" i="4"/>
  <c r="H7" i="4"/>
  <c r="H6" i="4"/>
  <c r="H5" i="4"/>
  <c r="B10" i="4"/>
  <c r="H5" i="30" l="1"/>
  <c r="H6" i="30"/>
  <c r="H7" i="30"/>
  <c r="B8" i="30"/>
  <c r="C8" i="30"/>
  <c r="D8" i="30"/>
  <c r="E8" i="30"/>
  <c r="D3" i="29"/>
  <c r="E3" i="29" s="1"/>
  <c r="D4" i="29"/>
  <c r="D5" i="29"/>
  <c r="E5" i="29" s="1"/>
  <c r="D6" i="29"/>
  <c r="E6" i="29" s="1"/>
  <c r="C7" i="29"/>
  <c r="C4" i="28"/>
  <c r="C7" i="28" s="1"/>
  <c r="H8" i="30" l="1"/>
  <c r="F6" i="29"/>
  <c r="G6" i="29" s="1"/>
  <c r="D7" i="29"/>
  <c r="E4" i="29"/>
  <c r="F4" i="29" s="1"/>
  <c r="F5" i="29"/>
  <c r="G5" i="29"/>
  <c r="F3" i="29"/>
  <c r="E10" i="26"/>
  <c r="D10" i="26"/>
  <c r="C10" i="26"/>
  <c r="B10" i="26"/>
  <c r="F9" i="26"/>
  <c r="H9" i="26" s="1"/>
  <c r="I9" i="26" s="1"/>
  <c r="F8" i="26"/>
  <c r="H8" i="26" s="1"/>
  <c r="I8" i="26" s="1"/>
  <c r="F7" i="26"/>
  <c r="H7" i="26" s="1"/>
  <c r="I7" i="26" s="1"/>
  <c r="F6" i="26"/>
  <c r="H6" i="26" s="1"/>
  <c r="I6" i="26" s="1"/>
  <c r="F5" i="26"/>
  <c r="C10" i="25"/>
  <c r="D10" i="25"/>
  <c r="E10" i="25"/>
  <c r="B10" i="25"/>
  <c r="F9" i="25"/>
  <c r="H9" i="25" s="1"/>
  <c r="I9" i="25" s="1"/>
  <c r="F8" i="25"/>
  <c r="H8" i="25" s="1"/>
  <c r="I8" i="25" s="1"/>
  <c r="F7" i="25"/>
  <c r="H7" i="25" s="1"/>
  <c r="I7" i="25" s="1"/>
  <c r="F6" i="25"/>
  <c r="H6" i="25" s="1"/>
  <c r="I6" i="25" s="1"/>
  <c r="F5" i="25"/>
  <c r="H5" i="25" s="1"/>
  <c r="F7" i="4"/>
  <c r="E3" i="20"/>
  <c r="F5" i="4"/>
  <c r="F6" i="4"/>
  <c r="F8" i="4"/>
  <c r="F9" i="4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  <c r="F3" i="21"/>
  <c r="E3" i="21"/>
  <c r="F7" i="29" l="1"/>
  <c r="F10" i="25"/>
  <c r="B2" i="27" s="1"/>
  <c r="G3" i="29"/>
  <c r="E7" i="29"/>
  <c r="G4" i="29"/>
  <c r="F10" i="26"/>
  <c r="F12" i="26" s="1"/>
  <c r="H5" i="26"/>
  <c r="F14" i="25"/>
  <c r="I5" i="25"/>
  <c r="F12" i="25"/>
  <c r="G7" i="29" l="1"/>
  <c r="F14" i="26"/>
  <c r="I5" i="26"/>
</calcChain>
</file>

<file path=xl/sharedStrings.xml><?xml version="1.0" encoding="utf-8"?>
<sst xmlns="http://schemas.openxmlformats.org/spreadsheetml/2006/main" count="1527" uniqueCount="284">
  <si>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</si>
  <si>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</si>
  <si>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</si>
  <si>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</si>
  <si>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</si>
  <si>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</si>
  <si>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</si>
  <si>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</si>
  <si>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</si>
  <si>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</si>
  <si>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</si>
  <si>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</si>
  <si>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</si>
  <si>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</si>
  <si>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</si>
  <si>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</si>
  <si>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</si>
  <si>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</si>
  <si>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</si>
  <si>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</si>
  <si>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</si>
  <si>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</si>
  <si>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</si>
  <si>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</si>
  <si>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</si>
  <si>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</si>
  <si>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</si>
  <si>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</si>
  <si>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</si>
  <si>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</si>
  <si>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</si>
  <si>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</si>
  <si>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</si>
  <si>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</si>
  <si>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</si>
  <si>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</si>
  <si>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</si>
  <si>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</si>
  <si>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</si>
  <si>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</si>
  <si>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</si>
  <si>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</si>
  <si>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</si>
  <si>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</si>
  <si>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</si>
  <si>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</si>
  <si>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</si>
  <si>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</si>
  <si>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</si>
  <si>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</si>
  <si>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</si>
  <si>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</si>
  <si>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</si>
  <si>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</si>
  <si>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</si>
  <si>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</si>
  <si>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</si>
  <si>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</si>
  <si>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</si>
  <si>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</si>
  <si>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</si>
  <si>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</si>
  <si>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</si>
  <si>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</si>
  <si>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</si>
  <si>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</si>
  <si>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</si>
  <si>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</si>
  <si>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</si>
  <si>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</si>
  <si>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</si>
  <si>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</si>
  <si>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</si>
  <si>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</si>
  <si>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</si>
  <si>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</si>
  <si>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</si>
  <si>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</si>
  <si>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</si>
  <si>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</si>
  <si>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</si>
  <si>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</si>
  <si>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</si>
  <si>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</si>
  <si>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</si>
  <si>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</si>
  <si>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</si>
  <si>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</si>
  <si>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</si>
  <si>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</si>
  <si>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</si>
  <si>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</si>
  <si>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</si>
  <si>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</si>
  <si>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</si>
  <si>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</si>
  <si>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</si>
  <si>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</si>
  <si>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</si>
  <si>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</si>
  <si>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</si>
  <si>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</si>
  <si>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</si>
  <si>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</si>
  <si>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</si>
  <si>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</si>
  <si>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</si>
  <si>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</si>
  <si>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</si>
  <si>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</si>
  <si>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</si>
  <si>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</si>
  <si>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</si>
  <si>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</si>
  <si>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</si>
  <si>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</si>
  <si>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</si>
  <si>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</si>
  <si>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</si>
  <si>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</si>
  <si>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</si>
  <si>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</si>
  <si>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</si>
  <si>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</si>
  <si>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</si>
  <si>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</si>
  <si>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</si>
  <si>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</si>
  <si>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</si>
  <si>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</si>
  <si>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</si>
  <si>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</si>
  <si>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</si>
  <si>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</si>
  <si>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</si>
  <si>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</si>
  <si>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</si>
  <si>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</si>
  <si>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</si>
  <si>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</si>
  <si>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</si>
  <si>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</si>
  <si>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</si>
  <si>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</si>
  <si>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</si>
  <si>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</si>
  <si>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</si>
  <si>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</si>
  <si>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</si>
  <si>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</si>
  <si>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</si>
  <si>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</si>
  <si>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</si>
  <si>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</si>
  <si>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</si>
  <si>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</si>
  <si>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</si>
  <si>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</si>
  <si>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</si>
  <si>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</si>
  <si>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</si>
  <si>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</si>
  <si>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</si>
  <si>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</si>
  <si>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</si>
  <si>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</si>
  <si>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</si>
  <si>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</si>
  <si>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</si>
  <si>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</si>
  <si>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</si>
  <si>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</si>
  <si>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</si>
  <si>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</si>
  <si>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</si>
  <si>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</si>
  <si>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</si>
  <si>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</si>
  <si>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AST2050995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</si>
  <si>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</si>
  <si>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</si>
  <si>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</si>
  <si>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</si>
  <si>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</si>
  <si>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</si>
  <si>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</si>
  <si>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</si>
  <si>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</si>
  <si>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</si>
  <si>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</si>
  <si>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</si>
  <si>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</si>
  <si>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</si>
  <si>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</si>
  <si>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</si>
  <si>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</si>
  <si>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20W50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</si>
  <si>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</si>
  <si>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</si>
  <si>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</si>
  <si>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</si>
  <si>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</si>
  <si>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</si>
  <si>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</si>
  <si>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</si>
  <si>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</si>
  <si>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</si>
  <si>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</si>
  <si>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</si>
  <si>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</si>
  <si>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</si>
  <si>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</si>
  <si>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</si>
  <si>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</si>
  <si>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</si>
  <si>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</si>
  <si>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</si>
  <si>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</si>
  <si>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</si>
  <si>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</si>
  <si>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</si>
  <si>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</si>
  <si>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</si>
  <si>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</si>
  <si>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</si>
  <si>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</si>
  <si>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</si>
  <si>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</si>
  <si>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</si>
  <si>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</si>
  <si>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</si>
  <si>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</si>
  <si>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</si>
  <si>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</si>
  <si>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</si>
  <si>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</si>
  <si>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</si>
  <si>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</si>
  <si>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</si>
  <si>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</si>
  <si>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</si>
  <si>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</si>
  <si>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</si>
  <si>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</si>
  <si>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</si>
  <si>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</si>
  <si>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</si>
  <si>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</si>
  <si>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</si>
  <si>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December 2015 Total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</si>
  <si>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</si>
  <si>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</si>
  <si>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</si>
  <si>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</si>
  <si>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</si>
  <si>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</si>
  <si>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</si>
  <si>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</si>
  <si>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</si>
  <si>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</si>
  <si>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</si>
  <si>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</si>
  <si>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</si>
  <si>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</si>
  <si>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</si>
  <si>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</si>
  <si>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</si>
  <si>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</si>
  <si>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</si>
  <si>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</si>
  <si>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</si>
  <si>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</si>
  <si>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</si>
  <si>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</si>
  <si>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</si>
  <si>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</si>
  <si>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</si>
  <si>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</si>
  <si>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</si>
  <si>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</si>
  <si>
    <t>Sales Figures - December 2020</t>
  </si>
  <si>
    <t>RETURNS VALUE AT A SPECIFIC POSITION</t>
  </si>
  <si>
    <t>RETURNS NUMERIC POSITION OF A VALUE</t>
  </si>
  <si>
    <t>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</si>
</sst>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_);[Red]\(0.00\)"/>
    <numFmt numFmtId="166" formatCode="dd\-mmm\-yy"/>
    <numFmt numFmtId="167" formatCode="&quot;$&quot;#,##0.00;\(&quot;$&quot;#,##0.00\)"/>
  </numFmts>
  <fonts count="2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5" fillId="0" borderId="0"/>
    <xf numFmtId="43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5">
    <xf numFmtId="0" fontId="0" fillId="0" borderId="0" xfId="0"/>
    <xf numFmtId="165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Border="1" applyAlignment="1">
      <alignment horizontal="center" vertical="center" wrapText="1"/>
    </xf>
    <xf numFmtId="166" fontId="6" fillId="0" borderId="1" xfId="5" applyNumberFormat="1" applyBorder="1" applyAlignment="1">
      <alignment horizontal="center" vertical="center" wrapText="1"/>
    </xf>
    <xf numFmtId="44" fontId="0" fillId="0" borderId="0" xfId="1" applyFont="1"/>
    <xf numFmtId="0" fontId="6" fillId="0" borderId="4" xfId="5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44" fontId="0" fillId="0" borderId="3" xfId="1" applyFont="1" applyBorder="1" applyAlignment="1">
      <alignment horizontal="center"/>
    </xf>
    <xf numFmtId="0" fontId="6" fillId="0" borderId="10" xfId="5" applyBorder="1" applyAlignment="1">
      <alignment horizontal="center" vertical="center" wrapText="1"/>
    </xf>
    <xf numFmtId="164" fontId="0" fillId="0" borderId="3" xfId="1" applyNumberFormat="1" applyFont="1" applyBorder="1" applyAlignment="1">
      <alignment horizontal="left"/>
    </xf>
    <xf numFmtId="164" fontId="3" fillId="0" borderId="9" xfId="1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4" fontId="1" fillId="0" borderId="0" xfId="2" applyNumberFormat="1" applyAlignment="1">
      <alignment horizontal="center"/>
    </xf>
    <xf numFmtId="0" fontId="10" fillId="0" borderId="3" xfId="4" applyFont="1" applyBorder="1" applyAlignment="1">
      <alignment horizontal="center"/>
    </xf>
    <xf numFmtId="0" fontId="6" fillId="0" borderId="3" xfId="6" applyBorder="1" applyAlignment="1">
      <alignment horizontal="left" wrapText="1"/>
    </xf>
    <xf numFmtId="0" fontId="6" fillId="0" borderId="3" xfId="6" applyBorder="1" applyAlignment="1">
      <alignment horizontal="left"/>
    </xf>
    <xf numFmtId="167" fontId="6" fillId="0" borderId="3" xfId="6" applyNumberFormat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37" fontId="9" fillId="0" borderId="3" xfId="1" applyNumberFormat="1" applyFont="1" applyBorder="1" applyAlignment="1">
      <alignment horizontal="center"/>
    </xf>
    <xf numFmtId="5" fontId="9" fillId="0" borderId="3" xfId="1" applyNumberFormat="1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11" fillId="6" borderId="3" xfId="3" applyFont="1" applyFill="1" applyBorder="1" applyAlignment="1">
      <alignment horizontal="center"/>
    </xf>
    <xf numFmtId="0" fontId="12" fillId="6" borderId="3" xfId="4" applyFont="1" applyFill="1" applyBorder="1" applyAlignment="1">
      <alignment horizontal="center"/>
    </xf>
    <xf numFmtId="0" fontId="12" fillId="7" borderId="3" xfId="4" applyFont="1" applyFill="1" applyBorder="1" applyAlignment="1">
      <alignment horizontal="center"/>
    </xf>
    <xf numFmtId="0" fontId="14" fillId="8" borderId="5" xfId="5" applyFont="1" applyFill="1" applyBorder="1" applyAlignment="1">
      <alignment horizontal="center" vertical="center"/>
    </xf>
    <xf numFmtId="0" fontId="14" fillId="8" borderId="6" xfId="5" applyFont="1" applyFill="1" applyBorder="1" applyAlignment="1">
      <alignment horizontal="center" vertical="center"/>
    </xf>
    <xf numFmtId="0" fontId="14" fillId="8" borderId="7" xfId="5" applyFont="1" applyFill="1" applyBorder="1" applyAlignment="1">
      <alignment horizontal="center" vertical="center"/>
    </xf>
    <xf numFmtId="0" fontId="13" fillId="8" borderId="11" xfId="6" applyFont="1" applyFill="1" applyBorder="1" applyAlignment="1">
      <alignment horizontal="center"/>
    </xf>
    <xf numFmtId="0" fontId="13" fillId="8" borderId="0" xfId="6" applyFont="1" applyFill="1" applyAlignment="1">
      <alignment horizontal="center"/>
    </xf>
    <xf numFmtId="167" fontId="6" fillId="0" borderId="0" xfId="6" applyNumberFormat="1" applyAlignment="1">
      <alignment horizontal="center" wrapText="1"/>
    </xf>
    <xf numFmtId="0" fontId="13" fillId="8" borderId="3" xfId="6" applyFont="1" applyFill="1" applyBorder="1" applyAlignment="1">
      <alignment horizontal="center"/>
    </xf>
    <xf numFmtId="0" fontId="13" fillId="0" borderId="0" xfId="6" applyFont="1" applyAlignment="1">
      <alignment horizontal="center"/>
    </xf>
    <xf numFmtId="0" fontId="13" fillId="8" borderId="3" xfId="5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44" fontId="13" fillId="6" borderId="12" xfId="1" applyFont="1" applyFill="1" applyBorder="1"/>
    <xf numFmtId="0" fontId="13" fillId="8" borderId="3" xfId="0" applyFont="1" applyFill="1" applyBorder="1" applyAlignment="1">
      <alignment horizontal="right" vertical="center"/>
    </xf>
    <xf numFmtId="0" fontId="15" fillId="0" borderId="0" xfId="0" applyFont="1"/>
    <xf numFmtId="0" fontId="5" fillId="8" borderId="19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64" fontId="0" fillId="0" borderId="20" xfId="1" applyNumberFormat="1" applyFont="1" applyBorder="1" applyAlignment="1">
      <alignment horizontal="left"/>
    </xf>
    <xf numFmtId="164" fontId="3" fillId="0" borderId="21" xfId="1" applyNumberFormat="1" applyFont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164" fontId="0" fillId="9" borderId="3" xfId="0" applyNumberFormat="1" applyFill="1" applyBorder="1"/>
    <xf numFmtId="164" fontId="0" fillId="9" borderId="3" xfId="1" applyNumberFormat="1" applyFont="1" applyFill="1" applyBorder="1"/>
    <xf numFmtId="0" fontId="15" fillId="0" borderId="0" xfId="7"/>
    <xf numFmtId="0" fontId="15" fillId="0" borderId="3" xfId="7" applyBorder="1" applyAlignment="1">
      <alignment horizontal="center"/>
    </xf>
    <xf numFmtId="0" fontId="3" fillId="0" borderId="9" xfId="7" applyFont="1" applyBorder="1" applyAlignment="1">
      <alignment horizontal="center"/>
    </xf>
    <xf numFmtId="0" fontId="15" fillId="0" borderId="22" xfId="7" applyBorder="1"/>
    <xf numFmtId="0" fontId="15" fillId="0" borderId="23" xfId="7" applyBorder="1" applyAlignment="1">
      <alignment horizontal="right"/>
    </xf>
    <xf numFmtId="0" fontId="2" fillId="4" borderId="24" xfId="7" applyFont="1" applyFill="1" applyBorder="1" applyAlignment="1">
      <alignment horizontal="center"/>
    </xf>
    <xf numFmtId="0" fontId="2" fillId="9" borderId="25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0" xfId="7" applyFont="1" applyFill="1" applyBorder="1" applyAlignment="1">
      <alignment horizontal="right"/>
    </xf>
    <xf numFmtId="0" fontId="13" fillId="8" borderId="3" xfId="7" applyFont="1" applyFill="1" applyBorder="1"/>
    <xf numFmtId="0" fontId="13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44" fontId="0" fillId="0" borderId="0" xfId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Border="1"/>
    <xf numFmtId="0" fontId="13" fillId="8" borderId="0" xfId="0" applyFont="1" applyFill="1"/>
    <xf numFmtId="0" fontId="17" fillId="8" borderId="0" xfId="0" applyFont="1" applyFill="1"/>
    <xf numFmtId="164" fontId="0" fillId="0" borderId="3" xfId="1" applyNumberFormat="1" applyFont="1" applyBorder="1" applyAlignment="1" applyProtection="1">
      <alignment horizontal="left"/>
      <protection locked="0"/>
    </xf>
    <xf numFmtId="164" fontId="0" fillId="0" borderId="20" xfId="1" applyNumberFormat="1" applyFont="1" applyBorder="1" applyAlignment="1" applyProtection="1">
      <alignment horizontal="left"/>
      <protection locked="0"/>
    </xf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8" fontId="1" fillId="0" borderId="0" xfId="9" applyNumberFormat="1"/>
    <xf numFmtId="8" fontId="2" fillId="2" borderId="3" xfId="1" applyNumberFormat="1" applyFont="1" applyFill="1" applyBorder="1" applyAlignment="1"/>
    <xf numFmtId="1" fontId="1" fillId="0" borderId="0" xfId="9" applyNumberFormat="1"/>
    <xf numFmtId="1" fontId="2" fillId="0" borderId="0" xfId="9" applyNumberFormat="1" applyFont="1"/>
    <xf numFmtId="1" fontId="2" fillId="0" borderId="3" xfId="1" applyNumberFormat="1" applyFont="1" applyFill="1" applyBorder="1" applyAlignment="1"/>
    <xf numFmtId="1" fontId="2" fillId="0" borderId="3" xfId="9" applyNumberFormat="1" applyFont="1" applyBorder="1"/>
    <xf numFmtId="1" fontId="1" fillId="0" borderId="3" xfId="9" applyNumberFormat="1" applyBorder="1"/>
    <xf numFmtId="1" fontId="3" fillId="10" borderId="3" xfId="9" applyNumberFormat="1" applyFont="1" applyFill="1" applyBorder="1" applyAlignment="1">
      <alignment horizontal="center"/>
    </xf>
    <xf numFmtId="44" fontId="1" fillId="0" borderId="3" xfId="1" applyBorder="1"/>
    <xf numFmtId="44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Border="1"/>
    <xf numFmtId="1" fontId="1" fillId="0" borderId="0" xfId="9" applyNumberFormat="1" applyAlignment="1">
      <alignment horizontal="centerContinuous"/>
    </xf>
    <xf numFmtId="1" fontId="19" fillId="0" borderId="0" xfId="9" applyNumberFormat="1" applyFont="1" applyAlignment="1">
      <alignment horizontal="centerContinuous"/>
    </xf>
    <xf numFmtId="164" fontId="1" fillId="9" borderId="3" xfId="1" applyNumberFormat="1" applyFont="1" applyFill="1" applyBorder="1" applyAlignment="1">
      <alignment horizontal="center"/>
    </xf>
    <xf numFmtId="9" fontId="1" fillId="9" borderId="3" xfId="9" applyNumberFormat="1" applyFill="1" applyBorder="1" applyAlignment="1">
      <alignment horizontal="center"/>
    </xf>
    <xf numFmtId="0" fontId="1" fillId="9" borderId="3" xfId="9" applyFill="1" applyBorder="1" applyAlignment="1">
      <alignment horizontal="center"/>
    </xf>
    <xf numFmtId="8" fontId="1" fillId="9" borderId="27" xfId="9" applyNumberFormat="1" applyFill="1" applyBorder="1" applyAlignment="1">
      <alignment horizontal="center"/>
    </xf>
    <xf numFmtId="0" fontId="13" fillId="8" borderId="28" xfId="9" applyFont="1" applyFill="1" applyBorder="1" applyAlignment="1">
      <alignment horizontal="center"/>
    </xf>
    <xf numFmtId="0" fontId="13" fillId="8" borderId="3" xfId="9" applyFont="1" applyFill="1" applyBorder="1" applyAlignment="1">
      <alignment horizontal="right"/>
    </xf>
    <xf numFmtId="1" fontId="17" fillId="8" borderId="3" xfId="9" applyNumberFormat="1" applyFont="1" applyFill="1" applyBorder="1" applyAlignment="1">
      <alignment horizontal="right"/>
    </xf>
    <xf numFmtId="1" fontId="17" fillId="8" borderId="3" xfId="9" applyNumberFormat="1" applyFont="1" applyFill="1" applyBorder="1"/>
    <xf numFmtId="0" fontId="17" fillId="8" borderId="3" xfId="9" applyFont="1" applyFill="1" applyBorder="1" applyAlignment="1">
      <alignment horizontal="right"/>
    </xf>
    <xf numFmtId="1" fontId="17" fillId="8" borderId="31" xfId="1" applyNumberFormat="1" applyFont="1" applyFill="1" applyBorder="1" applyAlignment="1">
      <alignment horizontal="center"/>
    </xf>
    <xf numFmtId="1" fontId="17" fillId="8" borderId="17" xfId="9" applyNumberFormat="1" applyFont="1" applyFill="1" applyBorder="1" applyAlignment="1">
      <alignment horizontal="center"/>
    </xf>
    <xf numFmtId="0" fontId="17" fillId="8" borderId="30" xfId="9" applyFont="1" applyFill="1" applyBorder="1" applyAlignment="1">
      <alignment horizontal="center"/>
    </xf>
    <xf numFmtId="0" fontId="17" fillId="8" borderId="29" xfId="9" applyFont="1" applyFill="1" applyBorder="1" applyAlignment="1">
      <alignment horizontal="center"/>
    </xf>
    <xf numFmtId="44" fontId="3" fillId="11" borderId="3" xfId="9" applyNumberFormat="1" applyFont="1" applyFill="1" applyBorder="1"/>
    <xf numFmtId="1" fontId="3" fillId="11" borderId="3" xfId="9" applyNumberFormat="1" applyFont="1" applyFill="1" applyBorder="1" applyAlignment="1">
      <alignment horizontal="center"/>
    </xf>
    <xf numFmtId="164" fontId="1" fillId="11" borderId="3" xfId="1" applyNumberFormat="1" applyFont="1" applyFill="1" applyBorder="1" applyAlignment="1">
      <alignment horizontal="center"/>
    </xf>
    <xf numFmtId="9" fontId="1" fillId="11" borderId="3" xfId="9" applyNumberFormat="1" applyFill="1" applyBorder="1" applyAlignment="1">
      <alignment horizontal="center"/>
    </xf>
    <xf numFmtId="0" fontId="1" fillId="11" borderId="3" xfId="9" applyFill="1" applyBorder="1" applyAlignment="1">
      <alignment horizontal="center"/>
    </xf>
    <xf numFmtId="8" fontId="7" fillId="11" borderId="3" xfId="1" applyNumberFormat="1" applyFont="1" applyFill="1" applyBorder="1" applyAlignment="1">
      <alignment horizontal="center"/>
    </xf>
    <xf numFmtId="0" fontId="17" fillId="8" borderId="3" xfId="9" applyFont="1" applyFill="1" applyBorder="1" applyAlignment="1">
      <alignment horizontal="center"/>
    </xf>
    <xf numFmtId="0" fontId="3" fillId="0" borderId="3" xfId="9" applyFont="1" applyBorder="1" applyAlignment="1">
      <alignment horizontal="center"/>
    </xf>
    <xf numFmtId="8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43" fontId="0" fillId="0" borderId="0" xfId="8" applyFont="1"/>
    <xf numFmtId="14" fontId="6" fillId="0" borderId="1" xfId="5" applyNumberFormat="1" applyBorder="1" applyAlignment="1">
      <alignment horizontal="center" vertical="center" wrapText="1"/>
    </xf>
    <xf numFmtId="14" fontId="0" fillId="0" borderId="0" xfId="0" applyNumberFormat="1"/>
    <xf numFmtId="0" fontId="1" fillId="12" borderId="0" xfId="0" applyFont="1" applyFill="1"/>
    <xf numFmtId="0" fontId="1" fillId="12" borderId="0" xfId="0" applyFont="1" applyFill="1" applyAlignment="1">
      <alignment horizontal="center" vertical="center" wrapText="1"/>
    </xf>
    <xf numFmtId="0" fontId="14" fillId="13" borderId="7" xfId="5" applyFont="1" applyFill="1" applyBorder="1" applyAlignment="1">
      <alignment horizontal="center" vertical="center"/>
    </xf>
    <xf numFmtId="0" fontId="14" fillId="7" borderId="7" xfId="5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 wrapText="1"/>
    </xf>
    <xf numFmtId="0" fontId="14" fillId="0" borderId="0" xfId="5" applyFont="1" applyAlignment="1">
      <alignment horizontal="center" vertical="center"/>
    </xf>
    <xf numFmtId="0" fontId="13" fillId="7" borderId="14" xfId="0" applyFont="1" applyFill="1" applyBorder="1" applyAlignment="1">
      <alignment horizontal="right" vertical="center" wrapText="1"/>
    </xf>
    <xf numFmtId="0" fontId="13" fillId="7" borderId="16" xfId="0" applyFont="1" applyFill="1" applyBorder="1" applyAlignment="1">
      <alignment horizontal="right" vertical="center" wrapText="1"/>
    </xf>
    <xf numFmtId="0" fontId="13" fillId="7" borderId="15" xfId="0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center"/>
    </xf>
    <xf numFmtId="0" fontId="16" fillId="8" borderId="26" xfId="7" applyFont="1" applyFill="1" applyBorder="1" applyAlignment="1">
      <alignment horizontal="center" vertical="center"/>
    </xf>
    <xf numFmtId="0" fontId="16" fillId="8" borderId="17" xfId="7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8" borderId="3" xfId="0" applyFont="1" applyFill="1" applyBorder="1" applyAlignment="1">
      <alignment horizontal="center"/>
    </xf>
    <xf numFmtId="0" fontId="13" fillId="8" borderId="3" xfId="9" applyFont="1" applyFill="1" applyBorder="1" applyAlignment="1">
      <alignment horizontal="center"/>
    </xf>
  </cellXfs>
  <cellStyles count="11">
    <cellStyle name="Comma" xfId="8" builtinId="3"/>
    <cellStyle name="Currency" xfId="1" builtinId="4"/>
    <cellStyle name="Currency_Book1" xfId="2" xr:uid="{00000000-0005-0000-0000-000002000000}"/>
    <cellStyle name="Normal" xfId="0" builtinId="0"/>
    <cellStyle name="Normal 2" xfId="7" xr:uid="{00000000-0005-0000-0000-000004000000}"/>
    <cellStyle name="Normal 3" xfId="9" xr:uid="{00000000-0005-0000-0000-000005000000}"/>
    <cellStyle name="Normal_Book1" xfId="3" xr:uid="{00000000-0005-0000-0000-000006000000}"/>
    <cellStyle name="Normal_Course File" xfId="4" xr:uid="{00000000-0005-0000-0000-000007000000}"/>
    <cellStyle name="Normal_Sheet1_1" xfId="5" xr:uid="{00000000-0005-0000-0000-000008000000}"/>
    <cellStyle name="Normal_Sheet6" xfId="6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2"/>
  <sheetViews>
    <sheetView showGridLines="0" zoomScale="140" zoomScaleNormal="140" workbookViewId="0">
      <selection activeCell="F12" sqref="F12"/>
    </sheetView>
  </sheetViews>
  <sheetFormatPr baseColWidth="10" defaultColWidth="8.83203125" defaultRowHeight="13"/>
  <cols>
    <col min="1" max="1" width="15.5" customWidth="1"/>
    <col min="2" max="2" width="11.33203125" customWidth="1"/>
    <col min="3" max="3" width="11.5" customWidth="1"/>
    <col min="4" max="4" width="11.83203125" customWidth="1"/>
    <col min="5" max="5" width="11.6640625" bestFit="1" customWidth="1"/>
    <col min="6" max="6" width="11.33203125" customWidth="1"/>
    <col min="7" max="7" width="1.1640625" customWidth="1"/>
    <col min="8" max="8" width="20.1640625" customWidth="1"/>
    <col min="9" max="9" width="15.83203125" customWidth="1"/>
  </cols>
  <sheetData>
    <row r="1" spans="1:9" ht="14" thickBot="1"/>
    <row r="2" spans="1:9" ht="17" thickBot="1">
      <c r="A2" s="128" t="s">
        <v>280</v>
      </c>
      <c r="B2" s="128"/>
      <c r="C2" s="128"/>
      <c r="D2" s="128"/>
      <c r="E2" s="128"/>
      <c r="F2" s="128"/>
      <c r="H2" s="28" t="s">
        <v>0</v>
      </c>
      <c r="I2" s="45">
        <v>34000</v>
      </c>
    </row>
    <row r="3" spans="1:9" ht="1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6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 &gt;= Monthly_Goal,"YES","NO")</f>
        <v>YES</v>
      </c>
      <c r="I5" s="2" t="str">
        <f>IF(AND(H5="YES",MIN(B5:E5)&gt;=8000),"BONUS","NO BONUS")</f>
        <v>BONUS</v>
      </c>
    </row>
    <row r="6" spans="1:9" ht="16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>IF(F6 &gt;= Monthly_Goal,"YES","NO")</f>
        <v>NO</v>
      </c>
      <c r="I6" s="2" t="str">
        <f t="shared" ref="I6:I9" si="0">IF(AND(H6="YES",MIN(B6:E6)&gt;=8000),"BONUS","NO BONUS")</f>
        <v>NO BONUS</v>
      </c>
    </row>
    <row r="7" spans="1:9" ht="16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>IF(F7 &gt;= Monthly_Goal,"YES","NO")</f>
        <v>NO</v>
      </c>
      <c r="I7" s="2" t="str">
        <f t="shared" si="0"/>
        <v>NO BONUS</v>
      </c>
    </row>
    <row r="8" spans="1:9" ht="16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>IF(F8 &gt;= Monthly_Goal,"YES","NO")</f>
        <v>YES</v>
      </c>
      <c r="I8" s="2" t="str">
        <f t="shared" si="0"/>
        <v>BONUS</v>
      </c>
    </row>
    <row r="9" spans="1:9" ht="17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>IF(F9 &gt;= Monthly_Goal,"YES","NO")</f>
        <v>YES</v>
      </c>
      <c r="I9" s="2" t="str">
        <f t="shared" si="0"/>
        <v>NO BONUS</v>
      </c>
    </row>
    <row r="10" spans="1:9" ht="14">
      <c r="A10" s="48" t="s">
        <v>223</v>
      </c>
      <c r="B10" s="53">
        <f>SUM(Week_1)</f>
        <v>40402</v>
      </c>
      <c r="C10" s="54"/>
      <c r="D10" s="54"/>
      <c r="E10" s="53"/>
      <c r="F10" s="53"/>
    </row>
    <row r="11" spans="1:9" ht="14">
      <c r="A11" s="49"/>
    </row>
    <row r="12" spans="1:9" ht="16.5" customHeight="1">
      <c r="A12" s="125" t="s">
        <v>13</v>
      </c>
      <c r="B12" s="126"/>
      <c r="C12" s="126"/>
      <c r="D12" s="126"/>
      <c r="E12" s="127"/>
      <c r="F12" s="3">
        <f>COUNTIF(H5:H9, "YES")</f>
        <v>3</v>
      </c>
    </row>
  </sheetData>
  <mergeCells count="2">
    <mergeCell ref="A12:E12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6"/>
  <sheetViews>
    <sheetView zoomScale="235" zoomScaleNormal="235" workbookViewId="0">
      <selection activeCell="B2" sqref="B2"/>
    </sheetView>
  </sheetViews>
  <sheetFormatPr baseColWidth="10" defaultColWidth="8.83203125" defaultRowHeight="13"/>
  <cols>
    <col min="1" max="1" width="14.1640625" bestFit="1" customWidth="1"/>
    <col min="2" max="2" width="13" bestFit="1" customWidth="1"/>
    <col min="3" max="3" width="12.83203125" bestFit="1" customWidth="1"/>
  </cols>
  <sheetData>
    <row r="1" spans="1:3" ht="16">
      <c r="A1" s="71" t="s">
        <v>242</v>
      </c>
      <c r="B1" s="71" t="s">
        <v>18</v>
      </c>
      <c r="C1" s="71" t="s">
        <v>17</v>
      </c>
    </row>
    <row r="2" spans="1:3">
      <c r="A2" t="s">
        <v>243</v>
      </c>
    </row>
    <row r="3" spans="1:3">
      <c r="A3" t="s">
        <v>244</v>
      </c>
    </row>
    <row r="4" spans="1:3">
      <c r="A4" t="s">
        <v>245</v>
      </c>
    </row>
    <row r="5" spans="1:3">
      <c r="A5" t="s">
        <v>246</v>
      </c>
    </row>
    <row r="6" spans="1:3">
      <c r="A6" t="s">
        <v>247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F18"/>
  <sheetViews>
    <sheetView showGridLines="0" zoomScale="145" zoomScaleNormal="145" workbookViewId="0">
      <selection activeCell="E4" sqref="E4:F4"/>
    </sheetView>
  </sheetViews>
  <sheetFormatPr baseColWidth="10" defaultColWidth="8.83203125" defaultRowHeight="13"/>
  <cols>
    <col min="2" max="2" width="12.83203125" customWidth="1"/>
    <col min="3" max="3" width="12.1640625" customWidth="1"/>
    <col min="4" max="4" width="3.1640625" customWidth="1"/>
    <col min="6" max="6" width="15.5" customWidth="1"/>
  </cols>
  <sheetData>
    <row r="2" spans="2:6">
      <c r="B2" s="40" t="s">
        <v>17</v>
      </c>
      <c r="C2" s="40" t="s">
        <v>18</v>
      </c>
      <c r="E2" s="133" t="s">
        <v>166</v>
      </c>
      <c r="F2" s="133"/>
    </row>
    <row r="3" spans="2:6" ht="14">
      <c r="B3" s="25" t="s">
        <v>25</v>
      </c>
      <c r="C3" s="25" t="s">
        <v>26</v>
      </c>
      <c r="E3" s="131" t="str">
        <f>CONCATENATE(C3," ",B3)</f>
        <v>Howard Smith</v>
      </c>
      <c r="F3" s="132"/>
    </row>
    <row r="4" spans="2:6" ht="14">
      <c r="B4" s="25" t="s">
        <v>30</v>
      </c>
      <c r="C4" s="25" t="s">
        <v>31</v>
      </c>
      <c r="E4" s="131"/>
      <c r="F4" s="132"/>
    </row>
    <row r="5" spans="2:6" ht="14">
      <c r="B5" s="25" t="s">
        <v>33</v>
      </c>
      <c r="C5" s="25" t="s">
        <v>34</v>
      </c>
      <c r="E5" s="131"/>
      <c r="F5" s="132"/>
    </row>
    <row r="6" spans="2:6" ht="14">
      <c r="B6" s="25" t="s">
        <v>36</v>
      </c>
      <c r="C6" s="25" t="s">
        <v>37</v>
      </c>
      <c r="E6" s="131"/>
      <c r="F6" s="132"/>
    </row>
    <row r="7" spans="2:6" ht="14">
      <c r="B7" s="25" t="s">
        <v>41</v>
      </c>
      <c r="C7" s="25" t="s">
        <v>42</v>
      </c>
      <c r="E7" s="131"/>
      <c r="F7" s="132"/>
    </row>
    <row r="8" spans="2:6" ht="14">
      <c r="B8" s="25" t="s">
        <v>45</v>
      </c>
      <c r="C8" s="25" t="s">
        <v>46</v>
      </c>
      <c r="E8" s="131"/>
      <c r="F8" s="132"/>
    </row>
    <row r="9" spans="2:6" ht="14">
      <c r="B9" s="25" t="s">
        <v>48</v>
      </c>
      <c r="C9" s="25" t="s">
        <v>49</v>
      </c>
      <c r="E9" s="131"/>
      <c r="F9" s="132"/>
    </row>
    <row r="10" spans="2:6" ht="14">
      <c r="B10" s="25" t="s">
        <v>52</v>
      </c>
      <c r="C10" s="25" t="s">
        <v>53</v>
      </c>
      <c r="E10" s="131"/>
      <c r="F10" s="132"/>
    </row>
    <row r="11" spans="2:6" ht="14">
      <c r="B11" s="25" t="s">
        <v>56</v>
      </c>
      <c r="C11" s="25" t="s">
        <v>57</v>
      </c>
      <c r="E11" s="131"/>
      <c r="F11" s="132"/>
    </row>
    <row r="12" spans="2:6" ht="14">
      <c r="B12" s="25" t="s">
        <v>59</v>
      </c>
      <c r="C12" s="25" t="s">
        <v>60</v>
      </c>
      <c r="E12" s="131"/>
      <c r="F12" s="132"/>
    </row>
    <row r="13" spans="2:6" ht="14">
      <c r="B13" s="25" t="s">
        <v>62</v>
      </c>
      <c r="C13" s="25" t="s">
        <v>63</v>
      </c>
      <c r="E13" s="131"/>
      <c r="F13" s="132"/>
    </row>
    <row r="14" spans="2:6" ht="14">
      <c r="B14" s="25" t="s">
        <v>66</v>
      </c>
      <c r="C14" s="25" t="s">
        <v>67</v>
      </c>
      <c r="E14" s="131"/>
      <c r="F14" s="132"/>
    </row>
    <row r="15" spans="2:6" ht="14">
      <c r="B15" s="25" t="s">
        <v>25</v>
      </c>
      <c r="C15" s="25" t="s">
        <v>69</v>
      </c>
      <c r="E15" s="131"/>
      <c r="F15" s="132"/>
    </row>
    <row r="16" spans="2:6" ht="14">
      <c r="B16" s="25" t="s">
        <v>71</v>
      </c>
      <c r="C16" s="25" t="s">
        <v>72</v>
      </c>
      <c r="E16" s="131"/>
      <c r="F16" s="132"/>
    </row>
    <row r="17" spans="2:6" ht="14">
      <c r="B17" s="25" t="s">
        <v>74</v>
      </c>
      <c r="C17" s="25" t="s">
        <v>75</v>
      </c>
      <c r="E17" s="131"/>
      <c r="F17" s="132"/>
    </row>
    <row r="18" spans="2:6" ht="14">
      <c r="B18" s="25" t="s">
        <v>77</v>
      </c>
      <c r="C18" s="25" t="s">
        <v>78</v>
      </c>
      <c r="E18" s="131"/>
      <c r="F18" s="132"/>
    </row>
  </sheetData>
  <mergeCells count="17"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  <mergeCell ref="E12:F12"/>
    <mergeCell ref="E13:F13"/>
    <mergeCell ref="E18:F18"/>
    <mergeCell ref="E14:F14"/>
    <mergeCell ref="E15:F15"/>
    <mergeCell ref="E16:F16"/>
    <mergeCell ref="E17:F17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I14"/>
  <sheetViews>
    <sheetView showGridLines="0" zoomScale="145" zoomScaleNormal="145" workbookViewId="0">
      <selection activeCell="E10" sqref="E10"/>
    </sheetView>
  </sheetViews>
  <sheetFormatPr baseColWidth="10" defaultColWidth="8.83203125" defaultRowHeight="13"/>
  <cols>
    <col min="1" max="1" width="15.5" customWidth="1"/>
    <col min="2" max="2" width="11.33203125" customWidth="1"/>
    <col min="3" max="3" width="11.5" customWidth="1"/>
    <col min="4" max="4" width="11.83203125" customWidth="1"/>
    <col min="5" max="5" width="11.6640625" bestFit="1" customWidth="1"/>
    <col min="6" max="6" width="11.33203125" customWidth="1"/>
    <col min="7" max="7" width="1.1640625" customWidth="1"/>
    <col min="8" max="8" width="20.1640625" customWidth="1"/>
    <col min="9" max="9" width="15.83203125" customWidth="1"/>
  </cols>
  <sheetData>
    <row r="1" spans="1:9" ht="14" thickBot="1"/>
    <row r="2" spans="1:9" ht="17" thickBot="1">
      <c r="A2" s="128" t="s">
        <v>222</v>
      </c>
      <c r="B2" s="128"/>
      <c r="C2" s="128"/>
      <c r="D2" s="128"/>
      <c r="E2" s="128"/>
      <c r="F2" s="128"/>
      <c r="H2" s="28" t="s">
        <v>0</v>
      </c>
      <c r="I2" s="45">
        <v>34000</v>
      </c>
    </row>
    <row r="3" spans="1:9" ht="1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6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6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6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6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7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</row>
    <row r="13" spans="1:9" ht="3" customHeight="1"/>
    <row r="14" spans="1:9" ht="16.5" customHeight="1">
      <c r="A14" s="125" t="s">
        <v>13</v>
      </c>
      <c r="B14" s="126"/>
      <c r="C14" s="126"/>
      <c r="D14" s="126"/>
      <c r="E14" s="127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2:B2"/>
  <sheetViews>
    <sheetView zoomScale="295" zoomScaleNormal="295" workbookViewId="0">
      <selection activeCell="B2" sqref="B2"/>
    </sheetView>
  </sheetViews>
  <sheetFormatPr baseColWidth="10" defaultColWidth="8.83203125" defaultRowHeight="13"/>
  <cols>
    <col min="1" max="1" width="20.33203125" bestFit="1" customWidth="1"/>
    <col min="2" max="2" width="12.6640625" bestFit="1" customWidth="1"/>
  </cols>
  <sheetData>
    <row r="2" spans="1:2">
      <c r="A2" s="70" t="s">
        <v>249</v>
      </c>
      <c r="B2" s="9">
        <f>'Formula Auditing'!F10</f>
        <v>176211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14"/>
  <sheetViews>
    <sheetView showGridLines="0" zoomScale="145" zoomScaleNormal="145" workbookViewId="0">
      <selection activeCell="B5" sqref="B5"/>
    </sheetView>
  </sheetViews>
  <sheetFormatPr baseColWidth="10" defaultColWidth="8.83203125" defaultRowHeight="13"/>
  <cols>
    <col min="1" max="1" width="15.5" customWidth="1"/>
    <col min="2" max="2" width="11.33203125" customWidth="1"/>
    <col min="3" max="3" width="11.5" customWidth="1"/>
    <col min="4" max="4" width="11.83203125" customWidth="1"/>
    <col min="5" max="5" width="11.6640625" bestFit="1" customWidth="1"/>
    <col min="6" max="6" width="11.33203125" customWidth="1"/>
    <col min="7" max="7" width="1.1640625" customWidth="1"/>
    <col min="8" max="8" width="20.1640625" customWidth="1"/>
    <col min="9" max="9" width="15.83203125" customWidth="1"/>
  </cols>
  <sheetData>
    <row r="1" spans="1:9" ht="14" thickBot="1"/>
    <row r="2" spans="1:9" ht="17" thickBot="1">
      <c r="A2" s="128" t="s">
        <v>222</v>
      </c>
      <c r="B2" s="128"/>
      <c r="C2" s="128"/>
      <c r="D2" s="128"/>
      <c r="E2" s="128"/>
      <c r="F2" s="128"/>
      <c r="H2" s="28" t="s">
        <v>0</v>
      </c>
      <c r="I2" s="45">
        <v>34000</v>
      </c>
    </row>
    <row r="3" spans="1:9" ht="1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6">
      <c r="A5" s="5" t="s">
        <v>9</v>
      </c>
      <c r="B5" s="72">
        <v>9550</v>
      </c>
      <c r="C5" s="72">
        <v>9230</v>
      </c>
      <c r="D5" s="72">
        <v>8500</v>
      </c>
      <c r="E5" s="72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6">
      <c r="A6" s="5" t="s">
        <v>10</v>
      </c>
      <c r="B6" s="72">
        <v>5975</v>
      </c>
      <c r="C6" s="72">
        <v>6900</v>
      </c>
      <c r="D6" s="72">
        <v>8500</v>
      </c>
      <c r="E6" s="72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6">
      <c r="A7" s="5" t="s">
        <v>11</v>
      </c>
      <c r="B7" s="72">
        <v>7425</v>
      </c>
      <c r="C7" s="72">
        <v>8580</v>
      </c>
      <c r="D7" s="72">
        <v>9910</v>
      </c>
      <c r="E7" s="72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6">
      <c r="A8" s="5" t="s">
        <v>15</v>
      </c>
      <c r="B8" s="72">
        <v>9560</v>
      </c>
      <c r="C8" s="72">
        <v>10150</v>
      </c>
      <c r="D8" s="72">
        <v>10200</v>
      </c>
      <c r="E8" s="72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7" thickBot="1">
      <c r="A9" s="16" t="s">
        <v>14</v>
      </c>
      <c r="B9" s="73">
        <v>7892</v>
      </c>
      <c r="C9" s="73">
        <v>7695</v>
      </c>
      <c r="D9" s="73">
        <v>9520</v>
      </c>
      <c r="E9" s="73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  <c r="H12" s="47"/>
    </row>
    <row r="13" spans="1:9" ht="3" customHeight="1"/>
    <row r="14" spans="1:9" ht="16.5" customHeight="1">
      <c r="A14" s="125" t="s">
        <v>13</v>
      </c>
      <c r="B14" s="126"/>
      <c r="C14" s="126"/>
      <c r="D14" s="126"/>
      <c r="E14" s="127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4"/>
  <sheetViews>
    <sheetView zoomScale="250" zoomScaleNormal="250" workbookViewId="0">
      <selection activeCell="D3" sqref="D3"/>
    </sheetView>
  </sheetViews>
  <sheetFormatPr baseColWidth="10" defaultColWidth="8.83203125" defaultRowHeight="13"/>
  <cols>
    <col min="1" max="1" width="18" bestFit="1" customWidth="1"/>
    <col min="2" max="2" width="10" bestFit="1" customWidth="1"/>
    <col min="4" max="4" width="12.33203125" bestFit="1" customWidth="1"/>
  </cols>
  <sheetData>
    <row r="1" spans="1:4" ht="14" thickBot="1"/>
    <row r="2" spans="1:4">
      <c r="A2" s="97" t="s">
        <v>254</v>
      </c>
      <c r="B2" s="92">
        <v>220000</v>
      </c>
      <c r="C2" s="74"/>
      <c r="D2" s="96" t="s">
        <v>253</v>
      </c>
    </row>
    <row r="3" spans="1:4" ht="14" thickBot="1">
      <c r="A3" s="97" t="s">
        <v>252</v>
      </c>
      <c r="B3" s="93">
        <v>0.08</v>
      </c>
      <c r="C3" s="74"/>
      <c r="D3" s="95"/>
    </row>
    <row r="4" spans="1:4">
      <c r="A4" s="97" t="s">
        <v>251</v>
      </c>
      <c r="B4" s="94">
        <v>300</v>
      </c>
      <c r="C4" s="74"/>
      <c r="D4" s="7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1"/>
  <sheetViews>
    <sheetView zoomScale="130" zoomScaleNormal="130" workbookViewId="0">
      <selection activeCell="H8" sqref="H8"/>
    </sheetView>
  </sheetViews>
  <sheetFormatPr baseColWidth="10" defaultColWidth="9.1640625" defaultRowHeight="13"/>
  <cols>
    <col min="1" max="1" width="25.5" style="78" customWidth="1"/>
    <col min="2" max="2" width="10.1640625" style="78" customWidth="1"/>
    <col min="3" max="3" width="10.5" style="78" customWidth="1"/>
    <col min="4" max="4" width="10.33203125" style="78" customWidth="1"/>
    <col min="5" max="5" width="9.33203125" style="78" customWidth="1"/>
    <col min="6" max="6" width="8.83203125" style="78" customWidth="1"/>
    <col min="7" max="7" width="11.33203125" style="78" customWidth="1"/>
    <col min="8" max="8" width="15.6640625" style="78" customWidth="1"/>
    <col min="9" max="16384" width="9.1640625" style="78"/>
  </cols>
  <sheetData>
    <row r="1" spans="1:8" ht="10.5" customHeight="1">
      <c r="A1" s="91"/>
      <c r="B1" s="90"/>
      <c r="C1" s="90"/>
      <c r="D1" s="90"/>
      <c r="E1" s="90"/>
      <c r="F1" s="90"/>
      <c r="G1" s="90"/>
    </row>
    <row r="2" spans="1:8" ht="11.25" customHeight="1" thickBot="1"/>
    <row r="3" spans="1:8" ht="15.75" customHeight="1">
      <c r="G3" s="101" t="s">
        <v>272</v>
      </c>
      <c r="H3" s="102" t="s">
        <v>279</v>
      </c>
    </row>
    <row r="4" spans="1:8" ht="17" thickBot="1">
      <c r="A4" s="89" t="s">
        <v>278</v>
      </c>
      <c r="B4" s="100" t="s">
        <v>277</v>
      </c>
      <c r="C4" s="100" t="s">
        <v>276</v>
      </c>
      <c r="D4" s="100" t="s">
        <v>275</v>
      </c>
      <c r="E4" s="100" t="s">
        <v>274</v>
      </c>
      <c r="F4" s="74"/>
      <c r="G4" s="103" t="s">
        <v>273</v>
      </c>
      <c r="H4" s="104" t="s">
        <v>272</v>
      </c>
    </row>
    <row r="5" spans="1:8" ht="16">
      <c r="A5" s="87" t="s">
        <v>271</v>
      </c>
      <c r="B5" s="86">
        <v>1</v>
      </c>
      <c r="C5" s="86">
        <v>1</v>
      </c>
      <c r="D5" s="86">
        <v>1</v>
      </c>
      <c r="E5" s="86">
        <v>1</v>
      </c>
      <c r="F5" s="74"/>
      <c r="G5" s="85">
        <v>1.25</v>
      </c>
      <c r="H5" s="84">
        <f>G5*(B5+C5+D5+E5)</f>
        <v>5</v>
      </c>
    </row>
    <row r="6" spans="1:8" ht="16">
      <c r="A6" s="87" t="s">
        <v>270</v>
      </c>
      <c r="B6" s="88">
        <v>0</v>
      </c>
      <c r="C6" s="86">
        <v>0</v>
      </c>
      <c r="D6" s="86">
        <v>0</v>
      </c>
      <c r="E6" s="86">
        <v>0</v>
      </c>
      <c r="F6" s="74"/>
      <c r="G6" s="85">
        <v>1.84</v>
      </c>
      <c r="H6" s="84">
        <f>G6*(B6+C6+D6+E6)</f>
        <v>0</v>
      </c>
    </row>
    <row r="7" spans="1:8" ht="16">
      <c r="A7" s="87" t="s">
        <v>269</v>
      </c>
      <c r="B7" s="86">
        <v>0</v>
      </c>
      <c r="C7" s="86">
        <v>0</v>
      </c>
      <c r="D7" s="86">
        <v>0</v>
      </c>
      <c r="E7" s="86">
        <v>0</v>
      </c>
      <c r="F7" s="74"/>
      <c r="G7" s="85">
        <v>1.45</v>
      </c>
      <c r="H7" s="84">
        <f>G7*(B7+C7+D7+E7)</f>
        <v>0</v>
      </c>
    </row>
    <row r="8" spans="1:8" ht="16">
      <c r="A8" s="98" t="s">
        <v>268</v>
      </c>
      <c r="B8" s="83">
        <f>SUM(B5:B7)</f>
        <v>1</v>
      </c>
      <c r="C8" s="83">
        <f>SUM(C5:C7)</f>
        <v>1</v>
      </c>
      <c r="D8" s="83">
        <f>SUM(D5:D7)</f>
        <v>1</v>
      </c>
      <c r="E8" s="83">
        <f>SUM(E5:E7)</f>
        <v>1</v>
      </c>
      <c r="F8" s="74"/>
      <c r="G8" s="82"/>
      <c r="H8" s="105">
        <f>H5+H6+H7</f>
        <v>5</v>
      </c>
    </row>
    <row r="9" spans="1:8" ht="4.5" customHeight="1">
      <c r="A9" s="81"/>
      <c r="B9" s="80"/>
      <c r="C9" s="80"/>
      <c r="D9" s="80"/>
      <c r="E9" s="80"/>
      <c r="F9" s="74"/>
    </row>
    <row r="10" spans="1:8" ht="16">
      <c r="A10" s="99" t="s">
        <v>267</v>
      </c>
      <c r="B10" s="106">
        <v>180</v>
      </c>
      <c r="C10" s="106">
        <v>80</v>
      </c>
      <c r="D10" s="106">
        <v>190</v>
      </c>
      <c r="E10" s="106">
        <v>160</v>
      </c>
      <c r="F10" s="74"/>
    </row>
    <row r="11" spans="1:8" ht="16">
      <c r="A11" s="79"/>
      <c r="F11" s="74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B2:C14"/>
  <sheetViews>
    <sheetView zoomScale="145" zoomScaleNormal="145" workbookViewId="0">
      <selection activeCell="D10" sqref="D10"/>
    </sheetView>
  </sheetViews>
  <sheetFormatPr baseColWidth="10" defaultColWidth="9.1640625" defaultRowHeight="13"/>
  <cols>
    <col min="1" max="1" width="9.1640625" style="74"/>
    <col min="2" max="2" width="17.5" style="74" bestFit="1" customWidth="1"/>
    <col min="3" max="6" width="12.5" style="74" customWidth="1"/>
    <col min="7" max="16384" width="9.1640625" style="74"/>
  </cols>
  <sheetData>
    <row r="2" spans="2:3">
      <c r="B2" s="97" t="s">
        <v>254</v>
      </c>
      <c r="C2" s="107">
        <v>220000</v>
      </c>
    </row>
    <row r="3" spans="2:3">
      <c r="B3" s="97" t="s">
        <v>252</v>
      </c>
      <c r="C3" s="108">
        <v>0.08</v>
      </c>
    </row>
    <row r="4" spans="2:3">
      <c r="B4" s="97" t="s">
        <v>251</v>
      </c>
      <c r="C4" s="109">
        <f>25*12</f>
        <v>300</v>
      </c>
    </row>
    <row r="6" spans="2:3">
      <c r="C6" s="76"/>
    </row>
    <row r="7" spans="2:3" ht="16">
      <c r="B7" s="111" t="s">
        <v>250</v>
      </c>
      <c r="C7" s="110">
        <f>-PMT(C3/12,C4,C2)</f>
        <v>1697.9956826206067</v>
      </c>
    </row>
    <row r="8" spans="2:3" ht="16">
      <c r="B8" s="75">
        <v>7.2499999999999995E-2</v>
      </c>
      <c r="C8" s="12"/>
    </row>
    <row r="9" spans="2:3" ht="16">
      <c r="B9" s="75">
        <v>7.4999999999999997E-2</v>
      </c>
      <c r="C9" s="12"/>
    </row>
    <row r="10" spans="2:3" ht="16">
      <c r="B10" s="75">
        <v>7.7499999999999999E-2</v>
      </c>
      <c r="C10" s="12"/>
    </row>
    <row r="11" spans="2:3" ht="16">
      <c r="B11" s="75">
        <v>8.2500000000000004E-2</v>
      </c>
      <c r="C11" s="12"/>
    </row>
    <row r="12" spans="2:3" ht="16">
      <c r="B12" s="75">
        <v>8.5000000000000006E-2</v>
      </c>
      <c r="C12" s="12"/>
    </row>
    <row r="13" spans="2:3" ht="16">
      <c r="B13" s="75">
        <v>8.7499999999999994E-2</v>
      </c>
      <c r="C13" s="12"/>
    </row>
    <row r="14" spans="2:3" ht="16">
      <c r="B14" s="75">
        <v>0.09</v>
      </c>
      <c r="C14" s="12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2:G14"/>
  <sheetViews>
    <sheetView zoomScale="145" zoomScaleNormal="145" workbookViewId="0">
      <selection activeCell="C11" sqref="C11:C14"/>
    </sheetView>
  </sheetViews>
  <sheetFormatPr baseColWidth="10" defaultColWidth="9.1640625" defaultRowHeight="13"/>
  <cols>
    <col min="1" max="1" width="9.1640625" style="74"/>
    <col min="2" max="2" width="11.5" style="74" customWidth="1"/>
    <col min="3" max="6" width="14.83203125" style="74" bestFit="1" customWidth="1"/>
    <col min="7" max="7" width="16.6640625" style="74" bestFit="1" customWidth="1"/>
    <col min="8" max="16384" width="9.1640625" style="74"/>
  </cols>
  <sheetData>
    <row r="2" spans="2:7" ht="16">
      <c r="B2" s="111" t="s">
        <v>266</v>
      </c>
      <c r="C2" s="111" t="s">
        <v>265</v>
      </c>
      <c r="D2" s="111" t="s">
        <v>264</v>
      </c>
      <c r="E2" s="111" t="s">
        <v>263</v>
      </c>
      <c r="F2" s="111" t="s">
        <v>262</v>
      </c>
      <c r="G2" s="111" t="s">
        <v>261</v>
      </c>
    </row>
    <row r="3" spans="2:7">
      <c r="B3" s="112" t="s">
        <v>258</v>
      </c>
      <c r="C3" s="113">
        <v>85292.25</v>
      </c>
      <c r="D3" s="113">
        <f>C3*C11+C3</f>
        <v>88106.894249999998</v>
      </c>
      <c r="E3" s="113">
        <f>D3*C11+D3</f>
        <v>91014.421760249999</v>
      </c>
      <c r="F3" s="113">
        <f>E3*C11+E3</f>
        <v>94017.897678338253</v>
      </c>
      <c r="G3" s="113">
        <f>SUM(C3:F3)</f>
        <v>358431.46368858824</v>
      </c>
    </row>
    <row r="4" spans="2:7">
      <c r="B4" s="112" t="s">
        <v>257</v>
      </c>
      <c r="C4" s="113">
        <v>75891.25</v>
      </c>
      <c r="D4" s="113">
        <f>C4*C12+C4</f>
        <v>77636.748749999999</v>
      </c>
      <c r="E4" s="113">
        <f>D4*C12+D4</f>
        <v>79422.39397125</v>
      </c>
      <c r="F4" s="113">
        <f>E4*C12+E4</f>
        <v>81249.109032588749</v>
      </c>
      <c r="G4" s="113">
        <f>SUM(C4:F4)</f>
        <v>314199.50175383873</v>
      </c>
    </row>
    <row r="5" spans="2:7">
      <c r="B5" s="112" t="s">
        <v>256</v>
      </c>
      <c r="C5" s="113">
        <v>90568.34</v>
      </c>
      <c r="D5" s="113">
        <f>C5*C13+C5</f>
        <v>94462.778619999997</v>
      </c>
      <c r="E5" s="113">
        <f>D5*C13+D5</f>
        <v>98524.678100659992</v>
      </c>
      <c r="F5" s="113">
        <f>E5*C13+E5</f>
        <v>102761.23925898837</v>
      </c>
      <c r="G5" s="113">
        <f>SUM(C5:F5)</f>
        <v>386317.03597964835</v>
      </c>
    </row>
    <row r="6" spans="2:7">
      <c r="B6" s="112" t="s">
        <v>255</v>
      </c>
      <c r="C6" s="113">
        <v>65897.25</v>
      </c>
      <c r="D6" s="113">
        <f>C6*C14+C6</f>
        <v>66622.119749999998</v>
      </c>
      <c r="E6" s="113">
        <f>D6*C14+D6</f>
        <v>67354.963067249992</v>
      </c>
      <c r="F6" s="113">
        <f>E6*C14+E6</f>
        <v>68095.867660989737</v>
      </c>
      <c r="G6" s="113">
        <f>SUM(C6:F6)</f>
        <v>267970.20047823974</v>
      </c>
    </row>
    <row r="7" spans="2:7" ht="16">
      <c r="B7" s="100" t="s">
        <v>260</v>
      </c>
      <c r="C7" s="77">
        <f>SUM(C3:C6)</f>
        <v>317649.08999999997</v>
      </c>
      <c r="D7" s="77">
        <f>SUM(D3:D6)</f>
        <v>326828.54136999999</v>
      </c>
      <c r="E7" s="77">
        <f>SUM(E3:E6)</f>
        <v>336316.45689940994</v>
      </c>
      <c r="F7" s="77">
        <f>SUM(F3:F6)</f>
        <v>346124.11363090511</v>
      </c>
      <c r="G7" s="77">
        <f>SUM(G3:G6)</f>
        <v>1326918.201900315</v>
      </c>
    </row>
    <row r="10" spans="2:7">
      <c r="B10" s="134" t="s">
        <v>259</v>
      </c>
      <c r="C10" s="134"/>
    </row>
    <row r="11" spans="2:7">
      <c r="B11" s="114" t="s">
        <v>258</v>
      </c>
      <c r="C11" s="115">
        <v>3.3000000000000002E-2</v>
      </c>
    </row>
    <row r="12" spans="2:7">
      <c r="B12" s="114" t="s">
        <v>257</v>
      </c>
      <c r="C12" s="115">
        <v>2.3E-2</v>
      </c>
    </row>
    <row r="13" spans="2:7">
      <c r="B13" s="114" t="s">
        <v>256</v>
      </c>
      <c r="C13" s="115">
        <v>4.2999999999999997E-2</v>
      </c>
    </row>
    <row r="14" spans="2:7">
      <c r="B14" s="114" t="s">
        <v>255</v>
      </c>
      <c r="C14" s="115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I37"/>
  <sheetViews>
    <sheetView workbookViewId="0"/>
  </sheetViews>
  <sheetFormatPr baseColWidth="10" defaultColWidth="8.83203125" defaultRowHeight="13"/>
  <cols>
    <col min="2" max="2" width="11.1640625" bestFit="1" customWidth="1"/>
    <col min="3" max="3" width="8.83203125" bestFit="1" customWidth="1"/>
    <col min="7" max="7" width="11.6640625" customWidth="1"/>
    <col min="8" max="8" width="13.1640625" style="118" customWidth="1"/>
    <col min="9" max="9" width="9.1640625" style="116"/>
  </cols>
  <sheetData>
    <row r="1" spans="1:9" ht="14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7">
        <v>33344</v>
      </c>
      <c r="I1" s="116">
        <v>11.25</v>
      </c>
    </row>
    <row r="2" spans="1:9" ht="14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7">
        <v>29153</v>
      </c>
      <c r="I2" s="116">
        <v>12.25</v>
      </c>
    </row>
    <row r="3" spans="1:9" ht="14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7">
        <v>32040</v>
      </c>
      <c r="I3" s="116">
        <v>14.55</v>
      </c>
    </row>
    <row r="4" spans="1:9" ht="14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7">
        <v>33823</v>
      </c>
      <c r="I4" s="116">
        <v>11.25</v>
      </c>
    </row>
    <row r="5" spans="1:9" ht="14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7">
        <v>31503</v>
      </c>
      <c r="I5" s="116">
        <v>10.199999999999999</v>
      </c>
    </row>
    <row r="6" spans="1:9" ht="14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7">
        <v>32894</v>
      </c>
      <c r="I6" s="116">
        <v>12.25</v>
      </c>
    </row>
    <row r="7" spans="1:9" ht="14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7">
        <v>35886</v>
      </c>
      <c r="I7" s="116">
        <v>9.9499999999999993</v>
      </c>
    </row>
    <row r="8" spans="1:9" ht="14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7">
        <v>31051</v>
      </c>
      <c r="I8" s="116">
        <v>12.3</v>
      </c>
    </row>
    <row r="9" spans="1:9" ht="14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7">
        <v>31050</v>
      </c>
      <c r="I9" s="116">
        <v>13.25</v>
      </c>
    </row>
    <row r="10" spans="1:9" ht="14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7">
        <v>30939</v>
      </c>
      <c r="I10" s="116">
        <v>10.199999999999999</v>
      </c>
    </row>
    <row r="11" spans="1:9" ht="14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7">
        <v>32863</v>
      </c>
      <c r="I11" s="116">
        <v>12.2</v>
      </c>
    </row>
    <row r="12" spans="1:9" ht="14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7">
        <v>30900</v>
      </c>
      <c r="I12" s="116">
        <v>14.25</v>
      </c>
    </row>
    <row r="13" spans="1:9" ht="14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7">
        <v>31689</v>
      </c>
      <c r="I13" s="116">
        <v>11.5</v>
      </c>
    </row>
    <row r="14" spans="1:9" ht="14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7">
        <v>32561</v>
      </c>
      <c r="I14" s="116">
        <v>10.35</v>
      </c>
    </row>
    <row r="15" spans="1:9" ht="14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7">
        <v>32979</v>
      </c>
      <c r="I15" s="116">
        <v>10.15</v>
      </c>
    </row>
    <row r="16" spans="1:9" ht="14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7">
        <v>30386</v>
      </c>
      <c r="I16" s="116">
        <v>12.25</v>
      </c>
    </row>
    <row r="17" spans="1:9" ht="14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7">
        <v>31217</v>
      </c>
      <c r="I17" s="116">
        <v>13.25</v>
      </c>
    </row>
    <row r="18" spans="1:9" ht="14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7">
        <v>31112</v>
      </c>
      <c r="I18" s="116">
        <v>9.5</v>
      </c>
    </row>
    <row r="19" spans="1:9" ht="14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7">
        <v>31805</v>
      </c>
      <c r="I19" s="116">
        <v>11.3</v>
      </c>
    </row>
    <row r="20" spans="1:9" ht="14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7">
        <v>32125</v>
      </c>
      <c r="I20" s="116">
        <v>12.35</v>
      </c>
    </row>
    <row r="21" spans="1:9" ht="14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7">
        <v>32979</v>
      </c>
      <c r="I21" s="116">
        <v>11.9</v>
      </c>
    </row>
    <row r="22" spans="1:9" ht="28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7">
        <v>33688</v>
      </c>
      <c r="I22" s="116">
        <v>11.85</v>
      </c>
    </row>
    <row r="23" spans="1:9" ht="14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7">
        <v>29885</v>
      </c>
      <c r="I23" s="116">
        <v>10.75</v>
      </c>
    </row>
    <row r="24" spans="1:9" ht="14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7">
        <v>33091</v>
      </c>
      <c r="I24" s="116">
        <v>9.75</v>
      </c>
    </row>
    <row r="25" spans="1:9" ht="14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7">
        <v>28531</v>
      </c>
      <c r="I25" s="116">
        <v>13.95</v>
      </c>
    </row>
    <row r="26" spans="1:9" ht="14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7">
        <v>30028</v>
      </c>
      <c r="I26" s="116">
        <v>11.2</v>
      </c>
    </row>
    <row r="27" spans="1:9" ht="14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7">
        <v>33231</v>
      </c>
      <c r="I27" s="116">
        <v>10.3</v>
      </c>
    </row>
    <row r="28" spans="1:9" ht="14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7">
        <v>32571</v>
      </c>
      <c r="I28" s="116">
        <v>12.25</v>
      </c>
    </row>
    <row r="29" spans="1:9" ht="14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7">
        <v>30817</v>
      </c>
      <c r="I29" s="116">
        <v>10.25</v>
      </c>
    </row>
    <row r="30" spans="1:9" ht="14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7">
        <v>32679</v>
      </c>
      <c r="I30" s="116">
        <v>9.85</v>
      </c>
    </row>
    <row r="31" spans="1:9" ht="14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7">
        <v>31729</v>
      </c>
      <c r="I31" s="116">
        <v>11.65</v>
      </c>
    </row>
    <row r="32" spans="1:9" ht="14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7">
        <v>33559</v>
      </c>
      <c r="I32" s="116">
        <v>9.25</v>
      </c>
    </row>
    <row r="33" spans="1:9" ht="14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7">
        <v>35125</v>
      </c>
      <c r="I33" s="116">
        <v>9.25</v>
      </c>
    </row>
    <row r="34" spans="1:9" ht="14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7">
        <v>35609</v>
      </c>
      <c r="I34" s="116">
        <v>11</v>
      </c>
    </row>
    <row r="35" spans="1:9" ht="14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7">
        <v>35840</v>
      </c>
      <c r="I35" s="116">
        <v>10.95</v>
      </c>
    </row>
    <row r="36" spans="1:9" ht="14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7">
        <v>35855</v>
      </c>
      <c r="I36" s="116">
        <v>11.75</v>
      </c>
    </row>
    <row r="37" spans="1:9" ht="14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7">
        <v>35981</v>
      </c>
      <c r="I37" s="116">
        <v>10.15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272"/>
  <sheetViews>
    <sheetView zoomScale="130" zoomScaleNormal="130" workbookViewId="0">
      <selection activeCell="I6" sqref="I6"/>
    </sheetView>
  </sheetViews>
  <sheetFormatPr baseColWidth="10" defaultColWidth="9.1640625" defaultRowHeight="13"/>
  <cols>
    <col min="1" max="1" width="13.33203125" style="18" bestFit="1" customWidth="1"/>
    <col min="2" max="2" width="14.5" style="18" bestFit="1" customWidth="1"/>
    <col min="3" max="3" width="12" style="18" customWidth="1"/>
    <col min="4" max="4" width="12.5" style="18" bestFit="1" customWidth="1"/>
    <col min="5" max="5" width="12.1640625" style="18" bestFit="1" customWidth="1"/>
    <col min="6" max="6" width="9.1640625" style="18"/>
    <col min="7" max="7" width="13.6640625" style="18" customWidth="1"/>
    <col min="8" max="9" width="12.6640625" style="18" bestFit="1" customWidth="1"/>
    <col min="10" max="16384" width="9.1640625" style="18"/>
  </cols>
  <sheetData>
    <row r="2" spans="1:9" ht="16">
      <c r="A2" s="29" t="s">
        <v>143</v>
      </c>
      <c r="B2" s="29" t="s">
        <v>141</v>
      </c>
      <c r="C2" s="29" t="s">
        <v>144</v>
      </c>
      <c r="D2" s="29" t="s">
        <v>147</v>
      </c>
      <c r="E2" s="29" t="s">
        <v>148</v>
      </c>
      <c r="G2" s="30" t="s">
        <v>141</v>
      </c>
      <c r="H2" s="31" t="s">
        <v>221</v>
      </c>
      <c r="I2" s="31" t="s">
        <v>142</v>
      </c>
    </row>
    <row r="3" spans="1:9" ht="16">
      <c r="A3" s="19" t="s">
        <v>145</v>
      </c>
      <c r="B3" s="19">
        <v>1000</v>
      </c>
      <c r="C3" s="19" t="s">
        <v>149</v>
      </c>
      <c r="D3" s="20">
        <f t="shared" ref="D3:D66" si="0">E3*28</f>
        <v>9660</v>
      </c>
      <c r="E3" s="19">
        <v>345</v>
      </c>
      <c r="G3" s="21">
        <v>3000</v>
      </c>
      <c r="H3" s="26">
        <f>SUMIF(B3:B272,G3,E3:E272)</f>
        <v>17538</v>
      </c>
      <c r="I3" s="27">
        <f ca="1">SUMIF(B3:B272, G3,D3:D123)</f>
        <v>491064</v>
      </c>
    </row>
    <row r="4" spans="1:9">
      <c r="A4" s="19" t="s">
        <v>145</v>
      </c>
      <c r="B4" s="19">
        <v>1050</v>
      </c>
      <c r="C4" s="19" t="s">
        <v>149</v>
      </c>
      <c r="D4" s="20">
        <f t="shared" si="0"/>
        <v>5936</v>
      </c>
      <c r="E4" s="19">
        <v>212</v>
      </c>
      <c r="G4" s="30" t="s">
        <v>165</v>
      </c>
      <c r="H4" s="31" t="s">
        <v>221</v>
      </c>
      <c r="I4" s="31" t="s">
        <v>142</v>
      </c>
    </row>
    <row r="5" spans="1:9" ht="16">
      <c r="A5" s="19" t="s">
        <v>145</v>
      </c>
      <c r="B5" s="19">
        <v>2000</v>
      </c>
      <c r="C5" s="19" t="s">
        <v>149</v>
      </c>
      <c r="D5" s="20">
        <f t="shared" si="0"/>
        <v>10136</v>
      </c>
      <c r="E5" s="19">
        <v>362</v>
      </c>
      <c r="G5" s="21" t="s">
        <v>150</v>
      </c>
      <c r="H5" s="26">
        <f>SUMIF(C3:C272, G5, E3:E272)</f>
        <v>7357</v>
      </c>
      <c r="I5" s="27">
        <f ca="1">SUMIF(C5:C274,G5,D5:D125)</f>
        <v>205996</v>
      </c>
    </row>
    <row r="6" spans="1:9">
      <c r="A6" s="19" t="s">
        <v>145</v>
      </c>
      <c r="B6" s="19">
        <v>2050</v>
      </c>
      <c r="C6" s="19" t="s">
        <v>149</v>
      </c>
      <c r="D6" s="20">
        <f t="shared" si="0"/>
        <v>3388</v>
      </c>
      <c r="E6" s="19">
        <v>121</v>
      </c>
    </row>
    <row r="7" spans="1:9" ht="14.25" customHeight="1">
      <c r="A7" s="19" t="s">
        <v>145</v>
      </c>
      <c r="B7" s="19">
        <v>3000</v>
      </c>
      <c r="C7" s="19" t="s">
        <v>149</v>
      </c>
      <c r="D7" s="20">
        <f t="shared" si="0"/>
        <v>14056</v>
      </c>
      <c r="E7" s="19">
        <v>502</v>
      </c>
    </row>
    <row r="8" spans="1:9">
      <c r="A8" s="19" t="s">
        <v>145</v>
      </c>
      <c r="B8" s="19">
        <v>3050</v>
      </c>
      <c r="C8" s="19" t="s">
        <v>149</v>
      </c>
      <c r="D8" s="20">
        <f t="shared" si="0"/>
        <v>10136</v>
      </c>
      <c r="E8" s="19">
        <v>362</v>
      </c>
    </row>
    <row r="9" spans="1:9">
      <c r="A9" s="19" t="s">
        <v>145</v>
      </c>
      <c r="B9" s="19">
        <v>1000</v>
      </c>
      <c r="C9" s="19" t="s">
        <v>146</v>
      </c>
      <c r="D9" s="20">
        <f t="shared" si="0"/>
        <v>14588</v>
      </c>
      <c r="E9" s="19">
        <v>521</v>
      </c>
    </row>
    <row r="10" spans="1:9">
      <c r="A10" s="19" t="s">
        <v>145</v>
      </c>
      <c r="B10" s="19">
        <v>1050</v>
      </c>
      <c r="C10" s="19" t="s">
        <v>146</v>
      </c>
      <c r="D10" s="20">
        <f t="shared" si="0"/>
        <v>6552</v>
      </c>
      <c r="E10" s="19">
        <v>234</v>
      </c>
    </row>
    <row r="11" spans="1:9">
      <c r="A11" s="19" t="s">
        <v>145</v>
      </c>
      <c r="B11" s="19">
        <v>2000</v>
      </c>
      <c r="C11" s="19" t="s">
        <v>146</v>
      </c>
      <c r="D11" s="20">
        <f t="shared" si="0"/>
        <v>11788</v>
      </c>
      <c r="E11" s="19">
        <v>421</v>
      </c>
    </row>
    <row r="12" spans="1:9">
      <c r="A12" s="19" t="s">
        <v>145</v>
      </c>
      <c r="B12" s="19">
        <v>2050</v>
      </c>
      <c r="C12" s="19" t="s">
        <v>146</v>
      </c>
      <c r="D12" s="20">
        <f t="shared" si="0"/>
        <v>9072</v>
      </c>
      <c r="E12" s="19">
        <v>324</v>
      </c>
    </row>
    <row r="13" spans="1:9">
      <c r="A13" s="19" t="s">
        <v>145</v>
      </c>
      <c r="B13" s="19">
        <v>3000</v>
      </c>
      <c r="C13" s="19" t="s">
        <v>146</v>
      </c>
      <c r="D13" s="20">
        <f t="shared" si="0"/>
        <v>3388</v>
      </c>
      <c r="E13" s="19">
        <v>121</v>
      </c>
    </row>
    <row r="14" spans="1:9">
      <c r="A14" s="19" t="s">
        <v>145</v>
      </c>
      <c r="B14" s="19">
        <v>3050</v>
      </c>
      <c r="C14" s="19" t="s">
        <v>146</v>
      </c>
      <c r="D14" s="20">
        <f t="shared" si="0"/>
        <v>15176</v>
      </c>
      <c r="E14" s="19">
        <v>542</v>
      </c>
    </row>
    <row r="15" spans="1:9">
      <c r="A15" s="19" t="s">
        <v>145</v>
      </c>
      <c r="B15" s="19">
        <v>1000</v>
      </c>
      <c r="C15" s="19" t="s">
        <v>150</v>
      </c>
      <c r="D15" s="20">
        <f t="shared" si="0"/>
        <v>5964</v>
      </c>
      <c r="E15" s="19">
        <v>213</v>
      </c>
    </row>
    <row r="16" spans="1:9">
      <c r="A16" s="19" t="s">
        <v>145</v>
      </c>
      <c r="B16" s="19">
        <v>1050</v>
      </c>
      <c r="C16" s="19" t="s">
        <v>150</v>
      </c>
      <c r="D16" s="20">
        <f t="shared" si="0"/>
        <v>6748</v>
      </c>
      <c r="E16" s="19">
        <v>241</v>
      </c>
    </row>
    <row r="17" spans="1:5">
      <c r="A17" s="19" t="s">
        <v>145</v>
      </c>
      <c r="B17" s="19">
        <v>2000</v>
      </c>
      <c r="C17" s="19" t="s">
        <v>150</v>
      </c>
      <c r="D17" s="20">
        <f t="shared" si="0"/>
        <v>11508</v>
      </c>
      <c r="E17" s="19">
        <v>411</v>
      </c>
    </row>
    <row r="18" spans="1:5">
      <c r="A18" s="19" t="s">
        <v>145</v>
      </c>
      <c r="B18" s="19">
        <v>2050</v>
      </c>
      <c r="C18" s="19" t="s">
        <v>150</v>
      </c>
      <c r="D18" s="20">
        <f t="shared" si="0"/>
        <v>3416</v>
      </c>
      <c r="E18" s="19">
        <v>122</v>
      </c>
    </row>
    <row r="19" spans="1:5">
      <c r="A19" s="19" t="s">
        <v>145</v>
      </c>
      <c r="B19" s="19">
        <v>3000</v>
      </c>
      <c r="C19" s="19" t="s">
        <v>150</v>
      </c>
      <c r="D19" s="20">
        <f t="shared" si="0"/>
        <v>14588</v>
      </c>
      <c r="E19" s="19">
        <v>521</v>
      </c>
    </row>
    <row r="20" spans="1:5">
      <c r="A20" s="19" t="s">
        <v>145</v>
      </c>
      <c r="B20" s="19">
        <v>3050</v>
      </c>
      <c r="C20" s="19" t="s">
        <v>150</v>
      </c>
      <c r="D20" s="20">
        <f t="shared" si="0"/>
        <v>17640</v>
      </c>
      <c r="E20" s="19">
        <v>630</v>
      </c>
    </row>
    <row r="21" spans="1:5">
      <c r="A21" s="19" t="s">
        <v>145</v>
      </c>
      <c r="B21" s="19">
        <v>1000</v>
      </c>
      <c r="C21" s="19" t="s">
        <v>151</v>
      </c>
      <c r="D21" s="20">
        <f t="shared" si="0"/>
        <v>9856</v>
      </c>
      <c r="E21" s="19">
        <v>352</v>
      </c>
    </row>
    <row r="22" spans="1:5">
      <c r="A22" s="19" t="s">
        <v>145</v>
      </c>
      <c r="B22" s="19">
        <v>1050</v>
      </c>
      <c r="C22" s="19" t="s">
        <v>151</v>
      </c>
      <c r="D22" s="20">
        <f t="shared" si="0"/>
        <v>9016</v>
      </c>
      <c r="E22" s="19">
        <v>322</v>
      </c>
    </row>
    <row r="23" spans="1:5">
      <c r="A23" s="19" t="s">
        <v>145</v>
      </c>
      <c r="B23" s="19">
        <v>2000</v>
      </c>
      <c r="C23" s="19" t="s">
        <v>151</v>
      </c>
      <c r="D23" s="20">
        <f t="shared" si="0"/>
        <v>17976</v>
      </c>
      <c r="E23" s="19">
        <v>642</v>
      </c>
    </row>
    <row r="24" spans="1:5">
      <c r="A24" s="19" t="s">
        <v>145</v>
      </c>
      <c r="B24" s="19">
        <v>2050</v>
      </c>
      <c r="C24" s="19" t="s">
        <v>151</v>
      </c>
      <c r="D24" s="20">
        <f t="shared" si="0"/>
        <v>14616</v>
      </c>
      <c r="E24" s="19">
        <v>522</v>
      </c>
    </row>
    <row r="25" spans="1:5">
      <c r="A25" s="19" t="s">
        <v>145</v>
      </c>
      <c r="B25" s="19">
        <v>3000</v>
      </c>
      <c r="C25" s="19" t="s">
        <v>151</v>
      </c>
      <c r="D25" s="20">
        <f t="shared" si="0"/>
        <v>3724</v>
      </c>
      <c r="E25" s="19">
        <v>133</v>
      </c>
    </row>
    <row r="26" spans="1:5">
      <c r="A26" s="19" t="s">
        <v>145</v>
      </c>
      <c r="B26" s="19">
        <v>3050</v>
      </c>
      <c r="C26" s="19" t="s">
        <v>151</v>
      </c>
      <c r="D26" s="20">
        <f t="shared" si="0"/>
        <v>12712</v>
      </c>
      <c r="E26" s="19">
        <v>454</v>
      </c>
    </row>
    <row r="27" spans="1:5">
      <c r="A27" s="19" t="s">
        <v>145</v>
      </c>
      <c r="B27" s="19">
        <v>1000</v>
      </c>
      <c r="C27" s="19" t="s">
        <v>152</v>
      </c>
      <c r="D27" s="20">
        <f t="shared" si="0"/>
        <v>16828</v>
      </c>
      <c r="E27" s="19">
        <v>601</v>
      </c>
    </row>
    <row r="28" spans="1:5">
      <c r="A28" s="19" t="s">
        <v>145</v>
      </c>
      <c r="B28" s="19">
        <v>1050</v>
      </c>
      <c r="C28" s="19" t="s">
        <v>152</v>
      </c>
      <c r="D28" s="20">
        <f t="shared" si="0"/>
        <v>14056</v>
      </c>
      <c r="E28" s="19">
        <v>502</v>
      </c>
    </row>
    <row r="29" spans="1:5">
      <c r="A29" s="19" t="s">
        <v>145</v>
      </c>
      <c r="B29" s="19">
        <v>2000</v>
      </c>
      <c r="C29" s="19" t="s">
        <v>152</v>
      </c>
      <c r="D29" s="20">
        <f t="shared" si="0"/>
        <v>8456</v>
      </c>
      <c r="E29" s="19">
        <v>302</v>
      </c>
    </row>
    <row r="30" spans="1:5">
      <c r="A30" s="19" t="s">
        <v>145</v>
      </c>
      <c r="B30" s="19">
        <v>2050</v>
      </c>
      <c r="C30" s="19" t="s">
        <v>152</v>
      </c>
      <c r="D30" s="20">
        <f t="shared" si="0"/>
        <v>17808</v>
      </c>
      <c r="E30" s="19">
        <v>636</v>
      </c>
    </row>
    <row r="31" spans="1:5">
      <c r="A31" s="19" t="s">
        <v>145</v>
      </c>
      <c r="B31" s="19">
        <v>3000</v>
      </c>
      <c r="C31" s="19" t="s">
        <v>152</v>
      </c>
      <c r="D31" s="20">
        <f t="shared" si="0"/>
        <v>3416</v>
      </c>
      <c r="E31" s="19">
        <v>122</v>
      </c>
    </row>
    <row r="32" spans="1:5">
      <c r="A32" s="19" t="s">
        <v>145</v>
      </c>
      <c r="B32" s="19">
        <v>3050</v>
      </c>
      <c r="C32" s="19" t="s">
        <v>152</v>
      </c>
      <c r="D32" s="20">
        <f t="shared" si="0"/>
        <v>13020</v>
      </c>
      <c r="E32" s="19">
        <v>465</v>
      </c>
    </row>
    <row r="33" spans="1:5">
      <c r="A33" s="19" t="s">
        <v>153</v>
      </c>
      <c r="B33" s="19">
        <v>1000</v>
      </c>
      <c r="C33" s="19" t="s">
        <v>149</v>
      </c>
      <c r="D33" s="20">
        <f t="shared" si="0"/>
        <v>17780</v>
      </c>
      <c r="E33" s="19">
        <v>635</v>
      </c>
    </row>
    <row r="34" spans="1:5">
      <c r="A34" s="19" t="s">
        <v>153</v>
      </c>
      <c r="B34" s="19">
        <v>1050</v>
      </c>
      <c r="C34" s="19" t="s">
        <v>149</v>
      </c>
      <c r="D34" s="20">
        <f t="shared" si="0"/>
        <v>7140</v>
      </c>
      <c r="E34" s="19">
        <v>255</v>
      </c>
    </row>
    <row r="35" spans="1:5">
      <c r="A35" s="19" t="s">
        <v>153</v>
      </c>
      <c r="B35" s="19">
        <v>2000</v>
      </c>
      <c r="C35" s="19" t="s">
        <v>149</v>
      </c>
      <c r="D35" s="20">
        <f t="shared" si="0"/>
        <v>7448</v>
      </c>
      <c r="E35" s="19">
        <v>266</v>
      </c>
    </row>
    <row r="36" spans="1:5">
      <c r="A36" s="19" t="s">
        <v>153</v>
      </c>
      <c r="B36" s="19">
        <v>2050</v>
      </c>
      <c r="C36" s="19" t="s">
        <v>149</v>
      </c>
      <c r="D36" s="20">
        <f t="shared" si="0"/>
        <v>6608</v>
      </c>
      <c r="E36" s="19">
        <v>236</v>
      </c>
    </row>
    <row r="37" spans="1:5">
      <c r="A37" s="19" t="s">
        <v>153</v>
      </c>
      <c r="B37" s="19">
        <v>3000</v>
      </c>
      <c r="C37" s="19" t="s">
        <v>149</v>
      </c>
      <c r="D37" s="20">
        <f t="shared" si="0"/>
        <v>9856</v>
      </c>
      <c r="E37" s="19">
        <v>352</v>
      </c>
    </row>
    <row r="38" spans="1:5">
      <c r="A38" s="19" t="s">
        <v>153</v>
      </c>
      <c r="B38" s="19">
        <v>3050</v>
      </c>
      <c r="C38" s="19" t="s">
        <v>149</v>
      </c>
      <c r="D38" s="20">
        <f t="shared" si="0"/>
        <v>10248</v>
      </c>
      <c r="E38" s="19">
        <v>366</v>
      </c>
    </row>
    <row r="39" spans="1:5">
      <c r="A39" s="19" t="s">
        <v>153</v>
      </c>
      <c r="B39" s="19">
        <v>1000</v>
      </c>
      <c r="C39" s="19" t="s">
        <v>146</v>
      </c>
      <c r="D39" s="20">
        <f t="shared" si="0"/>
        <v>14616</v>
      </c>
      <c r="E39" s="19">
        <v>522</v>
      </c>
    </row>
    <row r="40" spans="1:5">
      <c r="A40" s="19" t="s">
        <v>153</v>
      </c>
      <c r="B40" s="19">
        <v>1050</v>
      </c>
      <c r="C40" s="19" t="s">
        <v>146</v>
      </c>
      <c r="D40" s="20">
        <f t="shared" si="0"/>
        <v>11816</v>
      </c>
      <c r="E40" s="19">
        <v>422</v>
      </c>
    </row>
    <row r="41" spans="1:5">
      <c r="A41" s="19" t="s">
        <v>153</v>
      </c>
      <c r="B41" s="19">
        <v>2000</v>
      </c>
      <c r="C41" s="19" t="s">
        <v>146</v>
      </c>
      <c r="D41" s="20">
        <f t="shared" si="0"/>
        <v>14896</v>
      </c>
      <c r="E41" s="19">
        <v>532</v>
      </c>
    </row>
    <row r="42" spans="1:5">
      <c r="A42" s="19" t="s">
        <v>153</v>
      </c>
      <c r="B42" s="19">
        <v>2050</v>
      </c>
      <c r="C42" s="19" t="s">
        <v>146</v>
      </c>
      <c r="D42" s="20">
        <f t="shared" si="0"/>
        <v>3724</v>
      </c>
      <c r="E42" s="19">
        <v>133</v>
      </c>
    </row>
    <row r="43" spans="1:5">
      <c r="A43" s="19" t="s">
        <v>153</v>
      </c>
      <c r="B43" s="19">
        <v>3000</v>
      </c>
      <c r="C43" s="19" t="s">
        <v>146</v>
      </c>
      <c r="D43" s="20">
        <f t="shared" si="0"/>
        <v>14616</v>
      </c>
      <c r="E43" s="19">
        <v>522</v>
      </c>
    </row>
    <row r="44" spans="1:5">
      <c r="A44" s="19" t="s">
        <v>153</v>
      </c>
      <c r="B44" s="19">
        <v>3050</v>
      </c>
      <c r="C44" s="19" t="s">
        <v>146</v>
      </c>
      <c r="D44" s="20">
        <f t="shared" si="0"/>
        <v>9016</v>
      </c>
      <c r="E44" s="19">
        <v>322</v>
      </c>
    </row>
    <row r="45" spans="1:5">
      <c r="A45" s="19" t="s">
        <v>153</v>
      </c>
      <c r="B45" s="19">
        <v>1000</v>
      </c>
      <c r="C45" s="19" t="s">
        <v>150</v>
      </c>
      <c r="D45" s="20">
        <f t="shared" si="0"/>
        <v>11928</v>
      </c>
      <c r="E45" s="19">
        <v>426</v>
      </c>
    </row>
    <row r="46" spans="1:5">
      <c r="A46" s="19" t="s">
        <v>153</v>
      </c>
      <c r="B46" s="19">
        <v>1050</v>
      </c>
      <c r="C46" s="19" t="s">
        <v>150</v>
      </c>
      <c r="D46" s="20">
        <f t="shared" si="0"/>
        <v>11480</v>
      </c>
      <c r="E46" s="19">
        <v>410</v>
      </c>
    </row>
    <row r="47" spans="1:5">
      <c r="A47" s="19" t="s">
        <v>153</v>
      </c>
      <c r="B47" s="19">
        <v>2000</v>
      </c>
      <c r="C47" s="19" t="s">
        <v>150</v>
      </c>
      <c r="D47" s="20">
        <f t="shared" si="0"/>
        <v>8960</v>
      </c>
      <c r="E47" s="19">
        <v>320</v>
      </c>
    </row>
    <row r="48" spans="1:5">
      <c r="A48" s="19" t="s">
        <v>153</v>
      </c>
      <c r="B48" s="19">
        <v>2050</v>
      </c>
      <c r="C48" s="19" t="s">
        <v>150</v>
      </c>
      <c r="D48" s="20">
        <f t="shared" si="0"/>
        <v>18284</v>
      </c>
      <c r="E48" s="19">
        <v>653</v>
      </c>
    </row>
    <row r="49" spans="1:5">
      <c r="A49" s="19" t="s">
        <v>153</v>
      </c>
      <c r="B49" s="19">
        <v>3000</v>
      </c>
      <c r="C49" s="19" t="s">
        <v>150</v>
      </c>
      <c r="D49" s="20">
        <f t="shared" si="0"/>
        <v>14028</v>
      </c>
      <c r="E49" s="19">
        <v>501</v>
      </c>
    </row>
    <row r="50" spans="1:5">
      <c r="A50" s="19" t="s">
        <v>153</v>
      </c>
      <c r="B50" s="19">
        <v>3050</v>
      </c>
      <c r="C50" s="19" t="s">
        <v>150</v>
      </c>
      <c r="D50" s="20">
        <f t="shared" si="0"/>
        <v>11256</v>
      </c>
      <c r="E50" s="19">
        <v>402</v>
      </c>
    </row>
    <row r="51" spans="1:5">
      <c r="A51" s="19" t="s">
        <v>153</v>
      </c>
      <c r="B51" s="19">
        <v>1000</v>
      </c>
      <c r="C51" s="19" t="s">
        <v>151</v>
      </c>
      <c r="D51" s="20">
        <f t="shared" si="0"/>
        <v>11760</v>
      </c>
      <c r="E51" s="19">
        <v>420</v>
      </c>
    </row>
    <row r="52" spans="1:5">
      <c r="A52" s="19" t="s">
        <v>153</v>
      </c>
      <c r="B52" s="19">
        <v>1050</v>
      </c>
      <c r="C52" s="19" t="s">
        <v>151</v>
      </c>
      <c r="D52" s="20">
        <f t="shared" si="0"/>
        <v>10080</v>
      </c>
      <c r="E52" s="19">
        <v>360</v>
      </c>
    </row>
    <row r="53" spans="1:5">
      <c r="A53" s="19" t="s">
        <v>153</v>
      </c>
      <c r="B53" s="19">
        <v>2000</v>
      </c>
      <c r="C53" s="19" t="s">
        <v>151</v>
      </c>
      <c r="D53" s="20">
        <f t="shared" si="0"/>
        <v>11760</v>
      </c>
      <c r="E53" s="19">
        <v>420</v>
      </c>
    </row>
    <row r="54" spans="1:5">
      <c r="A54" s="19" t="s">
        <v>153</v>
      </c>
      <c r="B54" s="19">
        <v>2050</v>
      </c>
      <c r="C54" s="19" t="s">
        <v>151</v>
      </c>
      <c r="D54" s="20">
        <f t="shared" si="0"/>
        <v>8484</v>
      </c>
      <c r="E54" s="19">
        <v>303</v>
      </c>
    </row>
    <row r="55" spans="1:5">
      <c r="A55" s="19" t="s">
        <v>153</v>
      </c>
      <c r="B55" s="19">
        <v>3000</v>
      </c>
      <c r="C55" s="19" t="s">
        <v>151</v>
      </c>
      <c r="D55" s="20">
        <f t="shared" si="0"/>
        <v>16856</v>
      </c>
      <c r="E55" s="19">
        <v>602</v>
      </c>
    </row>
    <row r="56" spans="1:5">
      <c r="A56" s="19" t="s">
        <v>153</v>
      </c>
      <c r="B56" s="19">
        <v>3050</v>
      </c>
      <c r="C56" s="19" t="s">
        <v>151</v>
      </c>
      <c r="D56" s="20">
        <f t="shared" si="0"/>
        <v>14560</v>
      </c>
      <c r="E56" s="19">
        <v>520</v>
      </c>
    </row>
    <row r="57" spans="1:5">
      <c r="A57" s="19" t="s">
        <v>153</v>
      </c>
      <c r="B57" s="19">
        <v>1000</v>
      </c>
      <c r="C57" s="19" t="s">
        <v>152</v>
      </c>
      <c r="D57" s="20">
        <f t="shared" si="0"/>
        <v>8456</v>
      </c>
      <c r="E57" s="19">
        <v>302</v>
      </c>
    </row>
    <row r="58" spans="1:5">
      <c r="A58" s="19" t="s">
        <v>153</v>
      </c>
      <c r="B58" s="19">
        <v>1050</v>
      </c>
      <c r="C58" s="19" t="s">
        <v>152</v>
      </c>
      <c r="D58" s="20">
        <f t="shared" si="0"/>
        <v>5684</v>
      </c>
      <c r="E58" s="19">
        <v>203</v>
      </c>
    </row>
    <row r="59" spans="1:5">
      <c r="A59" s="19" t="s">
        <v>153</v>
      </c>
      <c r="B59" s="19">
        <v>2000</v>
      </c>
      <c r="C59" s="19" t="s">
        <v>152</v>
      </c>
      <c r="D59" s="20">
        <f t="shared" si="0"/>
        <v>5740</v>
      </c>
      <c r="E59" s="19">
        <v>205</v>
      </c>
    </row>
    <row r="60" spans="1:5">
      <c r="A60" s="19" t="s">
        <v>153</v>
      </c>
      <c r="B60" s="19">
        <v>2050</v>
      </c>
      <c r="C60" s="19" t="s">
        <v>152</v>
      </c>
      <c r="D60" s="20">
        <f t="shared" si="0"/>
        <v>11228</v>
      </c>
      <c r="E60" s="19">
        <v>401</v>
      </c>
    </row>
    <row r="61" spans="1:5">
      <c r="A61" s="19" t="s">
        <v>153</v>
      </c>
      <c r="B61" s="19">
        <v>3000</v>
      </c>
      <c r="C61" s="19" t="s">
        <v>152</v>
      </c>
      <c r="D61" s="20">
        <f t="shared" si="0"/>
        <v>17360</v>
      </c>
      <c r="E61" s="19">
        <v>620</v>
      </c>
    </row>
    <row r="62" spans="1:5">
      <c r="A62" s="19" t="s">
        <v>153</v>
      </c>
      <c r="B62" s="19">
        <v>3050</v>
      </c>
      <c r="C62" s="19" t="s">
        <v>152</v>
      </c>
      <c r="D62" s="20">
        <f t="shared" si="0"/>
        <v>6524</v>
      </c>
      <c r="E62" s="19">
        <v>233</v>
      </c>
    </row>
    <row r="63" spans="1:5">
      <c r="A63" s="19" t="s">
        <v>154</v>
      </c>
      <c r="B63" s="19">
        <v>1000</v>
      </c>
      <c r="C63" s="19" t="s">
        <v>149</v>
      </c>
      <c r="D63" s="20">
        <f t="shared" si="0"/>
        <v>7084</v>
      </c>
      <c r="E63" s="19">
        <v>253</v>
      </c>
    </row>
    <row r="64" spans="1:5">
      <c r="A64" s="19" t="s">
        <v>154</v>
      </c>
      <c r="B64" s="19">
        <v>1050</v>
      </c>
      <c r="C64" s="19" t="s">
        <v>149</v>
      </c>
      <c r="D64" s="20">
        <f t="shared" si="0"/>
        <v>16828</v>
      </c>
      <c r="E64" s="19">
        <v>601</v>
      </c>
    </row>
    <row r="65" spans="1:5">
      <c r="A65" s="19" t="s">
        <v>154</v>
      </c>
      <c r="B65" s="19">
        <v>2000</v>
      </c>
      <c r="C65" s="19" t="s">
        <v>149</v>
      </c>
      <c r="D65" s="20">
        <f t="shared" si="0"/>
        <v>12096</v>
      </c>
      <c r="E65" s="19">
        <v>432</v>
      </c>
    </row>
    <row r="66" spans="1:5">
      <c r="A66" s="19" t="s">
        <v>154</v>
      </c>
      <c r="B66" s="19">
        <v>2050</v>
      </c>
      <c r="C66" s="19" t="s">
        <v>149</v>
      </c>
      <c r="D66" s="20">
        <f t="shared" si="0"/>
        <v>14616</v>
      </c>
      <c r="E66" s="19">
        <v>522</v>
      </c>
    </row>
    <row r="67" spans="1:5">
      <c r="A67" s="19" t="s">
        <v>154</v>
      </c>
      <c r="B67" s="19">
        <v>3000</v>
      </c>
      <c r="C67" s="19" t="s">
        <v>149</v>
      </c>
      <c r="D67" s="20">
        <f t="shared" ref="D67:D130" si="1">E67*28</f>
        <v>3724</v>
      </c>
      <c r="E67" s="19">
        <v>133</v>
      </c>
    </row>
    <row r="68" spans="1:5">
      <c r="A68" s="19" t="s">
        <v>154</v>
      </c>
      <c r="B68" s="19">
        <v>3050</v>
      </c>
      <c r="C68" s="19" t="s">
        <v>149</v>
      </c>
      <c r="D68" s="20">
        <f t="shared" si="1"/>
        <v>14616</v>
      </c>
      <c r="E68" s="19">
        <v>522</v>
      </c>
    </row>
    <row r="69" spans="1:5">
      <c r="A69" s="19" t="s">
        <v>154</v>
      </c>
      <c r="B69" s="19">
        <v>1000</v>
      </c>
      <c r="C69" s="19" t="s">
        <v>146</v>
      </c>
      <c r="D69" s="20">
        <f t="shared" si="1"/>
        <v>9016</v>
      </c>
      <c r="E69" s="19">
        <v>322</v>
      </c>
    </row>
    <row r="70" spans="1:5">
      <c r="A70" s="19" t="s">
        <v>154</v>
      </c>
      <c r="B70" s="19">
        <v>1050</v>
      </c>
      <c r="C70" s="19" t="s">
        <v>146</v>
      </c>
      <c r="D70" s="20">
        <f t="shared" si="1"/>
        <v>11928</v>
      </c>
      <c r="E70" s="19">
        <v>426</v>
      </c>
    </row>
    <row r="71" spans="1:5">
      <c r="A71" s="19" t="s">
        <v>154</v>
      </c>
      <c r="B71" s="19">
        <v>2000</v>
      </c>
      <c r="C71" s="19" t="s">
        <v>146</v>
      </c>
      <c r="D71" s="20">
        <f t="shared" si="1"/>
        <v>11480</v>
      </c>
      <c r="E71" s="19">
        <v>410</v>
      </c>
    </row>
    <row r="72" spans="1:5">
      <c r="A72" s="19" t="s">
        <v>154</v>
      </c>
      <c r="B72" s="19">
        <v>2050</v>
      </c>
      <c r="C72" s="19" t="s">
        <v>146</v>
      </c>
      <c r="D72" s="20">
        <f t="shared" si="1"/>
        <v>8960</v>
      </c>
      <c r="E72" s="19">
        <v>320</v>
      </c>
    </row>
    <row r="73" spans="1:5">
      <c r="A73" s="19" t="s">
        <v>154</v>
      </c>
      <c r="B73" s="19">
        <v>3000</v>
      </c>
      <c r="C73" s="19" t="s">
        <v>146</v>
      </c>
      <c r="D73" s="20">
        <f t="shared" si="1"/>
        <v>18284</v>
      </c>
      <c r="E73" s="19">
        <v>653</v>
      </c>
    </row>
    <row r="74" spans="1:5">
      <c r="A74" s="19" t="s">
        <v>154</v>
      </c>
      <c r="B74" s="19">
        <v>3050</v>
      </c>
      <c r="C74" s="19" t="s">
        <v>146</v>
      </c>
      <c r="D74" s="20">
        <f t="shared" si="1"/>
        <v>14028</v>
      </c>
      <c r="E74" s="19">
        <v>501</v>
      </c>
    </row>
    <row r="75" spans="1:5">
      <c r="A75" s="19" t="s">
        <v>154</v>
      </c>
      <c r="B75" s="19">
        <v>1000</v>
      </c>
      <c r="C75" s="19" t="s">
        <v>150</v>
      </c>
      <c r="D75" s="20">
        <f t="shared" si="1"/>
        <v>11256</v>
      </c>
      <c r="E75" s="19">
        <v>402</v>
      </c>
    </row>
    <row r="76" spans="1:5">
      <c r="A76" s="19" t="s">
        <v>154</v>
      </c>
      <c r="B76" s="19">
        <v>1050</v>
      </c>
      <c r="C76" s="19" t="s">
        <v>150</v>
      </c>
      <c r="D76" s="20">
        <f t="shared" si="1"/>
        <v>11760</v>
      </c>
      <c r="E76" s="19">
        <v>420</v>
      </c>
    </row>
    <row r="77" spans="1:5">
      <c r="A77" s="19" t="s">
        <v>154</v>
      </c>
      <c r="B77" s="19">
        <v>2000</v>
      </c>
      <c r="C77" s="19" t="s">
        <v>150</v>
      </c>
      <c r="D77" s="20">
        <f t="shared" si="1"/>
        <v>10080</v>
      </c>
      <c r="E77" s="19">
        <v>360</v>
      </c>
    </row>
    <row r="78" spans="1:5">
      <c r="A78" s="19" t="s">
        <v>154</v>
      </c>
      <c r="B78" s="19">
        <v>2050</v>
      </c>
      <c r="C78" s="19" t="s">
        <v>150</v>
      </c>
      <c r="D78" s="20">
        <f t="shared" si="1"/>
        <v>11760</v>
      </c>
      <c r="E78" s="19">
        <v>420</v>
      </c>
    </row>
    <row r="79" spans="1:5">
      <c r="A79" s="19" t="s">
        <v>154</v>
      </c>
      <c r="B79" s="19">
        <v>3000</v>
      </c>
      <c r="C79" s="19" t="s">
        <v>150</v>
      </c>
      <c r="D79" s="20">
        <f t="shared" si="1"/>
        <v>8484</v>
      </c>
      <c r="E79" s="19">
        <v>303</v>
      </c>
    </row>
    <row r="80" spans="1:5">
      <c r="A80" s="19" t="s">
        <v>154</v>
      </c>
      <c r="B80" s="19">
        <v>3050</v>
      </c>
      <c r="C80" s="19" t="s">
        <v>150</v>
      </c>
      <c r="D80" s="20">
        <f t="shared" si="1"/>
        <v>16856</v>
      </c>
      <c r="E80" s="19">
        <v>602</v>
      </c>
    </row>
    <row r="81" spans="1:5">
      <c r="A81" s="19" t="s">
        <v>154</v>
      </c>
      <c r="B81" s="19">
        <v>1000</v>
      </c>
      <c r="C81" s="19" t="s">
        <v>151</v>
      </c>
      <c r="D81" s="20">
        <f t="shared" si="1"/>
        <v>14560</v>
      </c>
      <c r="E81" s="19">
        <v>520</v>
      </c>
    </row>
    <row r="82" spans="1:5">
      <c r="A82" s="19" t="s">
        <v>154</v>
      </c>
      <c r="B82" s="19">
        <v>1050</v>
      </c>
      <c r="C82" s="19" t="s">
        <v>151</v>
      </c>
      <c r="D82" s="20">
        <f t="shared" si="1"/>
        <v>8456</v>
      </c>
      <c r="E82" s="19">
        <v>302</v>
      </c>
    </row>
    <row r="83" spans="1:5">
      <c r="A83" s="19" t="s">
        <v>154</v>
      </c>
      <c r="B83" s="19">
        <v>2000</v>
      </c>
      <c r="C83" s="19" t="s">
        <v>151</v>
      </c>
      <c r="D83" s="20">
        <f t="shared" si="1"/>
        <v>5684</v>
      </c>
      <c r="E83" s="19">
        <v>203</v>
      </c>
    </row>
    <row r="84" spans="1:5">
      <c r="A84" s="19" t="s">
        <v>154</v>
      </c>
      <c r="B84" s="19">
        <v>2050</v>
      </c>
      <c r="C84" s="19" t="s">
        <v>151</v>
      </c>
      <c r="D84" s="20">
        <f t="shared" si="1"/>
        <v>5740</v>
      </c>
      <c r="E84" s="19">
        <v>205</v>
      </c>
    </row>
    <row r="85" spans="1:5">
      <c r="A85" s="19" t="s">
        <v>154</v>
      </c>
      <c r="B85" s="19">
        <v>3000</v>
      </c>
      <c r="C85" s="19" t="s">
        <v>151</v>
      </c>
      <c r="D85" s="20">
        <f t="shared" si="1"/>
        <v>5936</v>
      </c>
      <c r="E85" s="19">
        <v>212</v>
      </c>
    </row>
    <row r="86" spans="1:5">
      <c r="A86" s="19" t="s">
        <v>154</v>
      </c>
      <c r="B86" s="19">
        <v>3050</v>
      </c>
      <c r="C86" s="19" t="s">
        <v>151</v>
      </c>
      <c r="D86" s="20">
        <f t="shared" si="1"/>
        <v>10136</v>
      </c>
      <c r="E86" s="19">
        <v>362</v>
      </c>
    </row>
    <row r="87" spans="1:5">
      <c r="A87" s="19" t="s">
        <v>154</v>
      </c>
      <c r="B87" s="19">
        <v>1000</v>
      </c>
      <c r="C87" s="19" t="s">
        <v>152</v>
      </c>
      <c r="D87" s="20">
        <f t="shared" si="1"/>
        <v>3388</v>
      </c>
      <c r="E87" s="19">
        <v>121</v>
      </c>
    </row>
    <row r="88" spans="1:5">
      <c r="A88" s="19" t="s">
        <v>154</v>
      </c>
      <c r="B88" s="19">
        <v>1050</v>
      </c>
      <c r="C88" s="19" t="s">
        <v>152</v>
      </c>
      <c r="D88" s="20">
        <f t="shared" si="1"/>
        <v>14056</v>
      </c>
      <c r="E88" s="19">
        <v>502</v>
      </c>
    </row>
    <row r="89" spans="1:5">
      <c r="A89" s="19" t="s">
        <v>154</v>
      </c>
      <c r="B89" s="19">
        <v>2000</v>
      </c>
      <c r="C89" s="19" t="s">
        <v>152</v>
      </c>
      <c r="D89" s="20">
        <f t="shared" si="1"/>
        <v>10136</v>
      </c>
      <c r="E89" s="19">
        <v>362</v>
      </c>
    </row>
    <row r="90" spans="1:5">
      <c r="A90" s="19" t="s">
        <v>154</v>
      </c>
      <c r="B90" s="19">
        <v>2050</v>
      </c>
      <c r="C90" s="19" t="s">
        <v>152</v>
      </c>
      <c r="D90" s="20">
        <f t="shared" si="1"/>
        <v>14588</v>
      </c>
      <c r="E90" s="19">
        <v>521</v>
      </c>
    </row>
    <row r="91" spans="1:5">
      <c r="A91" s="19" t="s">
        <v>154</v>
      </c>
      <c r="B91" s="19">
        <v>3000</v>
      </c>
      <c r="C91" s="19" t="s">
        <v>152</v>
      </c>
      <c r="D91" s="20">
        <f t="shared" si="1"/>
        <v>6552</v>
      </c>
      <c r="E91" s="19">
        <v>234</v>
      </c>
    </row>
    <row r="92" spans="1:5">
      <c r="A92" s="19" t="s">
        <v>154</v>
      </c>
      <c r="B92" s="19">
        <v>3050</v>
      </c>
      <c r="C92" s="19" t="s">
        <v>152</v>
      </c>
      <c r="D92" s="20">
        <f t="shared" si="1"/>
        <v>11788</v>
      </c>
      <c r="E92" s="19">
        <v>421</v>
      </c>
    </row>
    <row r="93" spans="1:5">
      <c r="A93" s="19" t="s">
        <v>145</v>
      </c>
      <c r="B93" s="19">
        <v>1000</v>
      </c>
      <c r="C93" s="19" t="s">
        <v>155</v>
      </c>
      <c r="D93" s="20">
        <f t="shared" si="1"/>
        <v>9072</v>
      </c>
      <c r="E93" s="19">
        <v>324</v>
      </c>
    </row>
    <row r="94" spans="1:5">
      <c r="A94" s="19" t="s">
        <v>145</v>
      </c>
      <c r="B94" s="19">
        <v>1050</v>
      </c>
      <c r="C94" s="19" t="s">
        <v>155</v>
      </c>
      <c r="D94" s="20">
        <f t="shared" si="1"/>
        <v>3388</v>
      </c>
      <c r="E94" s="19">
        <v>121</v>
      </c>
    </row>
    <row r="95" spans="1:5">
      <c r="A95" s="19" t="s">
        <v>145</v>
      </c>
      <c r="B95" s="19">
        <v>2000</v>
      </c>
      <c r="C95" s="19" t="s">
        <v>155</v>
      </c>
      <c r="D95" s="20">
        <f t="shared" si="1"/>
        <v>15176</v>
      </c>
      <c r="E95" s="19">
        <v>542</v>
      </c>
    </row>
    <row r="96" spans="1:5">
      <c r="A96" s="19" t="s">
        <v>145</v>
      </c>
      <c r="B96" s="19">
        <v>2050</v>
      </c>
      <c r="C96" s="19" t="s">
        <v>155</v>
      </c>
      <c r="D96" s="20">
        <f t="shared" si="1"/>
        <v>5964</v>
      </c>
      <c r="E96" s="19">
        <v>213</v>
      </c>
    </row>
    <row r="97" spans="1:5">
      <c r="A97" s="19" t="s">
        <v>145</v>
      </c>
      <c r="B97" s="19">
        <v>3000</v>
      </c>
      <c r="C97" s="19" t="s">
        <v>155</v>
      </c>
      <c r="D97" s="20">
        <f t="shared" si="1"/>
        <v>3724</v>
      </c>
      <c r="E97" s="19">
        <v>133</v>
      </c>
    </row>
    <row r="98" spans="1:5">
      <c r="A98" s="19" t="s">
        <v>145</v>
      </c>
      <c r="B98" s="19">
        <v>3050</v>
      </c>
      <c r="C98" s="19" t="s">
        <v>155</v>
      </c>
      <c r="D98" s="20">
        <f t="shared" si="1"/>
        <v>14616</v>
      </c>
      <c r="E98" s="19">
        <v>522</v>
      </c>
    </row>
    <row r="99" spans="1:5">
      <c r="A99" s="19" t="s">
        <v>145</v>
      </c>
      <c r="B99" s="19">
        <v>1000</v>
      </c>
      <c r="C99" s="19" t="s">
        <v>156</v>
      </c>
      <c r="D99" s="20">
        <f t="shared" si="1"/>
        <v>9016</v>
      </c>
      <c r="E99" s="19">
        <v>322</v>
      </c>
    </row>
    <row r="100" spans="1:5">
      <c r="A100" s="19" t="s">
        <v>145</v>
      </c>
      <c r="B100" s="19">
        <v>1050</v>
      </c>
      <c r="C100" s="19" t="s">
        <v>156</v>
      </c>
      <c r="D100" s="20">
        <f t="shared" si="1"/>
        <v>11928</v>
      </c>
      <c r="E100" s="19">
        <v>426</v>
      </c>
    </row>
    <row r="101" spans="1:5">
      <c r="A101" s="19" t="s">
        <v>145</v>
      </c>
      <c r="B101" s="19">
        <v>2000</v>
      </c>
      <c r="C101" s="19" t="s">
        <v>156</v>
      </c>
      <c r="D101" s="20">
        <f t="shared" si="1"/>
        <v>11480</v>
      </c>
      <c r="E101" s="19">
        <v>410</v>
      </c>
    </row>
    <row r="102" spans="1:5">
      <c r="A102" s="19" t="s">
        <v>145</v>
      </c>
      <c r="B102" s="19">
        <v>2050</v>
      </c>
      <c r="C102" s="19" t="s">
        <v>156</v>
      </c>
      <c r="D102" s="20">
        <f t="shared" si="1"/>
        <v>8960</v>
      </c>
      <c r="E102" s="19">
        <v>320</v>
      </c>
    </row>
    <row r="103" spans="1:5">
      <c r="A103" s="19" t="s">
        <v>145</v>
      </c>
      <c r="B103" s="19">
        <v>3000</v>
      </c>
      <c r="C103" s="19" t="s">
        <v>156</v>
      </c>
      <c r="D103" s="20">
        <f t="shared" si="1"/>
        <v>18284</v>
      </c>
      <c r="E103" s="19">
        <v>653</v>
      </c>
    </row>
    <row r="104" spans="1:5">
      <c r="A104" s="19" t="s">
        <v>145</v>
      </c>
      <c r="B104" s="19">
        <v>3050</v>
      </c>
      <c r="C104" s="19" t="s">
        <v>156</v>
      </c>
      <c r="D104" s="20">
        <f t="shared" si="1"/>
        <v>14028</v>
      </c>
      <c r="E104" s="19">
        <v>501</v>
      </c>
    </row>
    <row r="105" spans="1:5">
      <c r="A105" s="19" t="s">
        <v>145</v>
      </c>
      <c r="B105" s="19">
        <v>1000</v>
      </c>
      <c r="C105" s="19" t="s">
        <v>157</v>
      </c>
      <c r="D105" s="20">
        <f t="shared" si="1"/>
        <v>11256</v>
      </c>
      <c r="E105" s="19">
        <v>402</v>
      </c>
    </row>
    <row r="106" spans="1:5">
      <c r="A106" s="19" t="s">
        <v>145</v>
      </c>
      <c r="B106" s="19">
        <v>1050</v>
      </c>
      <c r="C106" s="19" t="s">
        <v>157</v>
      </c>
      <c r="D106" s="20">
        <f t="shared" si="1"/>
        <v>11760</v>
      </c>
      <c r="E106" s="19">
        <v>420</v>
      </c>
    </row>
    <row r="107" spans="1:5">
      <c r="A107" s="19" t="s">
        <v>145</v>
      </c>
      <c r="B107" s="19">
        <v>2000</v>
      </c>
      <c r="C107" s="19" t="s">
        <v>157</v>
      </c>
      <c r="D107" s="20">
        <f t="shared" si="1"/>
        <v>10080</v>
      </c>
      <c r="E107" s="19">
        <v>360</v>
      </c>
    </row>
    <row r="108" spans="1:5">
      <c r="A108" s="19" t="s">
        <v>145</v>
      </c>
      <c r="B108" s="19">
        <v>2050</v>
      </c>
      <c r="C108" s="19" t="s">
        <v>157</v>
      </c>
      <c r="D108" s="20">
        <f t="shared" si="1"/>
        <v>11760</v>
      </c>
      <c r="E108" s="19">
        <v>420</v>
      </c>
    </row>
    <row r="109" spans="1:5">
      <c r="A109" s="19" t="s">
        <v>145</v>
      </c>
      <c r="B109" s="19">
        <v>3000</v>
      </c>
      <c r="C109" s="19" t="s">
        <v>157</v>
      </c>
      <c r="D109" s="20">
        <f t="shared" si="1"/>
        <v>8484</v>
      </c>
      <c r="E109" s="19">
        <v>303</v>
      </c>
    </row>
    <row r="110" spans="1:5">
      <c r="A110" s="19" t="s">
        <v>145</v>
      </c>
      <c r="B110" s="19">
        <v>3050</v>
      </c>
      <c r="C110" s="19" t="s">
        <v>157</v>
      </c>
      <c r="D110" s="20">
        <f t="shared" si="1"/>
        <v>16856</v>
      </c>
      <c r="E110" s="19">
        <v>602</v>
      </c>
    </row>
    <row r="111" spans="1:5">
      <c r="A111" s="19" t="s">
        <v>145</v>
      </c>
      <c r="B111" s="19">
        <v>1000</v>
      </c>
      <c r="C111" s="19" t="s">
        <v>158</v>
      </c>
      <c r="D111" s="20">
        <f t="shared" si="1"/>
        <v>14560</v>
      </c>
      <c r="E111" s="19">
        <v>520</v>
      </c>
    </row>
    <row r="112" spans="1:5">
      <c r="A112" s="19" t="s">
        <v>145</v>
      </c>
      <c r="B112" s="19">
        <v>1050</v>
      </c>
      <c r="C112" s="19" t="s">
        <v>158</v>
      </c>
      <c r="D112" s="20">
        <f t="shared" si="1"/>
        <v>8456</v>
      </c>
      <c r="E112" s="19">
        <v>302</v>
      </c>
    </row>
    <row r="113" spans="1:5">
      <c r="A113" s="19" t="s">
        <v>145</v>
      </c>
      <c r="B113" s="19">
        <v>2000</v>
      </c>
      <c r="C113" s="19" t="s">
        <v>158</v>
      </c>
      <c r="D113" s="20">
        <f t="shared" si="1"/>
        <v>5684</v>
      </c>
      <c r="E113" s="19">
        <v>203</v>
      </c>
    </row>
    <row r="114" spans="1:5">
      <c r="A114" s="19" t="s">
        <v>145</v>
      </c>
      <c r="B114" s="19">
        <v>2050</v>
      </c>
      <c r="C114" s="19" t="s">
        <v>158</v>
      </c>
      <c r="D114" s="20">
        <f t="shared" si="1"/>
        <v>5740</v>
      </c>
      <c r="E114" s="19">
        <v>205</v>
      </c>
    </row>
    <row r="115" spans="1:5">
      <c r="A115" s="19" t="s">
        <v>145</v>
      </c>
      <c r="B115" s="19">
        <v>3000</v>
      </c>
      <c r="C115" s="19" t="s">
        <v>158</v>
      </c>
      <c r="D115" s="20">
        <f t="shared" si="1"/>
        <v>5936</v>
      </c>
      <c r="E115" s="19">
        <v>212</v>
      </c>
    </row>
    <row r="116" spans="1:5">
      <c r="A116" s="19" t="s">
        <v>145</v>
      </c>
      <c r="B116" s="19">
        <v>3050</v>
      </c>
      <c r="C116" s="19" t="s">
        <v>158</v>
      </c>
      <c r="D116" s="20">
        <f t="shared" si="1"/>
        <v>10136</v>
      </c>
      <c r="E116" s="19">
        <v>362</v>
      </c>
    </row>
    <row r="117" spans="1:5">
      <c r="A117" s="19" t="s">
        <v>145</v>
      </c>
      <c r="B117" s="19">
        <v>1000</v>
      </c>
      <c r="C117" s="19" t="s">
        <v>159</v>
      </c>
      <c r="D117" s="20">
        <f t="shared" si="1"/>
        <v>3388</v>
      </c>
      <c r="E117" s="19">
        <v>121</v>
      </c>
    </row>
    <row r="118" spans="1:5">
      <c r="A118" s="19" t="s">
        <v>145</v>
      </c>
      <c r="B118" s="19">
        <v>1050</v>
      </c>
      <c r="C118" s="19" t="s">
        <v>159</v>
      </c>
      <c r="D118" s="20">
        <f t="shared" si="1"/>
        <v>14056</v>
      </c>
      <c r="E118" s="19">
        <v>502</v>
      </c>
    </row>
    <row r="119" spans="1:5">
      <c r="A119" s="19" t="s">
        <v>145</v>
      </c>
      <c r="B119" s="19">
        <v>2000</v>
      </c>
      <c r="C119" s="19" t="s">
        <v>159</v>
      </c>
      <c r="D119" s="20">
        <f t="shared" si="1"/>
        <v>10136</v>
      </c>
      <c r="E119" s="19">
        <v>362</v>
      </c>
    </row>
    <row r="120" spans="1:5">
      <c r="A120" s="19" t="s">
        <v>145</v>
      </c>
      <c r="B120" s="19">
        <v>2050</v>
      </c>
      <c r="C120" s="19" t="s">
        <v>159</v>
      </c>
      <c r="D120" s="20">
        <f t="shared" si="1"/>
        <v>14588</v>
      </c>
      <c r="E120" s="19">
        <v>521</v>
      </c>
    </row>
    <row r="121" spans="1:5">
      <c r="A121" s="19" t="s">
        <v>145</v>
      </c>
      <c r="B121" s="19">
        <v>3000</v>
      </c>
      <c r="C121" s="19" t="s">
        <v>159</v>
      </c>
      <c r="D121" s="20">
        <f t="shared" si="1"/>
        <v>6552</v>
      </c>
      <c r="E121" s="19">
        <v>234</v>
      </c>
    </row>
    <row r="122" spans="1:5">
      <c r="A122" s="19" t="s">
        <v>145</v>
      </c>
      <c r="B122" s="19">
        <v>3050</v>
      </c>
      <c r="C122" s="19" t="s">
        <v>159</v>
      </c>
      <c r="D122" s="20">
        <f t="shared" si="1"/>
        <v>11788</v>
      </c>
      <c r="E122" s="19">
        <v>421</v>
      </c>
    </row>
    <row r="123" spans="1:5">
      <c r="A123" s="19" t="s">
        <v>153</v>
      </c>
      <c r="B123" s="19">
        <v>1000</v>
      </c>
      <c r="C123" s="19" t="s">
        <v>155</v>
      </c>
      <c r="D123" s="20">
        <f t="shared" si="1"/>
        <v>9072</v>
      </c>
      <c r="E123" s="19">
        <v>324</v>
      </c>
    </row>
    <row r="124" spans="1:5">
      <c r="A124" s="19" t="s">
        <v>153</v>
      </c>
      <c r="B124" s="19">
        <v>1050</v>
      </c>
      <c r="C124" s="19" t="s">
        <v>155</v>
      </c>
      <c r="D124" s="20">
        <f t="shared" si="1"/>
        <v>3388</v>
      </c>
      <c r="E124" s="19">
        <v>121</v>
      </c>
    </row>
    <row r="125" spans="1:5">
      <c r="A125" s="19" t="s">
        <v>153</v>
      </c>
      <c r="B125" s="19">
        <v>2000</v>
      </c>
      <c r="C125" s="19" t="s">
        <v>155</v>
      </c>
      <c r="D125" s="20">
        <f t="shared" si="1"/>
        <v>15176</v>
      </c>
      <c r="E125" s="19">
        <v>542</v>
      </c>
    </row>
    <row r="126" spans="1:5">
      <c r="A126" s="19" t="s">
        <v>153</v>
      </c>
      <c r="B126" s="19">
        <v>2050</v>
      </c>
      <c r="C126" s="19" t="s">
        <v>155</v>
      </c>
      <c r="D126" s="20">
        <f t="shared" si="1"/>
        <v>5964</v>
      </c>
      <c r="E126" s="19">
        <v>213</v>
      </c>
    </row>
    <row r="127" spans="1:5">
      <c r="A127" s="19" t="s">
        <v>153</v>
      </c>
      <c r="B127" s="19">
        <v>3000</v>
      </c>
      <c r="C127" s="19" t="s">
        <v>155</v>
      </c>
      <c r="D127" s="20">
        <f t="shared" si="1"/>
        <v>14588</v>
      </c>
      <c r="E127" s="19">
        <v>521</v>
      </c>
    </row>
    <row r="128" spans="1:5">
      <c r="A128" s="19" t="s">
        <v>153</v>
      </c>
      <c r="B128" s="19">
        <v>3050</v>
      </c>
      <c r="C128" s="19" t="s">
        <v>155</v>
      </c>
      <c r="D128" s="20">
        <f t="shared" si="1"/>
        <v>17640</v>
      </c>
      <c r="E128" s="19">
        <v>630</v>
      </c>
    </row>
    <row r="129" spans="1:5">
      <c r="A129" s="19" t="s">
        <v>153</v>
      </c>
      <c r="B129" s="19">
        <v>1000</v>
      </c>
      <c r="C129" s="19" t="s">
        <v>156</v>
      </c>
      <c r="D129" s="20">
        <f t="shared" si="1"/>
        <v>9856</v>
      </c>
      <c r="E129" s="19">
        <v>352</v>
      </c>
    </row>
    <row r="130" spans="1:5">
      <c r="A130" s="19" t="s">
        <v>153</v>
      </c>
      <c r="B130" s="19">
        <v>1050</v>
      </c>
      <c r="C130" s="19" t="s">
        <v>156</v>
      </c>
      <c r="D130" s="20">
        <f t="shared" si="1"/>
        <v>9016</v>
      </c>
      <c r="E130" s="19">
        <v>322</v>
      </c>
    </row>
    <row r="131" spans="1:5">
      <c r="A131" s="19" t="s">
        <v>153</v>
      </c>
      <c r="B131" s="19">
        <v>2000</v>
      </c>
      <c r="C131" s="19" t="s">
        <v>156</v>
      </c>
      <c r="D131" s="20">
        <f t="shared" ref="D131:D194" si="2">E131*28</f>
        <v>17976</v>
      </c>
      <c r="E131" s="19">
        <v>642</v>
      </c>
    </row>
    <row r="132" spans="1:5">
      <c r="A132" s="19" t="s">
        <v>153</v>
      </c>
      <c r="B132" s="19">
        <v>2050</v>
      </c>
      <c r="C132" s="19" t="s">
        <v>156</v>
      </c>
      <c r="D132" s="20">
        <f t="shared" si="2"/>
        <v>14616</v>
      </c>
      <c r="E132" s="19">
        <v>522</v>
      </c>
    </row>
    <row r="133" spans="1:5">
      <c r="A133" s="19" t="s">
        <v>153</v>
      </c>
      <c r="B133" s="19">
        <v>3000</v>
      </c>
      <c r="C133" s="19" t="s">
        <v>156</v>
      </c>
      <c r="D133" s="20">
        <f t="shared" si="2"/>
        <v>3724</v>
      </c>
      <c r="E133" s="19">
        <v>133</v>
      </c>
    </row>
    <row r="134" spans="1:5">
      <c r="A134" s="19" t="s">
        <v>153</v>
      </c>
      <c r="B134" s="19">
        <v>3050</v>
      </c>
      <c r="C134" s="19" t="s">
        <v>156</v>
      </c>
      <c r="D134" s="20">
        <f t="shared" si="2"/>
        <v>12712</v>
      </c>
      <c r="E134" s="19">
        <v>454</v>
      </c>
    </row>
    <row r="135" spans="1:5">
      <c r="A135" s="19" t="s">
        <v>153</v>
      </c>
      <c r="B135" s="19">
        <v>1000</v>
      </c>
      <c r="C135" s="19" t="s">
        <v>157</v>
      </c>
      <c r="D135" s="20">
        <f t="shared" si="2"/>
        <v>16828</v>
      </c>
      <c r="E135" s="19">
        <v>601</v>
      </c>
    </row>
    <row r="136" spans="1:5">
      <c r="A136" s="19" t="s">
        <v>153</v>
      </c>
      <c r="B136" s="19">
        <v>1050</v>
      </c>
      <c r="C136" s="19" t="s">
        <v>157</v>
      </c>
      <c r="D136" s="20">
        <f t="shared" si="2"/>
        <v>14056</v>
      </c>
      <c r="E136" s="19">
        <v>502</v>
      </c>
    </row>
    <row r="137" spans="1:5">
      <c r="A137" s="19" t="s">
        <v>153</v>
      </c>
      <c r="B137" s="19">
        <v>2000</v>
      </c>
      <c r="C137" s="19" t="s">
        <v>157</v>
      </c>
      <c r="D137" s="20">
        <f t="shared" si="2"/>
        <v>8456</v>
      </c>
      <c r="E137" s="19">
        <v>302</v>
      </c>
    </row>
    <row r="138" spans="1:5">
      <c r="A138" s="19" t="s">
        <v>153</v>
      </c>
      <c r="B138" s="19">
        <v>2050</v>
      </c>
      <c r="C138" s="19" t="s">
        <v>157</v>
      </c>
      <c r="D138" s="20">
        <f t="shared" si="2"/>
        <v>17808</v>
      </c>
      <c r="E138" s="19">
        <v>636</v>
      </c>
    </row>
    <row r="139" spans="1:5">
      <c r="A139" s="19" t="s">
        <v>153</v>
      </c>
      <c r="B139" s="19">
        <v>3000</v>
      </c>
      <c r="C139" s="19" t="s">
        <v>157</v>
      </c>
      <c r="D139" s="20">
        <f t="shared" si="2"/>
        <v>3416</v>
      </c>
      <c r="E139" s="19">
        <v>122</v>
      </c>
    </row>
    <row r="140" spans="1:5">
      <c r="A140" s="19" t="s">
        <v>153</v>
      </c>
      <c r="B140" s="19">
        <v>3050</v>
      </c>
      <c r="C140" s="19" t="s">
        <v>157</v>
      </c>
      <c r="D140" s="20">
        <f t="shared" si="2"/>
        <v>13020</v>
      </c>
      <c r="E140" s="19">
        <v>465</v>
      </c>
    </row>
    <row r="141" spans="1:5">
      <c r="A141" s="19" t="s">
        <v>153</v>
      </c>
      <c r="B141" s="19">
        <v>1000</v>
      </c>
      <c r="C141" s="19" t="s">
        <v>158</v>
      </c>
      <c r="D141" s="20">
        <f t="shared" si="2"/>
        <v>17780</v>
      </c>
      <c r="E141" s="19">
        <v>635</v>
      </c>
    </row>
    <row r="142" spans="1:5">
      <c r="A142" s="19" t="s">
        <v>153</v>
      </c>
      <c r="B142" s="19">
        <v>1050</v>
      </c>
      <c r="C142" s="19" t="s">
        <v>158</v>
      </c>
      <c r="D142" s="20">
        <f t="shared" si="2"/>
        <v>7140</v>
      </c>
      <c r="E142" s="19">
        <v>255</v>
      </c>
    </row>
    <row r="143" spans="1:5">
      <c r="A143" s="19" t="s">
        <v>153</v>
      </c>
      <c r="B143" s="19">
        <v>2000</v>
      </c>
      <c r="C143" s="19" t="s">
        <v>158</v>
      </c>
      <c r="D143" s="20">
        <f t="shared" si="2"/>
        <v>7448</v>
      </c>
      <c r="E143" s="19">
        <v>266</v>
      </c>
    </row>
    <row r="144" spans="1:5">
      <c r="A144" s="19" t="s">
        <v>153</v>
      </c>
      <c r="B144" s="19">
        <v>2050</v>
      </c>
      <c r="C144" s="19" t="s">
        <v>158</v>
      </c>
      <c r="D144" s="20">
        <f t="shared" si="2"/>
        <v>6608</v>
      </c>
      <c r="E144" s="19">
        <v>236</v>
      </c>
    </row>
    <row r="145" spans="1:5">
      <c r="A145" s="19" t="s">
        <v>153</v>
      </c>
      <c r="B145" s="19">
        <v>3000</v>
      </c>
      <c r="C145" s="19" t="s">
        <v>158</v>
      </c>
      <c r="D145" s="20">
        <f t="shared" si="2"/>
        <v>9856</v>
      </c>
      <c r="E145" s="19">
        <v>352</v>
      </c>
    </row>
    <row r="146" spans="1:5">
      <c r="A146" s="19" t="s">
        <v>153</v>
      </c>
      <c r="B146" s="19">
        <v>3050</v>
      </c>
      <c r="C146" s="19" t="s">
        <v>158</v>
      </c>
      <c r="D146" s="20">
        <f t="shared" si="2"/>
        <v>10248</v>
      </c>
      <c r="E146" s="19">
        <v>366</v>
      </c>
    </row>
    <row r="147" spans="1:5">
      <c r="A147" s="19" t="s">
        <v>153</v>
      </c>
      <c r="B147" s="19">
        <v>1000</v>
      </c>
      <c r="C147" s="19" t="s">
        <v>159</v>
      </c>
      <c r="D147" s="20">
        <f t="shared" si="2"/>
        <v>14616</v>
      </c>
      <c r="E147" s="19">
        <v>522</v>
      </c>
    </row>
    <row r="148" spans="1:5">
      <c r="A148" s="19" t="s">
        <v>153</v>
      </c>
      <c r="B148" s="19">
        <v>1050</v>
      </c>
      <c r="C148" s="19" t="s">
        <v>159</v>
      </c>
      <c r="D148" s="20">
        <f t="shared" si="2"/>
        <v>11816</v>
      </c>
      <c r="E148" s="19">
        <v>422</v>
      </c>
    </row>
    <row r="149" spans="1:5">
      <c r="A149" s="19" t="s">
        <v>153</v>
      </c>
      <c r="B149" s="19">
        <v>2000</v>
      </c>
      <c r="C149" s="19" t="s">
        <v>159</v>
      </c>
      <c r="D149" s="20">
        <f t="shared" si="2"/>
        <v>14896</v>
      </c>
      <c r="E149" s="19">
        <v>532</v>
      </c>
    </row>
    <row r="150" spans="1:5">
      <c r="A150" s="19" t="s">
        <v>153</v>
      </c>
      <c r="B150" s="19">
        <v>2050</v>
      </c>
      <c r="C150" s="19" t="s">
        <v>159</v>
      </c>
      <c r="D150" s="20">
        <f t="shared" si="2"/>
        <v>3724</v>
      </c>
      <c r="E150" s="19">
        <v>133</v>
      </c>
    </row>
    <row r="151" spans="1:5">
      <c r="A151" s="19" t="s">
        <v>153</v>
      </c>
      <c r="B151" s="19">
        <v>3000</v>
      </c>
      <c r="C151" s="19" t="s">
        <v>159</v>
      </c>
      <c r="D151" s="20">
        <f t="shared" si="2"/>
        <v>14616</v>
      </c>
      <c r="E151" s="19">
        <v>522</v>
      </c>
    </row>
    <row r="152" spans="1:5">
      <c r="A152" s="19" t="s">
        <v>153</v>
      </c>
      <c r="B152" s="19">
        <v>3050</v>
      </c>
      <c r="C152" s="19" t="s">
        <v>159</v>
      </c>
      <c r="D152" s="20">
        <f t="shared" si="2"/>
        <v>9016</v>
      </c>
      <c r="E152" s="19">
        <v>322</v>
      </c>
    </row>
    <row r="153" spans="1:5">
      <c r="A153" s="19" t="s">
        <v>154</v>
      </c>
      <c r="B153" s="19">
        <v>1000</v>
      </c>
      <c r="C153" s="19" t="s">
        <v>155</v>
      </c>
      <c r="D153" s="20">
        <f t="shared" si="2"/>
        <v>5936</v>
      </c>
      <c r="E153" s="19">
        <v>212</v>
      </c>
    </row>
    <row r="154" spans="1:5">
      <c r="A154" s="19" t="s">
        <v>154</v>
      </c>
      <c r="B154" s="19">
        <v>1050</v>
      </c>
      <c r="C154" s="19" t="s">
        <v>155</v>
      </c>
      <c r="D154" s="20">
        <f t="shared" si="2"/>
        <v>10136</v>
      </c>
      <c r="E154" s="19">
        <v>362</v>
      </c>
    </row>
    <row r="155" spans="1:5">
      <c r="A155" s="19" t="s">
        <v>154</v>
      </c>
      <c r="B155" s="19">
        <v>2000</v>
      </c>
      <c r="C155" s="19" t="s">
        <v>155</v>
      </c>
      <c r="D155" s="20">
        <f t="shared" si="2"/>
        <v>3388</v>
      </c>
      <c r="E155" s="19">
        <v>121</v>
      </c>
    </row>
    <row r="156" spans="1:5">
      <c r="A156" s="19" t="s">
        <v>154</v>
      </c>
      <c r="B156" s="19">
        <v>2050</v>
      </c>
      <c r="C156" s="19" t="s">
        <v>155</v>
      </c>
      <c r="D156" s="20">
        <f t="shared" si="2"/>
        <v>14056</v>
      </c>
      <c r="E156" s="19">
        <v>502</v>
      </c>
    </row>
    <row r="157" spans="1:5">
      <c r="A157" s="19" t="s">
        <v>154</v>
      </c>
      <c r="B157" s="19">
        <v>3000</v>
      </c>
      <c r="C157" s="19" t="s">
        <v>155</v>
      </c>
      <c r="D157" s="20">
        <f t="shared" si="2"/>
        <v>10136</v>
      </c>
      <c r="E157" s="19">
        <v>362</v>
      </c>
    </row>
    <row r="158" spans="1:5">
      <c r="A158" s="19" t="s">
        <v>154</v>
      </c>
      <c r="B158" s="19">
        <v>3050</v>
      </c>
      <c r="C158" s="19" t="s">
        <v>155</v>
      </c>
      <c r="D158" s="20">
        <f t="shared" si="2"/>
        <v>14588</v>
      </c>
      <c r="E158" s="19">
        <v>521</v>
      </c>
    </row>
    <row r="159" spans="1:5">
      <c r="A159" s="19" t="s">
        <v>154</v>
      </c>
      <c r="B159" s="19">
        <v>1000</v>
      </c>
      <c r="C159" s="19" t="s">
        <v>156</v>
      </c>
      <c r="D159" s="20">
        <f t="shared" si="2"/>
        <v>6552</v>
      </c>
      <c r="E159" s="19">
        <v>234</v>
      </c>
    </row>
    <row r="160" spans="1:5">
      <c r="A160" s="19" t="s">
        <v>154</v>
      </c>
      <c r="B160" s="19">
        <v>1050</v>
      </c>
      <c r="C160" s="19" t="s">
        <v>156</v>
      </c>
      <c r="D160" s="20">
        <f t="shared" si="2"/>
        <v>11788</v>
      </c>
      <c r="E160" s="19">
        <v>421</v>
      </c>
    </row>
    <row r="161" spans="1:5">
      <c r="A161" s="19" t="s">
        <v>154</v>
      </c>
      <c r="B161" s="19">
        <v>2000</v>
      </c>
      <c r="C161" s="19" t="s">
        <v>156</v>
      </c>
      <c r="D161" s="20">
        <f t="shared" si="2"/>
        <v>9072</v>
      </c>
      <c r="E161" s="19">
        <v>324</v>
      </c>
    </row>
    <row r="162" spans="1:5">
      <c r="A162" s="19" t="s">
        <v>154</v>
      </c>
      <c r="B162" s="19">
        <v>2050</v>
      </c>
      <c r="C162" s="19" t="s">
        <v>156</v>
      </c>
      <c r="D162" s="20">
        <f t="shared" si="2"/>
        <v>3388</v>
      </c>
      <c r="E162" s="19">
        <v>121</v>
      </c>
    </row>
    <row r="163" spans="1:5">
      <c r="A163" s="19" t="s">
        <v>154</v>
      </c>
      <c r="B163" s="19">
        <v>3000</v>
      </c>
      <c r="C163" s="19" t="s">
        <v>156</v>
      </c>
      <c r="D163" s="20">
        <f t="shared" si="2"/>
        <v>15176</v>
      </c>
      <c r="E163" s="19">
        <v>542</v>
      </c>
    </row>
    <row r="164" spans="1:5">
      <c r="A164" s="19" t="s">
        <v>154</v>
      </c>
      <c r="B164" s="19">
        <v>3050</v>
      </c>
      <c r="C164" s="19" t="s">
        <v>156</v>
      </c>
      <c r="D164" s="20">
        <f t="shared" si="2"/>
        <v>5964</v>
      </c>
      <c r="E164" s="19">
        <v>213</v>
      </c>
    </row>
    <row r="165" spans="1:5">
      <c r="A165" s="19" t="s">
        <v>154</v>
      </c>
      <c r="B165" s="19">
        <v>1000</v>
      </c>
      <c r="C165" s="19" t="s">
        <v>157</v>
      </c>
      <c r="D165" s="20">
        <f t="shared" si="2"/>
        <v>14588</v>
      </c>
      <c r="E165" s="19">
        <v>521</v>
      </c>
    </row>
    <row r="166" spans="1:5">
      <c r="A166" s="19" t="s">
        <v>154</v>
      </c>
      <c r="B166" s="19">
        <v>1050</v>
      </c>
      <c r="C166" s="19" t="s">
        <v>157</v>
      </c>
      <c r="D166" s="20">
        <f t="shared" si="2"/>
        <v>17640</v>
      </c>
      <c r="E166" s="19">
        <v>630</v>
      </c>
    </row>
    <row r="167" spans="1:5">
      <c r="A167" s="19" t="s">
        <v>154</v>
      </c>
      <c r="B167" s="19">
        <v>2000</v>
      </c>
      <c r="C167" s="19" t="s">
        <v>157</v>
      </c>
      <c r="D167" s="20">
        <f t="shared" si="2"/>
        <v>9856</v>
      </c>
      <c r="E167" s="19">
        <v>352</v>
      </c>
    </row>
    <row r="168" spans="1:5">
      <c r="A168" s="19" t="s">
        <v>154</v>
      </c>
      <c r="B168" s="19">
        <v>2050</v>
      </c>
      <c r="C168" s="19" t="s">
        <v>157</v>
      </c>
      <c r="D168" s="20">
        <f t="shared" si="2"/>
        <v>9016</v>
      </c>
      <c r="E168" s="19">
        <v>322</v>
      </c>
    </row>
    <row r="169" spans="1:5">
      <c r="A169" s="19" t="s">
        <v>154</v>
      </c>
      <c r="B169" s="19">
        <v>3000</v>
      </c>
      <c r="C169" s="19" t="s">
        <v>157</v>
      </c>
      <c r="D169" s="20">
        <f t="shared" si="2"/>
        <v>17976</v>
      </c>
      <c r="E169" s="19">
        <v>642</v>
      </c>
    </row>
    <row r="170" spans="1:5">
      <c r="A170" s="19" t="s">
        <v>154</v>
      </c>
      <c r="B170" s="19">
        <v>3050</v>
      </c>
      <c r="C170" s="19" t="s">
        <v>157</v>
      </c>
      <c r="D170" s="20">
        <f t="shared" si="2"/>
        <v>14616</v>
      </c>
      <c r="E170" s="19">
        <v>522</v>
      </c>
    </row>
    <row r="171" spans="1:5">
      <c r="A171" s="19" t="s">
        <v>154</v>
      </c>
      <c r="B171" s="19">
        <v>1000</v>
      </c>
      <c r="C171" s="19" t="s">
        <v>158</v>
      </c>
      <c r="D171" s="20">
        <f t="shared" si="2"/>
        <v>3724</v>
      </c>
      <c r="E171" s="19">
        <v>133</v>
      </c>
    </row>
    <row r="172" spans="1:5">
      <c r="A172" s="19" t="s">
        <v>154</v>
      </c>
      <c r="B172" s="19">
        <v>1050</v>
      </c>
      <c r="C172" s="19" t="s">
        <v>158</v>
      </c>
      <c r="D172" s="20">
        <f t="shared" si="2"/>
        <v>12712</v>
      </c>
      <c r="E172" s="19">
        <v>454</v>
      </c>
    </row>
    <row r="173" spans="1:5">
      <c r="A173" s="19" t="s">
        <v>154</v>
      </c>
      <c r="B173" s="19">
        <v>2000</v>
      </c>
      <c r="C173" s="19" t="s">
        <v>158</v>
      </c>
      <c r="D173" s="20">
        <f t="shared" si="2"/>
        <v>16828</v>
      </c>
      <c r="E173" s="19">
        <v>601</v>
      </c>
    </row>
    <row r="174" spans="1:5">
      <c r="A174" s="19" t="s">
        <v>154</v>
      </c>
      <c r="B174" s="19">
        <v>2050</v>
      </c>
      <c r="C174" s="19" t="s">
        <v>158</v>
      </c>
      <c r="D174" s="20">
        <f t="shared" si="2"/>
        <v>14056</v>
      </c>
      <c r="E174" s="19">
        <v>502</v>
      </c>
    </row>
    <row r="175" spans="1:5">
      <c r="A175" s="19" t="s">
        <v>154</v>
      </c>
      <c r="B175" s="19">
        <v>3000</v>
      </c>
      <c r="C175" s="19" t="s">
        <v>158</v>
      </c>
      <c r="D175" s="20">
        <f t="shared" si="2"/>
        <v>8456</v>
      </c>
      <c r="E175" s="19">
        <v>302</v>
      </c>
    </row>
    <row r="176" spans="1:5">
      <c r="A176" s="19" t="s">
        <v>154</v>
      </c>
      <c r="B176" s="19">
        <v>3050</v>
      </c>
      <c r="C176" s="19" t="s">
        <v>158</v>
      </c>
      <c r="D176" s="20">
        <f t="shared" si="2"/>
        <v>17808</v>
      </c>
      <c r="E176" s="19">
        <v>636</v>
      </c>
    </row>
    <row r="177" spans="1:5">
      <c r="A177" s="19" t="s">
        <v>154</v>
      </c>
      <c r="B177" s="19">
        <v>1000</v>
      </c>
      <c r="C177" s="19" t="s">
        <v>159</v>
      </c>
      <c r="D177" s="20">
        <f t="shared" si="2"/>
        <v>3416</v>
      </c>
      <c r="E177" s="19">
        <v>122</v>
      </c>
    </row>
    <row r="178" spans="1:5">
      <c r="A178" s="19" t="s">
        <v>154</v>
      </c>
      <c r="B178" s="19">
        <v>1050</v>
      </c>
      <c r="C178" s="19" t="s">
        <v>159</v>
      </c>
      <c r="D178" s="20">
        <f t="shared" si="2"/>
        <v>13020</v>
      </c>
      <c r="E178" s="19">
        <v>465</v>
      </c>
    </row>
    <row r="179" spans="1:5">
      <c r="A179" s="19" t="s">
        <v>154</v>
      </c>
      <c r="B179" s="19">
        <v>2000</v>
      </c>
      <c r="C179" s="19" t="s">
        <v>159</v>
      </c>
      <c r="D179" s="20">
        <f t="shared" si="2"/>
        <v>17780</v>
      </c>
      <c r="E179" s="19">
        <v>635</v>
      </c>
    </row>
    <row r="180" spans="1:5">
      <c r="A180" s="19" t="s">
        <v>154</v>
      </c>
      <c r="B180" s="19">
        <v>2050</v>
      </c>
      <c r="C180" s="19" t="s">
        <v>159</v>
      </c>
      <c r="D180" s="20">
        <f t="shared" si="2"/>
        <v>7140</v>
      </c>
      <c r="E180" s="19">
        <v>255</v>
      </c>
    </row>
    <row r="181" spans="1:5">
      <c r="A181" s="19" t="s">
        <v>154</v>
      </c>
      <c r="B181" s="19">
        <v>3000</v>
      </c>
      <c r="C181" s="19" t="s">
        <v>159</v>
      </c>
      <c r="D181" s="20">
        <f t="shared" si="2"/>
        <v>7448</v>
      </c>
      <c r="E181" s="19">
        <v>266</v>
      </c>
    </row>
    <row r="182" spans="1:5">
      <c r="A182" s="19" t="s">
        <v>154</v>
      </c>
      <c r="B182" s="19">
        <v>3050</v>
      </c>
      <c r="C182" s="19" t="s">
        <v>159</v>
      </c>
      <c r="D182" s="20">
        <f t="shared" si="2"/>
        <v>6608</v>
      </c>
      <c r="E182" s="19">
        <v>236</v>
      </c>
    </row>
    <row r="183" spans="1:5">
      <c r="A183" s="19" t="s">
        <v>145</v>
      </c>
      <c r="B183" s="19">
        <v>1000</v>
      </c>
      <c r="C183" s="19" t="s">
        <v>160</v>
      </c>
      <c r="D183" s="20">
        <f t="shared" si="2"/>
        <v>9856</v>
      </c>
      <c r="E183" s="19">
        <v>352</v>
      </c>
    </row>
    <row r="184" spans="1:5">
      <c r="A184" s="19" t="s">
        <v>145</v>
      </c>
      <c r="B184" s="19">
        <v>1050</v>
      </c>
      <c r="C184" s="19" t="s">
        <v>160</v>
      </c>
      <c r="D184" s="20">
        <f t="shared" si="2"/>
        <v>10248</v>
      </c>
      <c r="E184" s="19">
        <v>366</v>
      </c>
    </row>
    <row r="185" spans="1:5">
      <c r="A185" s="19" t="s">
        <v>145</v>
      </c>
      <c r="B185" s="19">
        <v>2000</v>
      </c>
      <c r="C185" s="19" t="s">
        <v>160</v>
      </c>
      <c r="D185" s="20">
        <f t="shared" si="2"/>
        <v>14616</v>
      </c>
      <c r="E185" s="19">
        <v>522</v>
      </c>
    </row>
    <row r="186" spans="1:5">
      <c r="A186" s="19" t="s">
        <v>145</v>
      </c>
      <c r="B186" s="19">
        <v>2050</v>
      </c>
      <c r="C186" s="19" t="s">
        <v>160</v>
      </c>
      <c r="D186" s="20">
        <f t="shared" si="2"/>
        <v>11816</v>
      </c>
      <c r="E186" s="19">
        <v>422</v>
      </c>
    </row>
    <row r="187" spans="1:5">
      <c r="A187" s="19" t="s">
        <v>145</v>
      </c>
      <c r="B187" s="19">
        <v>3000</v>
      </c>
      <c r="C187" s="19" t="s">
        <v>160</v>
      </c>
      <c r="D187" s="20">
        <f t="shared" si="2"/>
        <v>14896</v>
      </c>
      <c r="E187" s="19">
        <v>532</v>
      </c>
    </row>
    <row r="188" spans="1:5">
      <c r="A188" s="19" t="s">
        <v>145</v>
      </c>
      <c r="B188" s="19">
        <v>3050</v>
      </c>
      <c r="C188" s="19" t="s">
        <v>160</v>
      </c>
      <c r="D188" s="20">
        <f t="shared" si="2"/>
        <v>3724</v>
      </c>
      <c r="E188" s="19">
        <v>133</v>
      </c>
    </row>
    <row r="189" spans="1:5">
      <c r="A189" s="19" t="s">
        <v>145</v>
      </c>
      <c r="B189" s="19">
        <v>1000</v>
      </c>
      <c r="C189" s="19" t="s">
        <v>161</v>
      </c>
      <c r="D189" s="20">
        <f t="shared" si="2"/>
        <v>14616</v>
      </c>
      <c r="E189" s="19">
        <v>522</v>
      </c>
    </row>
    <row r="190" spans="1:5">
      <c r="A190" s="19" t="s">
        <v>145</v>
      </c>
      <c r="B190" s="19">
        <v>1050</v>
      </c>
      <c r="C190" s="19" t="s">
        <v>161</v>
      </c>
      <c r="D190" s="20">
        <f t="shared" si="2"/>
        <v>9016</v>
      </c>
      <c r="E190" s="19">
        <v>322</v>
      </c>
    </row>
    <row r="191" spans="1:5">
      <c r="A191" s="19" t="s">
        <v>145</v>
      </c>
      <c r="B191" s="19">
        <v>2000</v>
      </c>
      <c r="C191" s="19" t="s">
        <v>161</v>
      </c>
      <c r="D191" s="20">
        <f t="shared" si="2"/>
        <v>3724</v>
      </c>
      <c r="E191" s="19">
        <v>133</v>
      </c>
    </row>
    <row r="192" spans="1:5">
      <c r="A192" s="19" t="s">
        <v>145</v>
      </c>
      <c r="B192" s="19">
        <v>2050</v>
      </c>
      <c r="C192" s="19" t="s">
        <v>161</v>
      </c>
      <c r="D192" s="20">
        <f t="shared" si="2"/>
        <v>14616</v>
      </c>
      <c r="E192" s="19">
        <v>522</v>
      </c>
    </row>
    <row r="193" spans="1:5">
      <c r="A193" s="19" t="s">
        <v>145</v>
      </c>
      <c r="B193" s="19">
        <v>3000</v>
      </c>
      <c r="C193" s="19" t="s">
        <v>161</v>
      </c>
      <c r="D193" s="20">
        <f t="shared" si="2"/>
        <v>9016</v>
      </c>
      <c r="E193" s="19">
        <v>322</v>
      </c>
    </row>
    <row r="194" spans="1:5">
      <c r="A194" s="19" t="s">
        <v>145</v>
      </c>
      <c r="B194" s="19">
        <v>3050</v>
      </c>
      <c r="C194" s="19" t="s">
        <v>161</v>
      </c>
      <c r="D194" s="20">
        <f t="shared" si="2"/>
        <v>11928</v>
      </c>
      <c r="E194" s="19">
        <v>426</v>
      </c>
    </row>
    <row r="195" spans="1:5">
      <c r="A195" s="19" t="s">
        <v>145</v>
      </c>
      <c r="B195" s="19">
        <v>1000</v>
      </c>
      <c r="C195" s="19" t="s">
        <v>162</v>
      </c>
      <c r="D195" s="20">
        <f t="shared" ref="D195:D258" si="3">E195*28</f>
        <v>11480</v>
      </c>
      <c r="E195" s="19">
        <v>410</v>
      </c>
    </row>
    <row r="196" spans="1:5">
      <c r="A196" s="19" t="s">
        <v>145</v>
      </c>
      <c r="B196" s="19">
        <v>1050</v>
      </c>
      <c r="C196" s="19" t="s">
        <v>162</v>
      </c>
      <c r="D196" s="20">
        <f t="shared" si="3"/>
        <v>8960</v>
      </c>
      <c r="E196" s="19">
        <v>320</v>
      </c>
    </row>
    <row r="197" spans="1:5">
      <c r="A197" s="19" t="s">
        <v>145</v>
      </c>
      <c r="B197" s="19">
        <v>2000</v>
      </c>
      <c r="C197" s="19" t="s">
        <v>162</v>
      </c>
      <c r="D197" s="20">
        <f t="shared" si="3"/>
        <v>18284</v>
      </c>
      <c r="E197" s="19">
        <v>653</v>
      </c>
    </row>
    <row r="198" spans="1:5">
      <c r="A198" s="19" t="s">
        <v>145</v>
      </c>
      <c r="B198" s="19">
        <v>2050</v>
      </c>
      <c r="C198" s="19" t="s">
        <v>162</v>
      </c>
      <c r="D198" s="20">
        <f t="shared" si="3"/>
        <v>14028</v>
      </c>
      <c r="E198" s="19">
        <v>501</v>
      </c>
    </row>
    <row r="199" spans="1:5">
      <c r="A199" s="19" t="s">
        <v>145</v>
      </c>
      <c r="B199" s="19">
        <v>3000</v>
      </c>
      <c r="C199" s="19" t="s">
        <v>162</v>
      </c>
      <c r="D199" s="20">
        <f t="shared" si="3"/>
        <v>11256</v>
      </c>
      <c r="E199" s="19">
        <v>402</v>
      </c>
    </row>
    <row r="200" spans="1:5">
      <c r="A200" s="19" t="s">
        <v>145</v>
      </c>
      <c r="B200" s="19">
        <v>3050</v>
      </c>
      <c r="C200" s="19" t="s">
        <v>162</v>
      </c>
      <c r="D200" s="20">
        <f t="shared" si="3"/>
        <v>11760</v>
      </c>
      <c r="E200" s="19">
        <v>420</v>
      </c>
    </row>
    <row r="201" spans="1:5">
      <c r="A201" s="19" t="s">
        <v>145</v>
      </c>
      <c r="B201" s="19">
        <v>1000</v>
      </c>
      <c r="C201" s="19" t="s">
        <v>163</v>
      </c>
      <c r="D201" s="20">
        <f t="shared" si="3"/>
        <v>10080</v>
      </c>
      <c r="E201" s="19">
        <v>360</v>
      </c>
    </row>
    <row r="202" spans="1:5">
      <c r="A202" s="19" t="s">
        <v>145</v>
      </c>
      <c r="B202" s="19">
        <v>1050</v>
      </c>
      <c r="C202" s="19" t="s">
        <v>163</v>
      </c>
      <c r="D202" s="20">
        <f t="shared" si="3"/>
        <v>11760</v>
      </c>
      <c r="E202" s="19">
        <v>420</v>
      </c>
    </row>
    <row r="203" spans="1:5">
      <c r="A203" s="19" t="s">
        <v>145</v>
      </c>
      <c r="B203" s="19">
        <v>2000</v>
      </c>
      <c r="C203" s="19" t="s">
        <v>163</v>
      </c>
      <c r="D203" s="20">
        <f t="shared" si="3"/>
        <v>8484</v>
      </c>
      <c r="E203" s="19">
        <v>303</v>
      </c>
    </row>
    <row r="204" spans="1:5">
      <c r="A204" s="19" t="s">
        <v>145</v>
      </c>
      <c r="B204" s="19">
        <v>2050</v>
      </c>
      <c r="C204" s="19" t="s">
        <v>163</v>
      </c>
      <c r="D204" s="20">
        <f t="shared" si="3"/>
        <v>16856</v>
      </c>
      <c r="E204" s="19">
        <v>602</v>
      </c>
    </row>
    <row r="205" spans="1:5">
      <c r="A205" s="19" t="s">
        <v>145</v>
      </c>
      <c r="B205" s="19">
        <v>3000</v>
      </c>
      <c r="C205" s="19" t="s">
        <v>163</v>
      </c>
      <c r="D205" s="20">
        <f t="shared" si="3"/>
        <v>14560</v>
      </c>
      <c r="E205" s="19">
        <v>520</v>
      </c>
    </row>
    <row r="206" spans="1:5">
      <c r="A206" s="19" t="s">
        <v>145</v>
      </c>
      <c r="B206" s="19">
        <v>3050</v>
      </c>
      <c r="C206" s="19" t="s">
        <v>163</v>
      </c>
      <c r="D206" s="20">
        <f t="shared" si="3"/>
        <v>8456</v>
      </c>
      <c r="E206" s="19">
        <v>302</v>
      </c>
    </row>
    <row r="207" spans="1:5">
      <c r="A207" s="19" t="s">
        <v>145</v>
      </c>
      <c r="B207" s="19">
        <v>1000</v>
      </c>
      <c r="C207" s="19" t="s">
        <v>164</v>
      </c>
      <c r="D207" s="20">
        <f t="shared" si="3"/>
        <v>5684</v>
      </c>
      <c r="E207" s="19">
        <v>203</v>
      </c>
    </row>
    <row r="208" spans="1:5">
      <c r="A208" s="19" t="s">
        <v>145</v>
      </c>
      <c r="B208" s="19">
        <v>1050</v>
      </c>
      <c r="C208" s="19" t="s">
        <v>164</v>
      </c>
      <c r="D208" s="20">
        <f t="shared" si="3"/>
        <v>14588</v>
      </c>
      <c r="E208" s="19">
        <v>521</v>
      </c>
    </row>
    <row r="209" spans="1:5">
      <c r="A209" s="19" t="s">
        <v>145</v>
      </c>
      <c r="B209" s="19">
        <v>2000</v>
      </c>
      <c r="C209" s="19" t="s">
        <v>164</v>
      </c>
      <c r="D209" s="20">
        <f t="shared" si="3"/>
        <v>17640</v>
      </c>
      <c r="E209" s="19">
        <v>630</v>
      </c>
    </row>
    <row r="210" spans="1:5">
      <c r="A210" s="19" t="s">
        <v>145</v>
      </c>
      <c r="B210" s="19">
        <v>2050</v>
      </c>
      <c r="C210" s="19" t="s">
        <v>164</v>
      </c>
      <c r="D210" s="20">
        <f t="shared" si="3"/>
        <v>9856</v>
      </c>
      <c r="E210" s="19">
        <v>352</v>
      </c>
    </row>
    <row r="211" spans="1:5">
      <c r="A211" s="19" t="s">
        <v>145</v>
      </c>
      <c r="B211" s="19">
        <v>3000</v>
      </c>
      <c r="C211" s="19" t="s">
        <v>164</v>
      </c>
      <c r="D211" s="20">
        <f t="shared" si="3"/>
        <v>9016</v>
      </c>
      <c r="E211" s="19">
        <v>322</v>
      </c>
    </row>
    <row r="212" spans="1:5">
      <c r="A212" s="19" t="s">
        <v>145</v>
      </c>
      <c r="B212" s="19">
        <v>3050</v>
      </c>
      <c r="C212" s="19" t="s">
        <v>164</v>
      </c>
      <c r="D212" s="20">
        <f t="shared" si="3"/>
        <v>17976</v>
      </c>
      <c r="E212" s="19">
        <v>642</v>
      </c>
    </row>
    <row r="213" spans="1:5">
      <c r="A213" s="19" t="s">
        <v>153</v>
      </c>
      <c r="B213" s="19">
        <v>1000</v>
      </c>
      <c r="C213" s="19" t="s">
        <v>160</v>
      </c>
      <c r="D213" s="20">
        <f t="shared" si="3"/>
        <v>14616</v>
      </c>
      <c r="E213" s="19">
        <v>522</v>
      </c>
    </row>
    <row r="214" spans="1:5">
      <c r="A214" s="19" t="s">
        <v>153</v>
      </c>
      <c r="B214" s="19">
        <v>1050</v>
      </c>
      <c r="C214" s="19" t="s">
        <v>160</v>
      </c>
      <c r="D214" s="20">
        <f t="shared" si="3"/>
        <v>3724</v>
      </c>
      <c r="E214" s="19">
        <v>133</v>
      </c>
    </row>
    <row r="215" spans="1:5">
      <c r="A215" s="19" t="s">
        <v>153</v>
      </c>
      <c r="B215" s="19">
        <v>2000</v>
      </c>
      <c r="C215" s="19" t="s">
        <v>160</v>
      </c>
      <c r="D215" s="20">
        <f t="shared" si="3"/>
        <v>12712</v>
      </c>
      <c r="E215" s="19">
        <v>454</v>
      </c>
    </row>
    <row r="216" spans="1:5">
      <c r="A216" s="19" t="s">
        <v>153</v>
      </c>
      <c r="B216" s="19">
        <v>2050</v>
      </c>
      <c r="C216" s="19" t="s">
        <v>160</v>
      </c>
      <c r="D216" s="20">
        <f t="shared" si="3"/>
        <v>16828</v>
      </c>
      <c r="E216" s="19">
        <v>601</v>
      </c>
    </row>
    <row r="217" spans="1:5">
      <c r="A217" s="19" t="s">
        <v>153</v>
      </c>
      <c r="B217" s="19">
        <v>3000</v>
      </c>
      <c r="C217" s="19" t="s">
        <v>160</v>
      </c>
      <c r="D217" s="20">
        <f t="shared" si="3"/>
        <v>14056</v>
      </c>
      <c r="E217" s="19">
        <v>502</v>
      </c>
    </row>
    <row r="218" spans="1:5">
      <c r="A218" s="19" t="s">
        <v>153</v>
      </c>
      <c r="B218" s="19">
        <v>3050</v>
      </c>
      <c r="C218" s="19" t="s">
        <v>160</v>
      </c>
      <c r="D218" s="20">
        <f t="shared" si="3"/>
        <v>8456</v>
      </c>
      <c r="E218" s="19">
        <v>302</v>
      </c>
    </row>
    <row r="219" spans="1:5">
      <c r="A219" s="19" t="s">
        <v>153</v>
      </c>
      <c r="B219" s="19">
        <v>1000</v>
      </c>
      <c r="C219" s="19" t="s">
        <v>161</v>
      </c>
      <c r="D219" s="20">
        <f t="shared" si="3"/>
        <v>17808</v>
      </c>
      <c r="E219" s="19">
        <v>636</v>
      </c>
    </row>
    <row r="220" spans="1:5">
      <c r="A220" s="19" t="s">
        <v>153</v>
      </c>
      <c r="B220" s="19">
        <v>1050</v>
      </c>
      <c r="C220" s="19" t="s">
        <v>161</v>
      </c>
      <c r="D220" s="20">
        <f t="shared" si="3"/>
        <v>3416</v>
      </c>
      <c r="E220" s="19">
        <v>122</v>
      </c>
    </row>
    <row r="221" spans="1:5">
      <c r="A221" s="19" t="s">
        <v>153</v>
      </c>
      <c r="B221" s="19">
        <v>2000</v>
      </c>
      <c r="C221" s="19" t="s">
        <v>161</v>
      </c>
      <c r="D221" s="20">
        <f t="shared" si="3"/>
        <v>13020</v>
      </c>
      <c r="E221" s="19">
        <v>465</v>
      </c>
    </row>
    <row r="222" spans="1:5">
      <c r="A222" s="19" t="s">
        <v>153</v>
      </c>
      <c r="B222" s="19">
        <v>2050</v>
      </c>
      <c r="C222" s="19" t="s">
        <v>161</v>
      </c>
      <c r="D222" s="20">
        <f t="shared" si="3"/>
        <v>17780</v>
      </c>
      <c r="E222" s="19">
        <v>635</v>
      </c>
    </row>
    <row r="223" spans="1:5">
      <c r="A223" s="19" t="s">
        <v>153</v>
      </c>
      <c r="B223" s="19">
        <v>3000</v>
      </c>
      <c r="C223" s="19" t="s">
        <v>161</v>
      </c>
      <c r="D223" s="20">
        <f t="shared" si="3"/>
        <v>7140</v>
      </c>
      <c r="E223" s="19">
        <v>255</v>
      </c>
    </row>
    <row r="224" spans="1:5">
      <c r="A224" s="19" t="s">
        <v>153</v>
      </c>
      <c r="B224" s="19">
        <v>3050</v>
      </c>
      <c r="C224" s="19" t="s">
        <v>161</v>
      </c>
      <c r="D224" s="20">
        <f t="shared" si="3"/>
        <v>7448</v>
      </c>
      <c r="E224" s="19">
        <v>266</v>
      </c>
    </row>
    <row r="225" spans="1:5">
      <c r="A225" s="19" t="s">
        <v>153</v>
      </c>
      <c r="B225" s="19">
        <v>1000</v>
      </c>
      <c r="C225" s="19" t="s">
        <v>162</v>
      </c>
      <c r="D225" s="20">
        <f t="shared" si="3"/>
        <v>6608</v>
      </c>
      <c r="E225" s="19">
        <v>236</v>
      </c>
    </row>
    <row r="226" spans="1:5">
      <c r="A226" s="19" t="s">
        <v>153</v>
      </c>
      <c r="B226" s="19">
        <v>1050</v>
      </c>
      <c r="C226" s="19" t="s">
        <v>162</v>
      </c>
      <c r="D226" s="20">
        <f t="shared" si="3"/>
        <v>9856</v>
      </c>
      <c r="E226" s="19">
        <v>352</v>
      </c>
    </row>
    <row r="227" spans="1:5">
      <c r="A227" s="19" t="s">
        <v>153</v>
      </c>
      <c r="B227" s="19">
        <v>2000</v>
      </c>
      <c r="C227" s="19" t="s">
        <v>162</v>
      </c>
      <c r="D227" s="20">
        <f t="shared" si="3"/>
        <v>10248</v>
      </c>
      <c r="E227" s="19">
        <v>366</v>
      </c>
    </row>
    <row r="228" spans="1:5">
      <c r="A228" s="19" t="s">
        <v>153</v>
      </c>
      <c r="B228" s="19">
        <v>2050</v>
      </c>
      <c r="C228" s="19" t="s">
        <v>162</v>
      </c>
      <c r="D228" s="20">
        <f t="shared" si="3"/>
        <v>14616</v>
      </c>
      <c r="E228" s="19">
        <v>522</v>
      </c>
    </row>
    <row r="229" spans="1:5">
      <c r="A229" s="19" t="s">
        <v>153</v>
      </c>
      <c r="B229" s="19">
        <v>3000</v>
      </c>
      <c r="C229" s="19" t="s">
        <v>162</v>
      </c>
      <c r="D229" s="20">
        <f t="shared" si="3"/>
        <v>11816</v>
      </c>
      <c r="E229" s="19">
        <v>422</v>
      </c>
    </row>
    <row r="230" spans="1:5">
      <c r="A230" s="19" t="s">
        <v>153</v>
      </c>
      <c r="B230" s="19">
        <v>3050</v>
      </c>
      <c r="C230" s="19" t="s">
        <v>162</v>
      </c>
      <c r="D230" s="20">
        <f t="shared" si="3"/>
        <v>14896</v>
      </c>
      <c r="E230" s="19">
        <v>532</v>
      </c>
    </row>
    <row r="231" spans="1:5">
      <c r="A231" s="19" t="s">
        <v>153</v>
      </c>
      <c r="B231" s="19">
        <v>1000</v>
      </c>
      <c r="C231" s="19" t="s">
        <v>163</v>
      </c>
      <c r="D231" s="20">
        <f t="shared" si="3"/>
        <v>3724</v>
      </c>
      <c r="E231" s="19">
        <v>133</v>
      </c>
    </row>
    <row r="232" spans="1:5">
      <c r="A232" s="19" t="s">
        <v>153</v>
      </c>
      <c r="B232" s="19">
        <v>1050</v>
      </c>
      <c r="C232" s="19" t="s">
        <v>163</v>
      </c>
      <c r="D232" s="20">
        <f t="shared" si="3"/>
        <v>14616</v>
      </c>
      <c r="E232" s="19">
        <v>522</v>
      </c>
    </row>
    <row r="233" spans="1:5">
      <c r="A233" s="19" t="s">
        <v>153</v>
      </c>
      <c r="B233" s="19">
        <v>2000</v>
      </c>
      <c r="C233" s="19" t="s">
        <v>163</v>
      </c>
      <c r="D233" s="20">
        <f t="shared" si="3"/>
        <v>9016</v>
      </c>
      <c r="E233" s="19">
        <v>322</v>
      </c>
    </row>
    <row r="234" spans="1:5">
      <c r="A234" s="19" t="s">
        <v>153</v>
      </c>
      <c r="B234" s="19">
        <v>2050</v>
      </c>
      <c r="C234" s="19" t="s">
        <v>163</v>
      </c>
      <c r="D234" s="20">
        <f t="shared" si="3"/>
        <v>5936</v>
      </c>
      <c r="E234" s="19">
        <v>212</v>
      </c>
    </row>
    <row r="235" spans="1:5">
      <c r="A235" s="19" t="s">
        <v>153</v>
      </c>
      <c r="B235" s="19">
        <v>3000</v>
      </c>
      <c r="C235" s="19" t="s">
        <v>163</v>
      </c>
      <c r="D235" s="20">
        <f t="shared" si="3"/>
        <v>10136</v>
      </c>
      <c r="E235" s="19">
        <v>362</v>
      </c>
    </row>
    <row r="236" spans="1:5">
      <c r="A236" s="19" t="s">
        <v>153</v>
      </c>
      <c r="B236" s="19">
        <v>3050</v>
      </c>
      <c r="C236" s="19" t="s">
        <v>163</v>
      </c>
      <c r="D236" s="20">
        <f t="shared" si="3"/>
        <v>3388</v>
      </c>
      <c r="E236" s="19">
        <v>121</v>
      </c>
    </row>
    <row r="237" spans="1:5">
      <c r="A237" s="19" t="s">
        <v>153</v>
      </c>
      <c r="B237" s="19">
        <v>1000</v>
      </c>
      <c r="C237" s="19" t="s">
        <v>164</v>
      </c>
      <c r="D237" s="20">
        <f t="shared" si="3"/>
        <v>14056</v>
      </c>
      <c r="E237" s="19">
        <v>502</v>
      </c>
    </row>
    <row r="238" spans="1:5">
      <c r="A238" s="19" t="s">
        <v>153</v>
      </c>
      <c r="B238" s="19">
        <v>1050</v>
      </c>
      <c r="C238" s="19" t="s">
        <v>164</v>
      </c>
      <c r="D238" s="20">
        <f t="shared" si="3"/>
        <v>10136</v>
      </c>
      <c r="E238" s="19">
        <v>362</v>
      </c>
    </row>
    <row r="239" spans="1:5">
      <c r="A239" s="19" t="s">
        <v>153</v>
      </c>
      <c r="B239" s="19">
        <v>2000</v>
      </c>
      <c r="C239" s="19" t="s">
        <v>164</v>
      </c>
      <c r="D239" s="20">
        <f t="shared" si="3"/>
        <v>14588</v>
      </c>
      <c r="E239" s="19">
        <v>521</v>
      </c>
    </row>
    <row r="240" spans="1:5">
      <c r="A240" s="19" t="s">
        <v>153</v>
      </c>
      <c r="B240" s="19">
        <v>2050</v>
      </c>
      <c r="C240" s="19" t="s">
        <v>164</v>
      </c>
      <c r="D240" s="20">
        <f t="shared" si="3"/>
        <v>6552</v>
      </c>
      <c r="E240" s="19">
        <v>234</v>
      </c>
    </row>
    <row r="241" spans="1:5">
      <c r="A241" s="19" t="s">
        <v>153</v>
      </c>
      <c r="B241" s="19">
        <v>3000</v>
      </c>
      <c r="C241" s="19" t="s">
        <v>164</v>
      </c>
      <c r="D241" s="20">
        <f t="shared" si="3"/>
        <v>11788</v>
      </c>
      <c r="E241" s="19">
        <v>421</v>
      </c>
    </row>
    <row r="242" spans="1:5">
      <c r="A242" s="19" t="s">
        <v>153</v>
      </c>
      <c r="B242" s="19">
        <v>3050</v>
      </c>
      <c r="C242" s="19" t="s">
        <v>164</v>
      </c>
      <c r="D242" s="20">
        <f t="shared" si="3"/>
        <v>9072</v>
      </c>
      <c r="E242" s="19">
        <v>324</v>
      </c>
    </row>
    <row r="243" spans="1:5">
      <c r="A243" s="19" t="s">
        <v>154</v>
      </c>
      <c r="B243" s="19">
        <v>1000</v>
      </c>
      <c r="C243" s="19" t="s">
        <v>160</v>
      </c>
      <c r="D243" s="20">
        <f t="shared" si="3"/>
        <v>3388</v>
      </c>
      <c r="E243" s="19">
        <v>121</v>
      </c>
    </row>
    <row r="244" spans="1:5">
      <c r="A244" s="19" t="s">
        <v>154</v>
      </c>
      <c r="B244" s="19">
        <v>1050</v>
      </c>
      <c r="C244" s="19" t="s">
        <v>160</v>
      </c>
      <c r="D244" s="20">
        <f t="shared" si="3"/>
        <v>15176</v>
      </c>
      <c r="E244" s="19">
        <v>542</v>
      </c>
    </row>
    <row r="245" spans="1:5">
      <c r="A245" s="19" t="s">
        <v>154</v>
      </c>
      <c r="B245" s="19">
        <v>2000</v>
      </c>
      <c r="C245" s="19" t="s">
        <v>160</v>
      </c>
      <c r="D245" s="20">
        <f t="shared" si="3"/>
        <v>5964</v>
      </c>
      <c r="E245" s="19">
        <v>213</v>
      </c>
    </row>
    <row r="246" spans="1:5">
      <c r="A246" s="19" t="s">
        <v>154</v>
      </c>
      <c r="B246" s="19">
        <v>2050</v>
      </c>
      <c r="C246" s="19" t="s">
        <v>160</v>
      </c>
      <c r="D246" s="20">
        <f t="shared" si="3"/>
        <v>3724</v>
      </c>
      <c r="E246" s="19">
        <v>133</v>
      </c>
    </row>
    <row r="247" spans="1:5">
      <c r="A247" s="19" t="s">
        <v>154</v>
      </c>
      <c r="B247" s="19">
        <v>3000</v>
      </c>
      <c r="C247" s="19" t="s">
        <v>160</v>
      </c>
      <c r="D247" s="20">
        <f t="shared" si="3"/>
        <v>14616</v>
      </c>
      <c r="E247" s="19">
        <v>522</v>
      </c>
    </row>
    <row r="248" spans="1:5">
      <c r="A248" s="19" t="s">
        <v>154</v>
      </c>
      <c r="B248" s="19">
        <v>3050</v>
      </c>
      <c r="C248" s="19" t="s">
        <v>160</v>
      </c>
      <c r="D248" s="20">
        <f t="shared" si="3"/>
        <v>9016</v>
      </c>
      <c r="E248" s="19">
        <v>322</v>
      </c>
    </row>
    <row r="249" spans="1:5">
      <c r="A249" s="19" t="s">
        <v>154</v>
      </c>
      <c r="B249" s="19">
        <v>1000</v>
      </c>
      <c r="C249" s="19" t="s">
        <v>161</v>
      </c>
      <c r="D249" s="20">
        <f t="shared" si="3"/>
        <v>11928</v>
      </c>
      <c r="E249" s="19">
        <v>426</v>
      </c>
    </row>
    <row r="250" spans="1:5">
      <c r="A250" s="19" t="s">
        <v>154</v>
      </c>
      <c r="B250" s="19">
        <v>1050</v>
      </c>
      <c r="C250" s="19" t="s">
        <v>161</v>
      </c>
      <c r="D250" s="20">
        <f t="shared" si="3"/>
        <v>11480</v>
      </c>
      <c r="E250" s="19">
        <v>410</v>
      </c>
    </row>
    <row r="251" spans="1:5">
      <c r="A251" s="19" t="s">
        <v>154</v>
      </c>
      <c r="B251" s="19">
        <v>2000</v>
      </c>
      <c r="C251" s="19" t="s">
        <v>161</v>
      </c>
      <c r="D251" s="20">
        <f t="shared" si="3"/>
        <v>8960</v>
      </c>
      <c r="E251" s="19">
        <v>320</v>
      </c>
    </row>
    <row r="252" spans="1:5">
      <c r="A252" s="19" t="s">
        <v>154</v>
      </c>
      <c r="B252" s="19">
        <v>2050</v>
      </c>
      <c r="C252" s="19" t="s">
        <v>161</v>
      </c>
      <c r="D252" s="20">
        <f t="shared" si="3"/>
        <v>18284</v>
      </c>
      <c r="E252" s="19">
        <v>653</v>
      </c>
    </row>
    <row r="253" spans="1:5">
      <c r="A253" s="19" t="s">
        <v>154</v>
      </c>
      <c r="B253" s="19">
        <v>3000</v>
      </c>
      <c r="C253" s="19" t="s">
        <v>161</v>
      </c>
      <c r="D253" s="20">
        <f t="shared" si="3"/>
        <v>14028</v>
      </c>
      <c r="E253" s="19">
        <v>501</v>
      </c>
    </row>
    <row r="254" spans="1:5">
      <c r="A254" s="19" t="s">
        <v>154</v>
      </c>
      <c r="B254" s="19">
        <v>3050</v>
      </c>
      <c r="C254" s="19" t="s">
        <v>161</v>
      </c>
      <c r="D254" s="20">
        <f t="shared" si="3"/>
        <v>11256</v>
      </c>
      <c r="E254" s="19">
        <v>402</v>
      </c>
    </row>
    <row r="255" spans="1:5">
      <c r="A255" s="19" t="s">
        <v>154</v>
      </c>
      <c r="B255" s="19">
        <v>1000</v>
      </c>
      <c r="C255" s="19" t="s">
        <v>162</v>
      </c>
      <c r="D255" s="20">
        <f t="shared" si="3"/>
        <v>11760</v>
      </c>
      <c r="E255" s="19">
        <v>420</v>
      </c>
    </row>
    <row r="256" spans="1:5">
      <c r="A256" s="19" t="s">
        <v>154</v>
      </c>
      <c r="B256" s="19">
        <v>1050</v>
      </c>
      <c r="C256" s="19" t="s">
        <v>162</v>
      </c>
      <c r="D256" s="20">
        <f t="shared" si="3"/>
        <v>10080</v>
      </c>
      <c r="E256" s="19">
        <v>360</v>
      </c>
    </row>
    <row r="257" spans="1:5">
      <c r="A257" s="19" t="s">
        <v>154</v>
      </c>
      <c r="B257" s="19">
        <v>2000</v>
      </c>
      <c r="C257" s="19" t="s">
        <v>162</v>
      </c>
      <c r="D257" s="20">
        <f t="shared" si="3"/>
        <v>11760</v>
      </c>
      <c r="E257" s="19">
        <v>420</v>
      </c>
    </row>
    <row r="258" spans="1:5">
      <c r="A258" s="19" t="s">
        <v>154</v>
      </c>
      <c r="B258" s="19">
        <v>2050</v>
      </c>
      <c r="C258" s="19" t="s">
        <v>162</v>
      </c>
      <c r="D258" s="20">
        <f t="shared" si="3"/>
        <v>8484</v>
      </c>
      <c r="E258" s="19">
        <v>303</v>
      </c>
    </row>
    <row r="259" spans="1:5">
      <c r="A259" s="19" t="s">
        <v>154</v>
      </c>
      <c r="B259" s="19">
        <v>3000</v>
      </c>
      <c r="C259" s="19" t="s">
        <v>162</v>
      </c>
      <c r="D259" s="20">
        <f t="shared" ref="D259:D272" si="4">E259*28</f>
        <v>16856</v>
      </c>
      <c r="E259" s="19">
        <v>602</v>
      </c>
    </row>
    <row r="260" spans="1:5">
      <c r="A260" s="19" t="s">
        <v>154</v>
      </c>
      <c r="B260" s="19">
        <v>3050</v>
      </c>
      <c r="C260" s="19" t="s">
        <v>162</v>
      </c>
      <c r="D260" s="20">
        <f t="shared" si="4"/>
        <v>14560</v>
      </c>
      <c r="E260" s="19">
        <v>520</v>
      </c>
    </row>
    <row r="261" spans="1:5">
      <c r="A261" s="19" t="s">
        <v>154</v>
      </c>
      <c r="B261" s="19">
        <v>1000</v>
      </c>
      <c r="C261" s="19" t="s">
        <v>163</v>
      </c>
      <c r="D261" s="20">
        <f t="shared" si="4"/>
        <v>8456</v>
      </c>
      <c r="E261" s="19">
        <v>302</v>
      </c>
    </row>
    <row r="262" spans="1:5">
      <c r="A262" s="19" t="s">
        <v>154</v>
      </c>
      <c r="B262" s="19">
        <v>1050</v>
      </c>
      <c r="C262" s="19" t="s">
        <v>163</v>
      </c>
      <c r="D262" s="20">
        <f t="shared" si="4"/>
        <v>5684</v>
      </c>
      <c r="E262" s="19">
        <v>203</v>
      </c>
    </row>
    <row r="263" spans="1:5">
      <c r="A263" s="19" t="s">
        <v>154</v>
      </c>
      <c r="B263" s="19">
        <v>2000</v>
      </c>
      <c r="C263" s="19" t="s">
        <v>163</v>
      </c>
      <c r="D263" s="20">
        <f t="shared" si="4"/>
        <v>5740</v>
      </c>
      <c r="E263" s="19">
        <v>205</v>
      </c>
    </row>
    <row r="264" spans="1:5">
      <c r="A264" s="19" t="s">
        <v>154</v>
      </c>
      <c r="B264" s="19">
        <v>2050</v>
      </c>
      <c r="C264" s="19" t="s">
        <v>163</v>
      </c>
      <c r="D264" s="20">
        <f t="shared" si="4"/>
        <v>3724</v>
      </c>
      <c r="E264" s="19">
        <v>133</v>
      </c>
    </row>
    <row r="265" spans="1:5">
      <c r="A265" s="19" t="s">
        <v>154</v>
      </c>
      <c r="B265" s="19">
        <v>3000</v>
      </c>
      <c r="C265" s="19" t="s">
        <v>163</v>
      </c>
      <c r="D265" s="20">
        <f t="shared" si="4"/>
        <v>14616</v>
      </c>
      <c r="E265" s="19">
        <v>522</v>
      </c>
    </row>
    <row r="266" spans="1:5">
      <c r="A266" s="19" t="s">
        <v>154</v>
      </c>
      <c r="B266" s="19">
        <v>3050</v>
      </c>
      <c r="C266" s="19" t="s">
        <v>163</v>
      </c>
      <c r="D266" s="20">
        <f t="shared" si="4"/>
        <v>9016</v>
      </c>
      <c r="E266" s="19">
        <v>322</v>
      </c>
    </row>
    <row r="267" spans="1:5">
      <c r="A267" s="19" t="s">
        <v>154</v>
      </c>
      <c r="B267" s="19">
        <v>1000</v>
      </c>
      <c r="C267" s="19" t="s">
        <v>164</v>
      </c>
      <c r="D267" s="20">
        <f t="shared" si="4"/>
        <v>11928</v>
      </c>
      <c r="E267" s="19">
        <v>426</v>
      </c>
    </row>
    <row r="268" spans="1:5">
      <c r="A268" s="19" t="s">
        <v>154</v>
      </c>
      <c r="B268" s="19">
        <v>1050</v>
      </c>
      <c r="C268" s="19" t="s">
        <v>164</v>
      </c>
      <c r="D268" s="20">
        <f t="shared" si="4"/>
        <v>11480</v>
      </c>
      <c r="E268" s="19">
        <v>410</v>
      </c>
    </row>
    <row r="269" spans="1:5">
      <c r="A269" s="19" t="s">
        <v>154</v>
      </c>
      <c r="B269" s="19">
        <v>2000</v>
      </c>
      <c r="C269" s="19" t="s">
        <v>164</v>
      </c>
      <c r="D269" s="20">
        <f t="shared" si="4"/>
        <v>8960</v>
      </c>
      <c r="E269" s="19">
        <v>320</v>
      </c>
    </row>
    <row r="270" spans="1:5">
      <c r="A270" s="19" t="s">
        <v>154</v>
      </c>
      <c r="B270" s="19">
        <v>2050</v>
      </c>
      <c r="C270" s="19" t="s">
        <v>164</v>
      </c>
      <c r="D270" s="20">
        <f t="shared" si="4"/>
        <v>18284</v>
      </c>
      <c r="E270" s="19">
        <v>653</v>
      </c>
    </row>
    <row r="271" spans="1:5">
      <c r="A271" s="19" t="s">
        <v>154</v>
      </c>
      <c r="B271" s="19">
        <v>3000</v>
      </c>
      <c r="C271" s="19" t="s">
        <v>164</v>
      </c>
      <c r="D271" s="20">
        <f t="shared" si="4"/>
        <v>14028</v>
      </c>
      <c r="E271" s="19">
        <v>501</v>
      </c>
    </row>
    <row r="272" spans="1:5">
      <c r="A272" s="19" t="s">
        <v>154</v>
      </c>
      <c r="B272" s="19">
        <v>3050</v>
      </c>
      <c r="C272" s="19" t="s">
        <v>164</v>
      </c>
      <c r="D272" s="20">
        <f t="shared" si="4"/>
        <v>11256</v>
      </c>
      <c r="E272" s="19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I37"/>
  <sheetViews>
    <sheetView workbookViewId="0"/>
  </sheetViews>
  <sheetFormatPr baseColWidth="10" defaultColWidth="8.83203125" defaultRowHeight="13"/>
  <cols>
    <col min="2" max="2" width="11.1640625" bestFit="1" customWidth="1"/>
    <col min="3" max="3" width="8.83203125" bestFit="1" customWidth="1"/>
    <col min="7" max="7" width="13.1640625" bestFit="1" customWidth="1"/>
    <col min="8" max="8" width="13.5" style="118" bestFit="1" customWidth="1"/>
    <col min="9" max="9" width="9.1640625" style="116"/>
  </cols>
  <sheetData>
    <row r="1" spans="1:9" ht="14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7">
        <v>33344</v>
      </c>
      <c r="I1" s="116">
        <v>11.25</v>
      </c>
    </row>
    <row r="2" spans="1:9" ht="14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7">
        <v>29153</v>
      </c>
      <c r="I2" s="116">
        <v>12.25</v>
      </c>
    </row>
    <row r="3" spans="1:9" ht="14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7">
        <v>32040</v>
      </c>
      <c r="I3" s="116">
        <v>14.55</v>
      </c>
    </row>
    <row r="4" spans="1:9" ht="14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7">
        <v>33823</v>
      </c>
      <c r="I4" s="116">
        <v>11.25</v>
      </c>
    </row>
    <row r="5" spans="1:9" ht="14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7">
        <v>31503</v>
      </c>
      <c r="I5" s="116">
        <v>10.199999999999999</v>
      </c>
    </row>
    <row r="6" spans="1:9" ht="14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7">
        <v>32894</v>
      </c>
      <c r="I6" s="116">
        <v>12.25</v>
      </c>
    </row>
    <row r="7" spans="1:9" ht="14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7">
        <v>35886</v>
      </c>
      <c r="I7" s="116">
        <v>9.9499999999999993</v>
      </c>
    </row>
    <row r="8" spans="1:9" ht="14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7">
        <v>31051</v>
      </c>
      <c r="I8" s="116">
        <v>12.3</v>
      </c>
    </row>
    <row r="9" spans="1:9" ht="14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7">
        <v>31050</v>
      </c>
      <c r="I9" s="116">
        <v>13.25</v>
      </c>
    </row>
    <row r="10" spans="1:9" ht="14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7">
        <v>30939</v>
      </c>
      <c r="I10" s="116">
        <v>10.199999999999999</v>
      </c>
    </row>
    <row r="11" spans="1:9" ht="14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7">
        <v>32863</v>
      </c>
      <c r="I11" s="116">
        <v>12.2</v>
      </c>
    </row>
    <row r="12" spans="1:9" ht="14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7">
        <v>30900</v>
      </c>
      <c r="I12" s="116">
        <v>14.25</v>
      </c>
    </row>
    <row r="13" spans="1:9" ht="14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7">
        <v>31689</v>
      </c>
      <c r="I13" s="116">
        <v>11.5</v>
      </c>
    </row>
    <row r="14" spans="1:9" ht="14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7">
        <v>32561</v>
      </c>
      <c r="I14" s="116">
        <v>10.35</v>
      </c>
    </row>
    <row r="15" spans="1:9" ht="14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7">
        <v>32979</v>
      </c>
      <c r="I15" s="116">
        <v>10.15</v>
      </c>
    </row>
    <row r="16" spans="1:9" ht="14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7">
        <v>30386</v>
      </c>
      <c r="I16" s="116">
        <v>12.25</v>
      </c>
    </row>
    <row r="17" spans="1:9" ht="14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7">
        <v>31217</v>
      </c>
      <c r="I17" s="116">
        <v>13.25</v>
      </c>
    </row>
    <row r="18" spans="1:9" ht="14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7">
        <v>31112</v>
      </c>
      <c r="I18" s="116">
        <v>9.5</v>
      </c>
    </row>
    <row r="19" spans="1:9" ht="14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7">
        <v>31805</v>
      </c>
      <c r="I19" s="116">
        <v>11.3</v>
      </c>
    </row>
    <row r="20" spans="1:9" ht="14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7">
        <v>32125</v>
      </c>
      <c r="I20" s="116">
        <v>12.35</v>
      </c>
    </row>
    <row r="21" spans="1:9" ht="14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7">
        <v>32979</v>
      </c>
      <c r="I21" s="116">
        <v>11.9</v>
      </c>
    </row>
    <row r="22" spans="1:9" ht="28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7">
        <v>33688</v>
      </c>
      <c r="I22" s="116">
        <v>11.85</v>
      </c>
    </row>
    <row r="23" spans="1:9" ht="14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7">
        <v>29885</v>
      </c>
      <c r="I23" s="116">
        <v>10.75</v>
      </c>
    </row>
    <row r="24" spans="1:9" ht="14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7">
        <v>33091</v>
      </c>
      <c r="I24" s="116">
        <v>9.75</v>
      </c>
    </row>
    <row r="25" spans="1:9" ht="14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7">
        <v>28531</v>
      </c>
      <c r="I25" s="116">
        <v>13.95</v>
      </c>
    </row>
    <row r="26" spans="1:9" ht="14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7">
        <v>30028</v>
      </c>
      <c r="I26" s="116">
        <v>11.2</v>
      </c>
    </row>
    <row r="27" spans="1:9" ht="14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7">
        <v>33231</v>
      </c>
      <c r="I27" s="116">
        <v>10.3</v>
      </c>
    </row>
    <row r="28" spans="1:9" ht="14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7">
        <v>32571</v>
      </c>
      <c r="I28" s="116">
        <v>12.25</v>
      </c>
    </row>
    <row r="29" spans="1:9" ht="14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7">
        <v>30817</v>
      </c>
      <c r="I29" s="116">
        <v>10.25</v>
      </c>
    </row>
    <row r="30" spans="1:9" ht="14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7">
        <v>32679</v>
      </c>
      <c r="I30" s="116">
        <v>9.85</v>
      </c>
    </row>
    <row r="31" spans="1:9" ht="14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7">
        <v>31729</v>
      </c>
      <c r="I31" s="116">
        <v>11.65</v>
      </c>
    </row>
    <row r="32" spans="1:9" ht="14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7">
        <v>33559</v>
      </c>
      <c r="I32" s="116">
        <v>9.25</v>
      </c>
    </row>
    <row r="33" spans="1:9" ht="14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7">
        <v>35125</v>
      </c>
      <c r="I33" s="116">
        <v>9.25</v>
      </c>
    </row>
    <row r="34" spans="1:9" ht="14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7">
        <v>35609</v>
      </c>
      <c r="I34" s="116">
        <v>11</v>
      </c>
    </row>
    <row r="35" spans="1:9" ht="14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7">
        <v>35840</v>
      </c>
      <c r="I35" s="116">
        <v>10.95</v>
      </c>
    </row>
    <row r="36" spans="1:9" ht="14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7">
        <v>35855</v>
      </c>
      <c r="I36" s="116">
        <v>11.75</v>
      </c>
    </row>
    <row r="37" spans="1:9" ht="14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7">
        <v>35981</v>
      </c>
      <c r="I37" s="116">
        <v>10.15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B1:G18"/>
  <sheetViews>
    <sheetView showGridLines="0" zoomScale="130" zoomScaleNormal="130" workbookViewId="0">
      <selection activeCell="C3" sqref="C3:F18"/>
    </sheetView>
  </sheetViews>
  <sheetFormatPr baseColWidth="10" defaultColWidth="8.83203125" defaultRowHeight="13"/>
  <cols>
    <col min="1" max="1" width="3.5" customWidth="1"/>
    <col min="2" max="2" width="13.83203125" customWidth="1"/>
    <col min="3" max="3" width="17.5" bestFit="1" customWidth="1"/>
    <col min="4" max="4" width="18.5" customWidth="1"/>
    <col min="5" max="6" width="13.83203125" customWidth="1"/>
    <col min="7" max="7" width="3.1640625" customWidth="1"/>
  </cols>
  <sheetData>
    <row r="1" spans="2:7" ht="14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4"/>
    </row>
    <row r="3" spans="2:7">
      <c r="B3" s="10">
        <v>1054</v>
      </c>
      <c r="C3" s="11" t="str">
        <f>INDEX('Master Emp List'!$A$1:$I$38, MATCH($B3,'Master Emp List'!$A$1:$A$38,0),MATCH(C$2,'Master Emp List'!$A$1:$I$1,0))</f>
        <v>Howard</v>
      </c>
      <c r="D3" s="11" t="str">
        <f>INDEX('Master Emp List'!$A$1:$I$38, MATCH($B3,'Master Emp List'!$A$1:$A$38,0),MATCH(D$2,'Master Emp List'!$A$1:$I$1,0))</f>
        <v>Smith</v>
      </c>
      <c r="E3" s="11" t="str">
        <f>INDEX('Master Emp List'!$A$1:$I$38, MATCH($B3,'Master Emp List'!$A$1:$A$38,0),MATCH(E$2,'Master Emp List'!$A$1:$I$1,0))</f>
        <v>AT</v>
      </c>
      <c r="F3" s="11">
        <f>INDEX('Master Emp List'!$A$1:$I$38, MATCH($B3,'Master Emp List'!$A$1:$A$38,0),MATCH(F$2,'Master Emp List'!$A$1:$I$1,0))</f>
        <v>11.25</v>
      </c>
      <c r="G3" s="67"/>
    </row>
    <row r="4" spans="2:7">
      <c r="B4" s="10">
        <v>1056</v>
      </c>
      <c r="C4" s="11" t="str">
        <f>INDEX('Master Emp List'!$A$1:$I$38, MATCH($B4,'Master Emp List'!$A$1:$A$38,0),MATCH(C$2,'Master Emp List'!$A$1:$I$1,0))</f>
        <v>Joe</v>
      </c>
      <c r="D4" s="11" t="str">
        <f>INDEX('Master Emp List'!$A$1:$I$38, MATCH($B4,'Master Emp List'!$A$1:$A$38,0),MATCH(D$2,'Master Emp List'!$A$1:$I$1,0))</f>
        <v>Gonzales</v>
      </c>
      <c r="E4" s="11" t="str">
        <f>INDEX('Master Emp List'!$A$1:$I$38, MATCH($B4,'Master Emp List'!$A$1:$A$38,0),MATCH(E$2,'Master Emp List'!$A$1:$I$1,0))</f>
        <v>AT</v>
      </c>
      <c r="F4" s="11">
        <f>INDEX('Master Emp List'!$A$1:$I$38, MATCH($B4,'Master Emp List'!$A$1:$A$38,0),MATCH(F$2,'Master Emp List'!$A$1:$I$1,0))</f>
        <v>12.25</v>
      </c>
      <c r="G4" s="67"/>
    </row>
    <row r="5" spans="2:7">
      <c r="B5" s="10">
        <v>1067</v>
      </c>
      <c r="C5" s="11" t="str">
        <f>INDEX('Master Emp List'!$A$1:$I$38, MATCH($B5,'Master Emp List'!$A$1:$A$38,0),MATCH(C$2,'Master Emp List'!$A$1:$I$1,0))</f>
        <v>Gail</v>
      </c>
      <c r="D5" s="11" t="str">
        <f>INDEX('Master Emp List'!$A$1:$I$38, MATCH($B5,'Master Emp List'!$A$1:$A$38,0),MATCH(D$2,'Master Emp List'!$A$1:$I$1,0))</f>
        <v>Scote</v>
      </c>
      <c r="E5" s="11" t="str">
        <f>INDEX('Master Emp List'!$A$1:$I$38, MATCH($B5,'Master Emp List'!$A$1:$A$38,0),MATCH(E$2,'Master Emp List'!$A$1:$I$1,0))</f>
        <v>AT</v>
      </c>
      <c r="F5" s="11">
        <f>INDEX('Master Emp List'!$A$1:$I$38, MATCH($B5,'Master Emp List'!$A$1:$A$38,0),MATCH(F$2,'Master Emp List'!$A$1:$I$1,0))</f>
        <v>14.55</v>
      </c>
      <c r="G5" s="67"/>
    </row>
    <row r="6" spans="2:7">
      <c r="B6" s="10">
        <v>1075</v>
      </c>
      <c r="C6" s="11" t="str">
        <f>INDEX('Master Emp List'!$A$1:$I$38, MATCH($B6,'Master Emp List'!$A$1:$A$38,0),MATCH(C$2,'Master Emp List'!$A$1:$I$1,0))</f>
        <v>Sheryl</v>
      </c>
      <c r="D6" s="11" t="str">
        <f>INDEX('Master Emp List'!$A$1:$I$38, MATCH($B6,'Master Emp List'!$A$1:$A$38,0),MATCH(D$2,'Master Emp List'!$A$1:$I$1,0))</f>
        <v>Kane</v>
      </c>
      <c r="E6" s="11" t="str">
        <f>INDEX('Master Emp List'!$A$1:$I$38, MATCH($B6,'Master Emp List'!$A$1:$A$38,0),MATCH(E$2,'Master Emp List'!$A$1:$I$1,0))</f>
        <v>AD</v>
      </c>
      <c r="F6" s="11">
        <f>INDEX('Master Emp List'!$A$1:$I$38, MATCH($B6,'Master Emp List'!$A$1:$A$38,0),MATCH(F$2,'Master Emp List'!$A$1:$I$1,0))</f>
        <v>11.25</v>
      </c>
      <c r="G6" s="67"/>
    </row>
    <row r="7" spans="2:7">
      <c r="B7" s="10">
        <v>1078</v>
      </c>
      <c r="C7" s="11" t="str">
        <f>INDEX('Master Emp List'!$A$1:$I$38, MATCH($B7,'Master Emp List'!$A$1:$A$38,0),MATCH(C$2,'Master Emp List'!$A$1:$I$1,0))</f>
        <v>Kendrick</v>
      </c>
      <c r="D7" s="11" t="str">
        <f>INDEX('Master Emp List'!$A$1:$I$38, MATCH($B7,'Master Emp List'!$A$1:$A$38,0),MATCH(D$2,'Master Emp List'!$A$1:$I$1,0))</f>
        <v>Hapsbuch</v>
      </c>
      <c r="E7" s="11" t="str">
        <f>INDEX('Master Emp List'!$A$1:$I$38, MATCH($B7,'Master Emp List'!$A$1:$A$38,0),MATCH(E$2,'Master Emp List'!$A$1:$I$1,0))</f>
        <v>AC</v>
      </c>
      <c r="F7" s="11">
        <f>INDEX('Master Emp List'!$A$1:$I$38, MATCH($B7,'Master Emp List'!$A$1:$A$38,0),MATCH(F$2,'Master Emp List'!$A$1:$I$1,0))</f>
        <v>10.199999999999999</v>
      </c>
      <c r="G7" s="67"/>
    </row>
    <row r="8" spans="2:7">
      <c r="B8" s="10">
        <v>1152</v>
      </c>
      <c r="C8" s="11" t="str">
        <f>INDEX('Master Emp List'!$A$1:$I$38, MATCH($B8,'Master Emp List'!$A$1:$A$38,0),MATCH(C$2,'Master Emp List'!$A$1:$I$1,0))</f>
        <v>Mark</v>
      </c>
      <c r="D8" s="11" t="str">
        <f>INDEX('Master Emp List'!$A$1:$I$38, MATCH($B8,'Master Emp List'!$A$1:$A$38,0),MATCH(D$2,'Master Emp List'!$A$1:$I$1,0))</f>
        <v>Henders</v>
      </c>
      <c r="E8" s="11" t="str">
        <f>INDEX('Master Emp List'!$A$1:$I$38, MATCH($B8,'Master Emp List'!$A$1:$A$38,0),MATCH(E$2,'Master Emp List'!$A$1:$I$1,0))</f>
        <v>AD</v>
      </c>
      <c r="F8" s="11">
        <f>INDEX('Master Emp List'!$A$1:$I$38, MATCH($B8,'Master Emp List'!$A$1:$A$38,0),MATCH(F$2,'Master Emp List'!$A$1:$I$1,0))</f>
        <v>12.25</v>
      </c>
      <c r="G8" s="67"/>
    </row>
    <row r="9" spans="2:7">
      <c r="B9" s="10">
        <v>1196</v>
      </c>
      <c r="C9" s="11" t="str">
        <f>INDEX('Master Emp List'!$A$1:$I$38, MATCH($B9,'Master Emp List'!$A$1:$A$38,0),MATCH(C$2,'Master Emp List'!$A$1:$I$1,0))</f>
        <v>Katie</v>
      </c>
      <c r="D9" s="11" t="str">
        <f>INDEX('Master Emp List'!$A$1:$I$38, MATCH($B9,'Master Emp List'!$A$1:$A$38,0),MATCH(D$2,'Master Emp List'!$A$1:$I$1,0))</f>
        <v>Atherton</v>
      </c>
      <c r="E9" s="11" t="str">
        <f>INDEX('Master Emp List'!$A$1:$I$38, MATCH($B9,'Master Emp List'!$A$1:$A$38,0),MATCH(E$2,'Master Emp List'!$A$1:$I$1,0))</f>
        <v>HR</v>
      </c>
      <c r="F9" s="11">
        <f>INDEX('Master Emp List'!$A$1:$I$38, MATCH($B9,'Master Emp List'!$A$1:$A$38,0),MATCH(F$2,'Master Emp List'!$A$1:$I$1,0))</f>
        <v>9.9499999999999993</v>
      </c>
      <c r="G9" s="67"/>
    </row>
    <row r="10" spans="2:7">
      <c r="B10" s="10">
        <v>1284</v>
      </c>
      <c r="C10" s="11" t="str">
        <f>INDEX('Master Emp List'!$A$1:$I$38, MATCH($B10,'Master Emp List'!$A$1:$A$38,0),MATCH(C$2,'Master Emp List'!$A$1:$I$1,0))</f>
        <v>Frank</v>
      </c>
      <c r="D10" s="11" t="str">
        <f>INDEX('Master Emp List'!$A$1:$I$38, MATCH($B10,'Master Emp List'!$A$1:$A$38,0),MATCH(D$2,'Master Emp List'!$A$1:$I$1,0))</f>
        <v>Bellwood</v>
      </c>
      <c r="E10" s="11" t="str">
        <f>INDEX('Master Emp List'!$A$1:$I$38, MATCH($B10,'Master Emp List'!$A$1:$A$38,0),MATCH(E$2,'Master Emp List'!$A$1:$I$1,0))</f>
        <v>MK</v>
      </c>
      <c r="F10" s="11">
        <f>INDEX('Master Emp List'!$A$1:$I$38, MATCH($B10,'Master Emp List'!$A$1:$A$38,0),MATCH(F$2,'Master Emp List'!$A$1:$I$1,0))</f>
        <v>12.3</v>
      </c>
      <c r="G10" s="67"/>
    </row>
    <row r="11" spans="2:7">
      <c r="B11" s="10">
        <v>100</v>
      </c>
      <c r="C11" s="11" t="e">
        <f>INDEX('Master Emp List'!$A$1:$I$38, MATCH($B11,'Master Emp List'!$A$1:$A$38,0),MATCH(C$2,'Master Emp List'!$A$1:$I$1,0))</f>
        <v>#N/A</v>
      </c>
      <c r="D11" s="11" t="e">
        <f>INDEX('Master Emp List'!$A$1:$I$38, MATCH($B11,'Master Emp List'!$A$1:$A$38,0),MATCH(D$2,'Master Emp List'!$A$1:$I$1,0))</f>
        <v>#N/A</v>
      </c>
      <c r="E11" s="11" t="e">
        <f>INDEX('Master Emp List'!$A$1:$I$38, MATCH($B11,'Master Emp List'!$A$1:$A$38,0),MATCH(E$2,'Master Emp List'!$A$1:$I$1,0))</f>
        <v>#N/A</v>
      </c>
      <c r="F11" s="11" t="e">
        <f>INDEX('Master Emp List'!$A$1:$I$38, MATCH($B11,'Master Emp List'!$A$1:$A$38,0),MATCH(F$2,'Master Emp List'!$A$1:$I$1,0))</f>
        <v>#N/A</v>
      </c>
      <c r="G11" s="67"/>
    </row>
    <row r="12" spans="2:7">
      <c r="B12" s="10"/>
      <c r="C12" s="11" t="e">
        <f>INDEX('Master Emp List'!$A$1:$I$38, MATCH($B12,'Master Emp List'!$A$1:$A$38,0),MATCH(C$2,'Master Emp List'!$A$1:$I$1,0))</f>
        <v>#N/A</v>
      </c>
      <c r="D12" s="11" t="e">
        <f>INDEX('Master Emp List'!$A$1:$I$38, MATCH($B12,'Master Emp List'!$A$1:$A$38,0),MATCH(D$2,'Master Emp List'!$A$1:$I$1,0))</f>
        <v>#N/A</v>
      </c>
      <c r="E12" s="11" t="e">
        <f>INDEX('Master Emp List'!$A$1:$I$38, MATCH($B12,'Master Emp List'!$A$1:$A$38,0),MATCH(E$2,'Master Emp List'!$A$1:$I$1,0))</f>
        <v>#N/A</v>
      </c>
      <c r="F12" s="11" t="e">
        <f>INDEX('Master Emp List'!$A$1:$I$38, MATCH($B12,'Master Emp List'!$A$1:$A$38,0),MATCH(F$2,'Master Emp List'!$A$1:$I$1,0))</f>
        <v>#N/A</v>
      </c>
      <c r="G12" s="67"/>
    </row>
    <row r="13" spans="2:7">
      <c r="B13" s="10"/>
      <c r="C13" s="11" t="e">
        <f>INDEX('Master Emp List'!$A$1:$I$38, MATCH($B13,'Master Emp List'!$A$1:$A$38,0),MATCH(C$2,'Master Emp List'!$A$1:$I$1,0))</f>
        <v>#N/A</v>
      </c>
      <c r="D13" s="11" t="e">
        <f>INDEX('Master Emp List'!$A$1:$I$38, MATCH($B13,'Master Emp List'!$A$1:$A$38,0),MATCH(D$2,'Master Emp List'!$A$1:$I$1,0))</f>
        <v>#N/A</v>
      </c>
      <c r="E13" s="11" t="e">
        <f>INDEX('Master Emp List'!$A$1:$I$38, MATCH($B13,'Master Emp List'!$A$1:$A$38,0),MATCH(E$2,'Master Emp List'!$A$1:$I$1,0))</f>
        <v>#N/A</v>
      </c>
      <c r="F13" s="11" t="e">
        <f>INDEX('Master Emp List'!$A$1:$I$38, MATCH($B13,'Master Emp List'!$A$1:$A$38,0),MATCH(F$2,'Master Emp List'!$A$1:$I$1,0))</f>
        <v>#N/A</v>
      </c>
      <c r="G13" s="67"/>
    </row>
    <row r="14" spans="2:7">
      <c r="B14" s="10">
        <v>1302</v>
      </c>
      <c r="C14" s="11" t="str">
        <f>INDEX('Master Emp List'!$A$1:$I$38, MATCH($B14,'Master Emp List'!$A$1:$A$38,0),MATCH(C$2,'Master Emp List'!$A$1:$I$1,0))</f>
        <v>Randy</v>
      </c>
      <c r="D14" s="11" t="str">
        <f>INDEX('Master Emp List'!$A$1:$I$38, MATCH($B14,'Master Emp List'!$A$1:$A$38,0),MATCH(D$2,'Master Emp List'!$A$1:$I$1,0))</f>
        <v>Sindole</v>
      </c>
      <c r="E14" s="11" t="str">
        <f>INDEX('Master Emp List'!$A$1:$I$38, MATCH($B14,'Master Emp List'!$A$1:$A$38,0),MATCH(E$2,'Master Emp List'!$A$1:$I$1,0))</f>
        <v>MK</v>
      </c>
      <c r="F14" s="11">
        <f>INDEX('Master Emp List'!$A$1:$I$38, MATCH($B14,'Master Emp List'!$A$1:$A$38,0),MATCH(F$2,'Master Emp List'!$A$1:$I$1,0))</f>
        <v>14.25</v>
      </c>
      <c r="G14" s="67"/>
    </row>
    <row r="15" spans="2:7">
      <c r="B15" s="10">
        <v>1310</v>
      </c>
      <c r="C15" s="11" t="str">
        <f>INDEX('Master Emp List'!$A$1:$I$38, MATCH($B15,'Master Emp List'!$A$1:$A$38,0),MATCH(C$2,'Master Emp List'!$A$1:$I$1,0))</f>
        <v>Ellen</v>
      </c>
      <c r="D15" s="11" t="str">
        <f>INDEX('Master Emp List'!$A$1:$I$38, MATCH($B15,'Master Emp List'!$A$1:$A$38,0),MATCH(D$2,'Master Emp List'!$A$1:$I$1,0))</f>
        <v>Smith</v>
      </c>
      <c r="E15" s="11" t="str">
        <f>INDEX('Master Emp List'!$A$1:$I$38, MATCH($B15,'Master Emp List'!$A$1:$A$38,0),MATCH(E$2,'Master Emp List'!$A$1:$I$1,0))</f>
        <v>MF</v>
      </c>
      <c r="F15" s="11">
        <f>INDEX('Master Emp List'!$A$1:$I$38, MATCH($B15,'Master Emp List'!$A$1:$A$38,0),MATCH(F$2,'Master Emp List'!$A$1:$I$1,0))</f>
        <v>11.5</v>
      </c>
      <c r="G15" s="67"/>
    </row>
    <row r="16" spans="2:7">
      <c r="B16" s="10">
        <v>1329</v>
      </c>
      <c r="C16" s="11" t="str">
        <f>INDEX('Master Emp List'!$A$1:$I$38, MATCH($B16,'Master Emp List'!$A$1:$A$38,0),MATCH(C$2,'Master Emp List'!$A$1:$I$1,0))</f>
        <v>Tuome</v>
      </c>
      <c r="D16" s="11" t="str">
        <f>INDEX('Master Emp List'!$A$1:$I$38, MATCH($B16,'Master Emp List'!$A$1:$A$38,0),MATCH(D$2,'Master Emp List'!$A$1:$I$1,0))</f>
        <v>Vuanuo</v>
      </c>
      <c r="E16" s="11" t="str">
        <f>INDEX('Master Emp List'!$A$1:$I$38, MATCH($B16,'Master Emp List'!$A$1:$A$38,0),MATCH(E$2,'Master Emp List'!$A$1:$I$1,0))</f>
        <v>AC</v>
      </c>
      <c r="F16" s="11">
        <f>INDEX('Master Emp List'!$A$1:$I$38, MATCH($B16,'Master Emp List'!$A$1:$A$38,0),MATCH(F$2,'Master Emp List'!$A$1:$I$1,0))</f>
        <v>10.35</v>
      </c>
      <c r="G16" s="67"/>
    </row>
    <row r="17" spans="2:7">
      <c r="B17" s="10">
        <v>1333</v>
      </c>
      <c r="C17" s="11" t="str">
        <f>INDEX('Master Emp List'!$A$1:$I$38, MATCH($B17,'Master Emp List'!$A$1:$A$38,0),MATCH(C$2,'Master Emp List'!$A$1:$I$1,0))</f>
        <v>Tadeuz</v>
      </c>
      <c r="D17" s="11" t="str">
        <f>INDEX('Master Emp List'!$A$1:$I$38, MATCH($B17,'Master Emp List'!$A$1:$A$38,0),MATCH(D$2,'Master Emp List'!$A$1:$I$1,0))</f>
        <v>Szcznyck</v>
      </c>
      <c r="E17" s="11" t="str">
        <f>INDEX('Master Emp List'!$A$1:$I$38, MATCH($B17,'Master Emp List'!$A$1:$A$38,0),MATCH(E$2,'Master Emp List'!$A$1:$I$1,0))</f>
        <v>HR</v>
      </c>
      <c r="F17" s="11">
        <f>INDEX('Master Emp List'!$A$1:$I$38, MATCH($B17,'Master Emp List'!$A$1:$A$38,0),MATCH(F$2,'Master Emp List'!$A$1:$I$1,0))</f>
        <v>10.15</v>
      </c>
      <c r="G17" s="67"/>
    </row>
    <row r="18" spans="2:7" ht="14" thickBot="1">
      <c r="B18" s="13">
        <v>1368</v>
      </c>
      <c r="C18" s="11" t="str">
        <f>INDEX('Master Emp List'!$A$1:$I$38, MATCH($B18,'Master Emp List'!$A$1:$A$38,0),MATCH(C$2,'Master Emp List'!$A$1:$I$1,0))</f>
        <v>Tammy</v>
      </c>
      <c r="D18" s="11" t="str">
        <f>INDEX('Master Emp List'!$A$1:$I$38, MATCH($B18,'Master Emp List'!$A$1:$A$38,0),MATCH(D$2,'Master Emp List'!$A$1:$I$1,0))</f>
        <v>Wu</v>
      </c>
      <c r="E18" s="11" t="str">
        <f>INDEX('Master Emp List'!$A$1:$I$38, MATCH($B18,'Master Emp List'!$A$1:$A$38,0),MATCH(E$2,'Master Emp List'!$A$1:$I$1,0))</f>
        <v>AD</v>
      </c>
      <c r="F18" s="11">
        <f>INDEX('Master Emp List'!$A$1:$I$38, MATCH($B18,'Master Emp List'!$A$1:$A$38,0),MATCH(F$2,'Master Emp List'!$A$1:$I$1,0))</f>
        <v>12.25</v>
      </c>
      <c r="G18" s="67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7711-D0A2-4196-A6AA-50DDE55C0A6F}">
  <dimension ref="A1:I38"/>
  <sheetViews>
    <sheetView zoomScale="115" zoomScaleNormal="115" workbookViewId="0">
      <selection activeCell="D3" sqref="D3"/>
    </sheetView>
  </sheetViews>
  <sheetFormatPr baseColWidth="10" defaultColWidth="8.83203125" defaultRowHeight="14.25" customHeight="1"/>
  <cols>
    <col min="1" max="8" width="14.1640625" style="6" customWidth="1"/>
    <col min="9" max="9" width="14.164062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7"/>
  <sheetViews>
    <sheetView showGridLines="0" zoomScale="205" zoomScaleNormal="205" workbookViewId="0">
      <selection activeCell="A5" sqref="A5"/>
    </sheetView>
  </sheetViews>
  <sheetFormatPr baseColWidth="10" defaultColWidth="9.1640625" defaultRowHeight="13"/>
  <cols>
    <col min="1" max="1" width="30.1640625" style="55" bestFit="1" customWidth="1"/>
    <col min="2" max="2" width="18.6640625" style="55" customWidth="1"/>
    <col min="3" max="3" width="16.83203125" style="55" customWidth="1"/>
    <col min="4" max="4" width="8.1640625" style="55" customWidth="1"/>
    <col min="5" max="5" width="7.33203125" style="55" customWidth="1"/>
    <col min="6" max="6" width="10.5" style="55" bestFit="1" customWidth="1"/>
    <col min="7" max="7" width="12.6640625" style="55" bestFit="1" customWidth="1"/>
    <col min="8" max="16384" width="9.1640625" style="55"/>
  </cols>
  <sheetData>
    <row r="1" spans="1:2" ht="14" thickBot="1"/>
    <row r="2" spans="1:2" ht="22.5" customHeight="1" thickBot="1">
      <c r="A2" s="129" t="s">
        <v>231</v>
      </c>
      <c r="B2" s="130"/>
    </row>
    <row r="3" spans="1:2" ht="18" thickTop="1" thickBot="1">
      <c r="A3" s="61" t="s">
        <v>230</v>
      </c>
      <c r="B3" s="60" t="s">
        <v>226</v>
      </c>
    </row>
    <row r="4" spans="1:2" ht="7.5" customHeight="1" thickTop="1">
      <c r="A4" s="59"/>
      <c r="B4" s="58"/>
    </row>
    <row r="5" spans="1:2">
      <c r="A5" s="62" t="s">
        <v>229</v>
      </c>
      <c r="B5" s="57">
        <f>HLOOKUP($B$3,'Master Inventory List'!$A$2:$G$5,MATCH(LEFT(A5,11),'Master Inventory List'!$A$2:$A$5,0),FALSE)</f>
        <v>150</v>
      </c>
    </row>
    <row r="6" spans="1:2">
      <c r="A6" s="62" t="s">
        <v>228</v>
      </c>
      <c r="B6" s="57">
        <f>HLOOKUP($B$3,'Master Inventory List'!$A$2:$G$5,MATCH(LEFT(A6,11),'Master Inventory List'!$A$2:$A$5,0),FALSE)</f>
        <v>110</v>
      </c>
    </row>
    <row r="7" spans="1:2" ht="14" thickBot="1">
      <c r="A7" s="63" t="s">
        <v>227</v>
      </c>
      <c r="B7" s="57">
        <f>HLOOKUP($B$3,'Master Inventory List'!$A$2:$G$5,MATCH(LEFT(A7,11),'Master Inventory List'!$A$2:$A$5,0),FALSE)</f>
        <v>115</v>
      </c>
    </row>
  </sheetData>
  <mergeCells count="1">
    <mergeCell ref="A2:B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G5"/>
  <sheetViews>
    <sheetView zoomScale="205" zoomScaleNormal="205" workbookViewId="0">
      <selection activeCell="D3" sqref="D3"/>
    </sheetView>
  </sheetViews>
  <sheetFormatPr baseColWidth="10" defaultColWidth="9.1640625" defaultRowHeight="13"/>
  <cols>
    <col min="1" max="1" width="14.83203125" style="55" customWidth="1"/>
    <col min="2" max="16384" width="9.1640625" style="55"/>
  </cols>
  <sheetData>
    <row r="2" spans="1:7">
      <c r="A2" s="64" t="s">
        <v>238</v>
      </c>
      <c r="B2" s="65" t="s">
        <v>224</v>
      </c>
      <c r="C2" s="65" t="s">
        <v>226</v>
      </c>
      <c r="D2" s="65" t="s">
        <v>237</v>
      </c>
      <c r="E2" s="65" t="s">
        <v>236</v>
      </c>
      <c r="F2" s="65" t="s">
        <v>235</v>
      </c>
      <c r="G2" s="65" t="s">
        <v>225</v>
      </c>
    </row>
    <row r="3" spans="1:7">
      <c r="A3" s="66" t="s">
        <v>234</v>
      </c>
      <c r="B3" s="56">
        <v>120</v>
      </c>
      <c r="C3" s="56">
        <v>150</v>
      </c>
      <c r="D3" s="56">
        <v>135</v>
      </c>
      <c r="E3" s="56">
        <v>90</v>
      </c>
      <c r="F3" s="56">
        <v>95</v>
      </c>
      <c r="G3" s="56">
        <v>140</v>
      </c>
    </row>
    <row r="4" spans="1:7">
      <c r="A4" s="66" t="s">
        <v>233</v>
      </c>
      <c r="B4" s="56">
        <v>55</v>
      </c>
      <c r="C4" s="56">
        <v>110</v>
      </c>
      <c r="D4" s="56">
        <v>75</v>
      </c>
      <c r="E4" s="56">
        <v>95</v>
      </c>
      <c r="F4" s="56">
        <v>75</v>
      </c>
      <c r="G4" s="56">
        <v>55</v>
      </c>
    </row>
    <row r="5" spans="1:7">
      <c r="A5" s="66" t="s">
        <v>232</v>
      </c>
      <c r="B5" s="56">
        <v>70</v>
      </c>
      <c r="C5" s="56">
        <v>115</v>
      </c>
      <c r="D5" s="56">
        <v>65</v>
      </c>
      <c r="E5" s="56">
        <v>55</v>
      </c>
      <c r="F5" s="56">
        <v>85</v>
      </c>
      <c r="G5" s="56">
        <v>65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9380-3415-42C6-8C41-613698A280FA}">
  <dimension ref="B2:F19"/>
  <sheetViews>
    <sheetView zoomScale="130" zoomScaleNormal="130" workbookViewId="0">
      <selection activeCell="F4" sqref="F4:F9"/>
    </sheetView>
  </sheetViews>
  <sheetFormatPr baseColWidth="10" defaultColWidth="8.83203125" defaultRowHeight="13"/>
  <cols>
    <col min="1" max="1" width="3.1640625" customWidth="1"/>
    <col min="2" max="2" width="10" customWidth="1"/>
    <col min="3" max="3" width="16" customWidth="1"/>
    <col min="4" max="4" width="19" bestFit="1" customWidth="1"/>
    <col min="5" max="5" width="5.1640625" customWidth="1"/>
    <col min="6" max="6" width="18.33203125" bestFit="1" customWidth="1"/>
  </cols>
  <sheetData>
    <row r="2" spans="2:6" ht="41.25" customHeight="1" thickBot="1">
      <c r="C2" s="120" t="s">
        <v>281</v>
      </c>
      <c r="D2" s="123" t="s">
        <v>282</v>
      </c>
    </row>
    <row r="3" spans="2:6" ht="14">
      <c r="B3" s="119" t="s">
        <v>283</v>
      </c>
      <c r="C3" s="121" t="s">
        <v>240</v>
      </c>
      <c r="D3" s="34" t="s">
        <v>241</v>
      </c>
      <c r="F3" s="122" t="s">
        <v>239</v>
      </c>
    </row>
    <row r="4" spans="2:6">
      <c r="B4" s="68">
        <v>1054</v>
      </c>
      <c r="C4" s="68" t="str">
        <f>INDEX('INDEX MATCH Master Emp List'!$A$1:$I$38,10,3)</f>
        <v>Linda</v>
      </c>
      <c r="D4" s="68">
        <f>MATCH(B4,'INDEX MATCH Master Emp List'!$A$2:$A$38,0)</f>
        <v>1</v>
      </c>
      <c r="F4" s="69" t="str">
        <f>INDEX('INDEX MATCH Master Emp List'!$D$1:$D$38, MATCH(B4,'INDEX MATCH Master Emp List'!$A$1:$A$38,0))</f>
        <v>AT</v>
      </c>
    </row>
    <row r="5" spans="2:6">
      <c r="B5" s="68">
        <v>1078</v>
      </c>
      <c r="C5" s="68"/>
      <c r="D5" s="68">
        <f>MATCH(B5,'INDEX MATCH Master Emp List'!$A$2:$A$38,0)</f>
        <v>5</v>
      </c>
      <c r="F5" s="69" t="str">
        <f>INDEX('INDEX MATCH Master Emp List'!$D$1:$D$38, MATCH(B5,'INDEX MATCH Master Emp List'!$A$1:$A$38,0))</f>
        <v>AC</v>
      </c>
    </row>
    <row r="6" spans="2:6">
      <c r="B6" s="68">
        <v>1284</v>
      </c>
      <c r="C6" s="68"/>
      <c r="D6" s="68">
        <f>MATCH(B6,'INDEX MATCH Master Emp List'!$A$2:$A$38,0)</f>
        <v>8</v>
      </c>
      <c r="F6" s="69" t="str">
        <f>INDEX('INDEX MATCH Master Emp List'!$D$1:$D$38, MATCH(B6,'INDEX MATCH Master Emp List'!$A$1:$A$38,0))</f>
        <v>MK</v>
      </c>
    </row>
    <row r="7" spans="2:6">
      <c r="B7" s="68">
        <v>1299</v>
      </c>
      <c r="C7" s="68"/>
      <c r="D7" s="68">
        <f>MATCH(B7,'INDEX MATCH Master Emp List'!$A$2:$A$38,0)</f>
        <v>11</v>
      </c>
      <c r="F7" s="69" t="str">
        <f>INDEX('INDEX MATCH Master Emp List'!$D$1:$D$38, MATCH(B7,'INDEX MATCH Master Emp List'!$A$1:$A$38,0))</f>
        <v>MF</v>
      </c>
    </row>
    <row r="8" spans="2:6">
      <c r="B8" s="68">
        <v>1329</v>
      </c>
      <c r="C8" s="68"/>
      <c r="D8" s="68">
        <f>MATCH(B8,'INDEX MATCH Master Emp List'!$A$2:$A$38,0)</f>
        <v>14</v>
      </c>
      <c r="F8" s="69" t="str">
        <f>INDEX('INDEX MATCH Master Emp List'!$D$1:$D$38, MATCH(B8,'INDEX MATCH Master Emp List'!$A$1:$A$38,0))</f>
        <v>AC</v>
      </c>
    </row>
    <row r="9" spans="2:6">
      <c r="B9" s="68">
        <v>1509</v>
      </c>
      <c r="C9" s="68"/>
      <c r="D9" s="68">
        <f>MATCH(B9,'INDEX MATCH Master Emp List'!$A$2:$A$38,0)</f>
        <v>17</v>
      </c>
      <c r="F9" s="69" t="str">
        <f>INDEX('INDEX MATCH Master Emp List'!$D$1:$D$38, MATCH(B9,'INDEX MATCH Master Emp List'!$A$1:$A$38,0))</f>
        <v>AT</v>
      </c>
    </row>
    <row r="10" spans="2:6">
      <c r="C10" s="68"/>
      <c r="D10" s="68"/>
      <c r="F10" s="69"/>
    </row>
    <row r="11" spans="2:6">
      <c r="C11" s="68"/>
      <c r="D11" s="68"/>
      <c r="F11" s="69"/>
    </row>
    <row r="12" spans="2:6">
      <c r="C12" s="68"/>
      <c r="D12" s="68"/>
      <c r="F12" s="69"/>
    </row>
    <row r="13" spans="2:6">
      <c r="C13" s="68"/>
      <c r="D13" s="68"/>
      <c r="F13" s="69"/>
    </row>
    <row r="14" spans="2:6">
      <c r="C14" s="68"/>
      <c r="D14" s="68"/>
      <c r="F14" s="69"/>
    </row>
    <row r="15" spans="2:6">
      <c r="C15" s="68"/>
      <c r="D15" s="68"/>
      <c r="F15" s="69"/>
    </row>
    <row r="16" spans="2:6">
      <c r="C16" s="68"/>
      <c r="D16" s="68"/>
      <c r="F16" s="69"/>
    </row>
    <row r="17" spans="3:6">
      <c r="C17" s="68"/>
      <c r="D17" s="68"/>
      <c r="F17" s="69"/>
    </row>
    <row r="18" spans="3:6">
      <c r="C18" s="68"/>
      <c r="D18" s="68"/>
      <c r="F18" s="69"/>
    </row>
    <row r="19" spans="3:6">
      <c r="C19" s="68"/>
      <c r="D19" s="68"/>
      <c r="F19" s="6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I38"/>
  <sheetViews>
    <sheetView topLeftCell="A2" zoomScale="115" zoomScaleNormal="115" workbookViewId="0">
      <selection activeCell="A2" sqref="A2"/>
    </sheetView>
  </sheetViews>
  <sheetFormatPr baseColWidth="10" defaultColWidth="8.83203125" defaultRowHeight="14.25" customHeight="1"/>
  <cols>
    <col min="1" max="8" width="14.1640625" style="6" customWidth="1"/>
    <col min="9" max="9" width="14.164062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2:H26"/>
  <sheetViews>
    <sheetView tabSelected="1" zoomScale="160" zoomScaleNormal="160" workbookViewId="0">
      <selection activeCell="J20" sqref="J20"/>
    </sheetView>
  </sheetViews>
  <sheetFormatPr baseColWidth="10" defaultColWidth="8.83203125" defaultRowHeight="13"/>
  <cols>
    <col min="1" max="1" width="14.5" customWidth="1"/>
    <col min="2" max="2" width="27.83203125" bestFit="1" customWidth="1"/>
    <col min="3" max="3" width="12.5" customWidth="1"/>
    <col min="4" max="4" width="3.1640625" customWidth="1"/>
    <col min="5" max="5" width="11.83203125" customWidth="1"/>
    <col min="6" max="6" width="10.5" customWidth="1"/>
    <col min="7" max="7" width="14.5" customWidth="1"/>
    <col min="8" max="8" width="10.83203125" bestFit="1" customWidth="1"/>
  </cols>
  <sheetData>
    <row r="2" spans="1:8">
      <c r="A2" s="35" t="s">
        <v>168</v>
      </c>
      <c r="B2" s="35" t="s">
        <v>179</v>
      </c>
      <c r="C2" s="35" t="s">
        <v>203</v>
      </c>
      <c r="D2" s="39"/>
      <c r="E2" s="38" t="s">
        <v>167</v>
      </c>
      <c r="F2" s="38" t="s">
        <v>220</v>
      </c>
      <c r="G2" s="38" t="s">
        <v>219</v>
      </c>
      <c r="H2" s="36" t="s">
        <v>248</v>
      </c>
    </row>
    <row r="3" spans="1:8" ht="14">
      <c r="A3" s="22" t="s">
        <v>169</v>
      </c>
      <c r="B3" s="23" t="s">
        <v>180</v>
      </c>
      <c r="C3" s="24">
        <v>13.65</v>
      </c>
      <c r="D3" s="37"/>
      <c r="E3" s="17" t="str">
        <f>LEFT(A3,3)</f>
        <v>ACM</v>
      </c>
      <c r="F3" s="17" t="str">
        <f>MID(A3,4,3)</f>
        <v>110</v>
      </c>
      <c r="G3" s="17" t="str">
        <f>IF(H3 = 8, RIGHT(A3,2), RIGHT(A3,4))</f>
        <v>WW</v>
      </c>
      <c r="H3">
        <f>LEN(A3)</f>
        <v>8</v>
      </c>
    </row>
    <row r="4" spans="1:8" ht="14">
      <c r="A4" s="22" t="s">
        <v>170</v>
      </c>
      <c r="B4" s="23" t="s">
        <v>181</v>
      </c>
      <c r="C4" s="24">
        <v>12.19</v>
      </c>
      <c r="D4" s="37"/>
      <c r="E4" s="17" t="str">
        <f>LEFT(A4,3)</f>
        <v>ACM</v>
      </c>
      <c r="F4" s="17" t="str">
        <f>MID(A4,4,3)</f>
        <v>111</v>
      </c>
      <c r="G4" s="17" t="str">
        <f t="shared" ref="G4:G26" si="0">IF(H4 = 8, RIGHT(A4,2), RIGHT(A4,4))</f>
        <v>WW</v>
      </c>
      <c r="H4">
        <f t="shared" ref="H4:H26" si="1">LEN(A4)</f>
        <v>8</v>
      </c>
    </row>
    <row r="5" spans="1:8" ht="14">
      <c r="A5" s="22" t="s">
        <v>171</v>
      </c>
      <c r="B5" s="23" t="s">
        <v>182</v>
      </c>
      <c r="C5" s="24">
        <v>10.89</v>
      </c>
      <c r="D5" s="37"/>
      <c r="E5" s="17" t="str">
        <f t="shared" ref="E5:E17" si="2">LEFT(A5,3)</f>
        <v>ACM</v>
      </c>
      <c r="F5" s="17" t="str">
        <f t="shared" ref="F5:F17" si="3">MID(A5,4,3)</f>
        <v>150</v>
      </c>
      <c r="G5" s="17" t="str">
        <f t="shared" si="0"/>
        <v>WW</v>
      </c>
      <c r="H5">
        <f t="shared" si="1"/>
        <v>8</v>
      </c>
    </row>
    <row r="6" spans="1:8" ht="14">
      <c r="A6" s="22" t="s">
        <v>172</v>
      </c>
      <c r="B6" s="23" t="s">
        <v>183</v>
      </c>
      <c r="C6" s="24">
        <v>9.75</v>
      </c>
      <c r="D6" s="37"/>
      <c r="E6" s="17" t="str">
        <f t="shared" si="2"/>
        <v>ACM</v>
      </c>
      <c r="F6" s="17" t="str">
        <f t="shared" si="3"/>
        <v>321</v>
      </c>
      <c r="G6" s="17" t="str">
        <f t="shared" si="0"/>
        <v>DP</v>
      </c>
      <c r="H6">
        <f t="shared" si="1"/>
        <v>8</v>
      </c>
    </row>
    <row r="7" spans="1:8" ht="14">
      <c r="A7" s="22" t="s">
        <v>173</v>
      </c>
      <c r="B7" s="23" t="s">
        <v>184</v>
      </c>
      <c r="C7" s="24">
        <v>9.59</v>
      </c>
      <c r="D7" s="37"/>
      <c r="E7" s="17" t="str">
        <f t="shared" si="2"/>
        <v>ACM</v>
      </c>
      <c r="F7" s="17" t="str">
        <f t="shared" si="3"/>
        <v>322</v>
      </c>
      <c r="G7" s="17" t="str">
        <f t="shared" si="0"/>
        <v>DP</v>
      </c>
      <c r="H7">
        <f t="shared" si="1"/>
        <v>8</v>
      </c>
    </row>
    <row r="8" spans="1:8" ht="14">
      <c r="A8" s="22" t="s">
        <v>174</v>
      </c>
      <c r="B8" s="23" t="s">
        <v>185</v>
      </c>
      <c r="C8" s="24">
        <v>10.4</v>
      </c>
      <c r="D8" s="37"/>
      <c r="E8" s="17" t="str">
        <f t="shared" si="2"/>
        <v>ACM</v>
      </c>
      <c r="F8" s="17" t="str">
        <f t="shared" si="3"/>
        <v>325</v>
      </c>
      <c r="G8" s="17" t="str">
        <f t="shared" si="0"/>
        <v>DP</v>
      </c>
      <c r="H8">
        <f t="shared" si="1"/>
        <v>8</v>
      </c>
    </row>
    <row r="9" spans="1:8" ht="14">
      <c r="A9" s="22" t="s">
        <v>175</v>
      </c>
      <c r="B9" s="23" t="s">
        <v>186</v>
      </c>
      <c r="C9" s="24">
        <v>10.56</v>
      </c>
      <c r="D9" s="37"/>
      <c r="E9" s="17" t="str">
        <f t="shared" si="2"/>
        <v>ACM</v>
      </c>
      <c r="F9" s="17" t="str">
        <f t="shared" si="3"/>
        <v>330</v>
      </c>
      <c r="G9" s="17" t="str">
        <f t="shared" si="0"/>
        <v>DP</v>
      </c>
      <c r="H9">
        <f t="shared" si="1"/>
        <v>8</v>
      </c>
    </row>
    <row r="10" spans="1:8" ht="14">
      <c r="A10" s="22" t="s">
        <v>176</v>
      </c>
      <c r="B10" s="23" t="s">
        <v>187</v>
      </c>
      <c r="C10" s="24">
        <v>9.75</v>
      </c>
      <c r="D10" s="37"/>
      <c r="E10" s="17" t="str">
        <f t="shared" si="2"/>
        <v>ACM</v>
      </c>
      <c r="F10" s="17" t="str">
        <f t="shared" si="3"/>
        <v>450</v>
      </c>
      <c r="G10" s="17" t="str">
        <f t="shared" si="0"/>
        <v>DP</v>
      </c>
      <c r="H10">
        <f t="shared" si="1"/>
        <v>8</v>
      </c>
    </row>
    <row r="11" spans="1:8" ht="14">
      <c r="A11" s="22" t="s">
        <v>177</v>
      </c>
      <c r="B11" s="23" t="s">
        <v>188</v>
      </c>
      <c r="C11" s="24">
        <v>9.75</v>
      </c>
      <c r="D11" s="37"/>
      <c r="E11" s="17" t="str">
        <f t="shared" si="2"/>
        <v>ACM</v>
      </c>
      <c r="F11" s="17" t="str">
        <f t="shared" si="3"/>
        <v>460</v>
      </c>
      <c r="G11" s="17" t="str">
        <f t="shared" si="0"/>
        <v>DP</v>
      </c>
      <c r="H11">
        <f t="shared" si="1"/>
        <v>8</v>
      </c>
    </row>
    <row r="12" spans="1:8" ht="14">
      <c r="A12" s="22" t="s">
        <v>204</v>
      </c>
      <c r="B12" s="23" t="s">
        <v>189</v>
      </c>
      <c r="C12" s="24">
        <v>4.0599999999999996</v>
      </c>
      <c r="D12" s="37"/>
      <c r="E12" s="17" t="str">
        <f t="shared" si="2"/>
        <v>AST</v>
      </c>
      <c r="F12" s="17" t="str">
        <f t="shared" si="3"/>
        <v>530</v>
      </c>
      <c r="G12" s="17" t="str">
        <f t="shared" si="0"/>
        <v>OL</v>
      </c>
      <c r="H12">
        <f t="shared" si="1"/>
        <v>8</v>
      </c>
    </row>
    <row r="13" spans="1:8" ht="14">
      <c r="A13" s="22" t="s">
        <v>205</v>
      </c>
      <c r="B13" s="23" t="s">
        <v>190</v>
      </c>
      <c r="C13" s="24">
        <v>5.04</v>
      </c>
      <c r="D13" s="37"/>
      <c r="E13" s="17" t="str">
        <f t="shared" si="2"/>
        <v>AST</v>
      </c>
      <c r="F13" s="17" t="str">
        <f t="shared" si="3"/>
        <v>100</v>
      </c>
      <c r="G13" s="17" t="str">
        <f t="shared" si="0"/>
        <v>TF</v>
      </c>
      <c r="H13">
        <f t="shared" si="1"/>
        <v>8</v>
      </c>
    </row>
    <row r="14" spans="1:8" ht="14">
      <c r="A14" s="22" t="s">
        <v>206</v>
      </c>
      <c r="B14" s="23" t="s">
        <v>191</v>
      </c>
      <c r="C14" s="24">
        <v>3.9</v>
      </c>
      <c r="D14" s="37"/>
      <c r="E14" s="17" t="str">
        <f t="shared" si="2"/>
        <v>AST</v>
      </c>
      <c r="F14" s="17" t="str">
        <f t="shared" si="3"/>
        <v>130</v>
      </c>
      <c r="G14" s="17" t="str">
        <f t="shared" si="0"/>
        <v>OL</v>
      </c>
      <c r="H14">
        <f t="shared" si="1"/>
        <v>8</v>
      </c>
    </row>
    <row r="15" spans="1:8" ht="14">
      <c r="A15" s="22" t="s">
        <v>207</v>
      </c>
      <c r="B15" s="23" t="s">
        <v>192</v>
      </c>
      <c r="C15" s="24">
        <v>4.55</v>
      </c>
      <c r="D15" s="37"/>
      <c r="E15" s="17" t="str">
        <f t="shared" si="2"/>
        <v>AST</v>
      </c>
      <c r="F15" s="17" t="str">
        <f t="shared" si="3"/>
        <v>140</v>
      </c>
      <c r="G15" s="17" t="str">
        <f t="shared" si="0"/>
        <v>OL</v>
      </c>
      <c r="H15">
        <f t="shared" si="1"/>
        <v>8</v>
      </c>
    </row>
    <row r="16" spans="1:8" ht="14">
      <c r="A16" s="22" t="s">
        <v>208</v>
      </c>
      <c r="B16" s="23" t="s">
        <v>193</v>
      </c>
      <c r="C16" s="24">
        <v>5.2</v>
      </c>
      <c r="D16" s="37"/>
      <c r="E16" s="17" t="str">
        <f t="shared" si="2"/>
        <v>AST</v>
      </c>
      <c r="F16" s="17" t="str">
        <f t="shared" si="3"/>
        <v>300</v>
      </c>
      <c r="G16" s="17" t="str">
        <f t="shared" si="0"/>
        <v>GO</v>
      </c>
      <c r="H16">
        <f t="shared" si="1"/>
        <v>8</v>
      </c>
    </row>
    <row r="17" spans="1:8" ht="14">
      <c r="A17" s="22" t="s">
        <v>209</v>
      </c>
      <c r="B17" s="23" t="s">
        <v>194</v>
      </c>
      <c r="C17" s="24">
        <v>7.31</v>
      </c>
      <c r="D17" s="37"/>
      <c r="E17" s="17" t="str">
        <f t="shared" si="2"/>
        <v>AST</v>
      </c>
      <c r="F17" s="17" t="str">
        <f t="shared" si="3"/>
        <v>121</v>
      </c>
      <c r="G17" s="17" t="str">
        <f t="shared" si="0"/>
        <v>BF</v>
      </c>
      <c r="H17">
        <f t="shared" si="1"/>
        <v>8</v>
      </c>
    </row>
    <row r="18" spans="1:8" ht="14">
      <c r="A18" s="22" t="s">
        <v>210</v>
      </c>
      <c r="B18" s="23" t="s">
        <v>195</v>
      </c>
      <c r="C18" s="24">
        <v>6.5</v>
      </c>
      <c r="D18" s="37"/>
      <c r="E18" s="17" t="str">
        <f>LEFT(A18,3)</f>
        <v>AST</v>
      </c>
      <c r="F18" s="17" t="str">
        <f>MID(A18,4,3)</f>
        <v>132</v>
      </c>
      <c r="G18" s="17" t="str">
        <f t="shared" si="0"/>
        <v>PS</v>
      </c>
      <c r="H18">
        <f t="shared" si="1"/>
        <v>8</v>
      </c>
    </row>
    <row r="19" spans="1:8" ht="14">
      <c r="A19" s="22" t="s">
        <v>178</v>
      </c>
      <c r="B19" s="23" t="s">
        <v>196</v>
      </c>
      <c r="C19" s="24">
        <v>4.55</v>
      </c>
      <c r="D19" s="37"/>
      <c r="E19" s="17" t="str">
        <f t="shared" ref="E19:E26" si="4">LEFT(A19,3)</f>
        <v>AST</v>
      </c>
      <c r="F19" s="17" t="str">
        <f t="shared" ref="F19:F26" si="5">MID(A19,4,3)</f>
        <v>205</v>
      </c>
      <c r="G19" s="17" t="str">
        <f t="shared" si="0"/>
        <v>0995</v>
      </c>
      <c r="H19">
        <f t="shared" si="1"/>
        <v>10</v>
      </c>
    </row>
    <row r="20" spans="1:8" ht="14">
      <c r="A20" s="22" t="s">
        <v>211</v>
      </c>
      <c r="B20" s="23" t="s">
        <v>197</v>
      </c>
      <c r="C20" s="24">
        <v>14.3</v>
      </c>
      <c r="D20" s="37"/>
      <c r="E20" s="17" t="str">
        <f t="shared" si="4"/>
        <v>BVR</v>
      </c>
      <c r="F20" s="17" t="str">
        <f t="shared" si="5"/>
        <v>590</v>
      </c>
      <c r="G20" s="17" t="str">
        <f t="shared" si="0"/>
        <v>WF</v>
      </c>
      <c r="H20">
        <f t="shared" si="1"/>
        <v>8</v>
      </c>
    </row>
    <row r="21" spans="1:8" ht="14">
      <c r="A21" s="22" t="s">
        <v>212</v>
      </c>
      <c r="B21" s="23" t="s">
        <v>213</v>
      </c>
      <c r="C21" s="24">
        <v>13.81</v>
      </c>
      <c r="D21" s="37"/>
      <c r="E21" s="17" t="str">
        <f t="shared" si="4"/>
        <v>BVR</v>
      </c>
      <c r="F21" s="17" t="str">
        <f t="shared" si="5"/>
        <v>690</v>
      </c>
      <c r="G21" s="17" t="str">
        <f t="shared" si="0"/>
        <v>AF</v>
      </c>
      <c r="H21">
        <f t="shared" si="1"/>
        <v>8</v>
      </c>
    </row>
    <row r="22" spans="1:8" ht="14">
      <c r="A22" s="22" t="s">
        <v>217</v>
      </c>
      <c r="B22" s="23" t="s">
        <v>198</v>
      </c>
      <c r="C22" s="24">
        <v>7.31</v>
      </c>
      <c r="D22" s="37"/>
      <c r="E22" s="17" t="str">
        <f t="shared" si="4"/>
        <v>TRA</v>
      </c>
      <c r="F22" s="17" t="str">
        <f t="shared" si="5"/>
        <v>203</v>
      </c>
      <c r="G22" s="17" t="str">
        <f t="shared" si="0"/>
        <v>OF</v>
      </c>
      <c r="H22">
        <f t="shared" si="1"/>
        <v>8</v>
      </c>
    </row>
    <row r="23" spans="1:8" ht="14">
      <c r="A23" s="22" t="s">
        <v>218</v>
      </c>
      <c r="B23" s="23" t="s">
        <v>199</v>
      </c>
      <c r="C23" s="24">
        <v>7.31</v>
      </c>
      <c r="D23" s="37"/>
      <c r="E23" s="17" t="str">
        <f t="shared" si="4"/>
        <v>TRA</v>
      </c>
      <c r="F23" s="17" t="str">
        <f t="shared" si="5"/>
        <v>205</v>
      </c>
      <c r="G23" s="17" t="str">
        <f t="shared" si="0"/>
        <v>OF</v>
      </c>
      <c r="H23">
        <f t="shared" si="1"/>
        <v>8</v>
      </c>
    </row>
    <row r="24" spans="1:8" ht="14">
      <c r="A24" s="22" t="s">
        <v>214</v>
      </c>
      <c r="B24" s="23" t="s">
        <v>200</v>
      </c>
      <c r="C24" s="24">
        <v>7.31</v>
      </c>
      <c r="D24" s="37"/>
      <c r="E24" s="17" t="str">
        <f t="shared" si="4"/>
        <v>TRA</v>
      </c>
      <c r="F24" s="17" t="str">
        <f t="shared" si="5"/>
        <v>207</v>
      </c>
      <c r="G24" s="17" t="str">
        <f t="shared" si="0"/>
        <v>OF</v>
      </c>
      <c r="H24">
        <f t="shared" si="1"/>
        <v>8</v>
      </c>
    </row>
    <row r="25" spans="1:8" ht="14">
      <c r="A25" s="22" t="s">
        <v>215</v>
      </c>
      <c r="B25" s="23" t="s">
        <v>201</v>
      </c>
      <c r="C25" s="24">
        <v>7.64</v>
      </c>
      <c r="D25" s="37"/>
      <c r="E25" s="17" t="str">
        <f t="shared" si="4"/>
        <v>TRA</v>
      </c>
      <c r="F25" s="17" t="str">
        <f t="shared" si="5"/>
        <v>310</v>
      </c>
      <c r="G25" s="17" t="str">
        <f t="shared" si="0"/>
        <v>OF</v>
      </c>
      <c r="H25">
        <f t="shared" si="1"/>
        <v>8</v>
      </c>
    </row>
    <row r="26" spans="1:8" ht="14">
      <c r="A26" s="22" t="s">
        <v>216</v>
      </c>
      <c r="B26" s="23" t="s">
        <v>202</v>
      </c>
      <c r="C26" s="24">
        <v>6.14</v>
      </c>
      <c r="D26" s="37"/>
      <c r="E26" s="17" t="str">
        <f t="shared" si="4"/>
        <v>TRA</v>
      </c>
      <c r="F26" s="17" t="str">
        <f t="shared" si="5"/>
        <v>610</v>
      </c>
      <c r="G26" s="17" t="str">
        <f t="shared" si="0"/>
        <v>OF</v>
      </c>
      <c r="H26">
        <f t="shared" si="1"/>
        <v>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IF Function</vt:lpstr>
      <vt:lpstr>SUMIF Function</vt:lpstr>
      <vt:lpstr>VLOOKUP Function</vt:lpstr>
      <vt:lpstr>Master Emp List</vt:lpstr>
      <vt:lpstr>HLOOKUP Function</vt:lpstr>
      <vt:lpstr>Master Inventory List</vt:lpstr>
      <vt:lpstr>INDEX MATCH Functions</vt:lpstr>
      <vt:lpstr>INDEX MATCH Master Emp List</vt:lpstr>
      <vt:lpstr>LEFT RIGHT MID Functions</vt:lpstr>
      <vt:lpstr>SEARCH Function</vt:lpstr>
      <vt:lpstr>CONCATENATE</vt:lpstr>
      <vt:lpstr>Formula Auditing</vt:lpstr>
      <vt:lpstr>Watch Window</vt:lpstr>
      <vt:lpstr>Worksheet Protection</vt:lpstr>
      <vt:lpstr>Goal Seek</vt:lpstr>
      <vt:lpstr>Solver</vt:lpstr>
      <vt:lpstr>Data Table</vt:lpstr>
      <vt:lpstr>Scenarios</vt:lpstr>
      <vt:lpstr>Macro</vt:lpstr>
      <vt:lpstr>Test Macro</vt:lpstr>
      <vt:lpstr>Monthly_Goal</vt:lpstr>
      <vt:lpstr>Week_1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Caroline Crandell</cp:lastModifiedBy>
  <cp:lastPrinted>2016-02-22T19:48:39Z</cp:lastPrinted>
  <dcterms:created xsi:type="dcterms:W3CDTF">2001-09-07T21:10:35Z</dcterms:created>
  <dcterms:modified xsi:type="dcterms:W3CDTF">2023-11-05T00:30:17Z</dcterms:modified>
</cp:coreProperties>
</file>