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29: Mastering Excel's &quot;What If?&quot; Tools/Resources/"/>
    </mc:Choice>
  </mc:AlternateContent>
  <xr:revisionPtr revIDLastSave="0" documentId="13_ncr:1_{04E550A1-0349-A147-903C-7262AB0CF9DC}" xr6:coauthVersionLast="47" xr6:coauthVersionMax="47" xr10:uidLastSave="{00000000-0000-0000-0000-000000000000}"/>
  <workbookProtection lockStructure="1"/>
  <bookViews>
    <workbookView xWindow="0" yWindow="760" windowWidth="30240" windowHeight="16680" firstSheet="6" activeTab="14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Week_1">'IF Function'!$B$5:$B$9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1" l="1"/>
  <c r="F8" i="25"/>
  <c r="E10" i="25"/>
  <c r="E18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4" i="20"/>
  <c r="C3" i="24"/>
  <c r="C4" i="24"/>
  <c r="C5" i="24"/>
  <c r="C6" i="24"/>
  <c r="C2" i="24"/>
  <c r="B3" i="24"/>
  <c r="B4" i="24"/>
  <c r="B5" i="24"/>
  <c r="B6" i="24"/>
  <c r="B2" i="24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3" i="21"/>
  <c r="E18" i="21"/>
  <c r="F18" i="21"/>
  <c r="E19" i="21"/>
  <c r="F19" i="21"/>
  <c r="E20" i="21"/>
  <c r="F20" i="21"/>
  <c r="E21" i="21"/>
  <c r="F21" i="21"/>
  <c r="E22" i="21"/>
  <c r="F22" i="21"/>
  <c r="E23" i="21"/>
  <c r="F23" i="21"/>
  <c r="E24" i="21"/>
  <c r="F24" i="21"/>
  <c r="E25" i="21"/>
  <c r="F25" i="21"/>
  <c r="E26" i="21"/>
  <c r="F26" i="21"/>
  <c r="E5" i="21"/>
  <c r="F5" i="21"/>
  <c r="E6" i="21"/>
  <c r="F6" i="21"/>
  <c r="E7" i="21"/>
  <c r="F7" i="21"/>
  <c r="E8" i="21"/>
  <c r="F8" i="21"/>
  <c r="E9" i="21"/>
  <c r="F9" i="21"/>
  <c r="E10" i="21"/>
  <c r="F10" i="21"/>
  <c r="E11" i="21"/>
  <c r="F11" i="21"/>
  <c r="E12" i="21"/>
  <c r="F12" i="21"/>
  <c r="E13" i="21"/>
  <c r="F13" i="21"/>
  <c r="E14" i="21"/>
  <c r="F14" i="21"/>
  <c r="E15" i="21"/>
  <c r="F15" i="21"/>
  <c r="E16" i="21"/>
  <c r="F16" i="21"/>
  <c r="E17" i="21"/>
  <c r="F17" i="21"/>
  <c r="F4" i="21"/>
  <c r="E4" i="21"/>
  <c r="B6" i="22"/>
  <c r="B7" i="22"/>
  <c r="B5" i="22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D3" i="1"/>
  <c r="E3" i="1"/>
  <c r="F3" i="1"/>
  <c r="C3" i="1"/>
  <c r="F4" i="34"/>
  <c r="F5" i="34"/>
  <c r="F6" i="34"/>
  <c r="F7" i="34"/>
  <c r="F8" i="34"/>
  <c r="F9" i="34"/>
  <c r="D5" i="34"/>
  <c r="D6" i="34"/>
  <c r="D7" i="34"/>
  <c r="D8" i="34"/>
  <c r="D9" i="34"/>
  <c r="D4" i="34"/>
  <c r="C4" i="34"/>
  <c r="I5" i="17"/>
  <c r="H5" i="17"/>
  <c r="H3" i="17"/>
  <c r="I3" i="17"/>
  <c r="F12" i="4"/>
  <c r="I5" i="4"/>
  <c r="I6" i="4"/>
  <c r="I7" i="4"/>
  <c r="I8" i="4"/>
  <c r="I9" i="4"/>
  <c r="H9" i="4"/>
  <c r="H8" i="4"/>
  <c r="H7" i="4"/>
  <c r="H6" i="4"/>
  <c r="H5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B10" i="25"/>
  <c r="F9" i="25"/>
  <c r="H9" i="25" s="1"/>
  <c r="I9" i="25" s="1"/>
  <c r="H8" i="25"/>
  <c r="I8" i="25" s="1"/>
  <c r="F7" i="25"/>
  <c r="F6" i="25"/>
  <c r="H6" i="25" s="1"/>
  <c r="I6" i="25" s="1"/>
  <c r="F5" i="25"/>
  <c r="H5" i="25" s="1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F3" i="21"/>
  <c r="E3" i="21"/>
  <c r="H7" i="25" l="1"/>
  <c r="I7" i="25" s="1"/>
  <c r="F7" i="29"/>
  <c r="F10" i="25"/>
  <c r="B2" i="27" s="1"/>
  <c r="G3" i="29"/>
  <c r="E7" i="29"/>
  <c r="G4" i="29"/>
  <c r="F10" i="26"/>
  <c r="F12" i="26" s="1"/>
  <c r="H5" i="26"/>
  <c r="F14" i="25"/>
  <c r="I5" i="25"/>
  <c r="F12" i="25" l="1"/>
  <c r="G7" i="29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<sst xmlns="http://schemas.openxmlformats.org/spreadsheetml/2006/main" count="1527" uniqueCount="284">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</sst>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66" fontId="6" fillId="0" borderId="1" xfId="5" applyNumberFormat="1" applyBorder="1" applyAlignment="1">
      <alignment horizontal="center" vertical="center" wrapText="1"/>
    </xf>
    <xf numFmtId="44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67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67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44" fontId="13" fillId="6" borderId="12" xfId="1" applyFont="1" applyFill="1" applyBorder="1" applyProtection="1"/>
    <xf numFmtId="164" fontId="3" fillId="0" borderId="9" xfId="1" applyNumberFormat="1" applyFont="1" applyBorder="1" applyAlignment="1" applyProtection="1">
      <alignment horizontal="center"/>
    </xf>
    <xf numFmtId="164" fontId="3" fillId="0" borderId="21" xfId="1" applyNumberFormat="1" applyFont="1" applyBorder="1" applyAlignment="1" applyProtection="1">
      <alignment horizont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0" zoomScaleNormal="140" workbookViewId="0">
      <selection activeCell="F12" sqref="F12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31" t="s">
        <v>280</v>
      </c>
      <c r="B2" s="131"/>
      <c r="C2" s="131"/>
      <c r="D2" s="131"/>
      <c r="E2" s="131"/>
      <c r="F2" s="131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 &gt;= Monthly_Goal,"YES","NO")</f>
        <v>YES</v>
      </c>
      <c r="I5" s="2" t="str">
        <f>IF(AND(H5="YES",MIN(B5:E5)&gt;=8000),"BONUS","NO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 &gt;= Monthly_Goal,"YES","NO")</f>
        <v>NO</v>
      </c>
      <c r="I6" s="2" t="str">
        <f t="shared" ref="I6:I9" si="0">IF(AND(H6="YES",MIN(B6:E6)&gt;=8000),"BONUS","NO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 &gt;= Monthly_Goal,"YES","NO")</f>
        <v>NO</v>
      </c>
      <c r="I7" s="2" t="str">
        <f t="shared" si="0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 &gt;= Monthly_Goal,"YES","NO")</f>
        <v>YES</v>
      </c>
      <c r="I8" s="2" t="str">
        <f t="shared" si="0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 &gt;= Monthly_Goal,"YES","NO")</f>
        <v>YES</v>
      </c>
      <c r="I9" s="2" t="str">
        <f t="shared" si="0"/>
        <v>NO BONUS</v>
      </c>
    </row>
    <row r="10" spans="1:9" ht="14">
      <c r="A10" s="48" t="s">
        <v>223</v>
      </c>
      <c r="B10" s="53">
        <f>SUM(Week_1)</f>
        <v>40402</v>
      </c>
      <c r="C10" s="54"/>
      <c r="D10" s="54"/>
      <c r="E10" s="53"/>
      <c r="F10" s="53"/>
    </row>
    <row r="11" spans="1:9" ht="14">
      <c r="A11" s="49"/>
    </row>
    <row r="12" spans="1:9" ht="16.5" customHeight="1">
      <c r="A12" s="128" t="s">
        <v>13</v>
      </c>
      <c r="B12" s="129"/>
      <c r="C12" s="129"/>
      <c r="D12" s="129"/>
      <c r="E12" s="130"/>
      <c r="F12" s="3">
        <f>COUNTIF(H5:H9, 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C2" sqref="C2:C6"/>
    </sheetView>
  </sheetViews>
  <sheetFormatPr baseColWidth="10" defaultColWidth="8.83203125" defaultRowHeight="13"/>
  <cols>
    <col min="1" max="1" width="14.1640625" bestFit="1" customWidth="1"/>
    <col min="2" max="2" width="13" bestFit="1" customWidth="1"/>
    <col min="3" max="3" width="12.83203125" bestFit="1" customWidth="1"/>
  </cols>
  <sheetData>
    <row r="1" spans="1:3" ht="16">
      <c r="A1" s="71" t="s">
        <v>242</v>
      </c>
      <c r="B1" s="71" t="s">
        <v>18</v>
      </c>
      <c r="C1" s="71" t="s">
        <v>17</v>
      </c>
    </row>
    <row r="2" spans="1:3">
      <c r="A2" t="s">
        <v>243</v>
      </c>
      <c r="B2" t="str">
        <f>LEFT(A2,SEARCH(" ",A2))</f>
        <v xml:space="preserve">Patrick </v>
      </c>
      <c r="C2" t="str">
        <f>RIGHT(A2,LEN(A2)-SEARCH(" ",A2))</f>
        <v>Marleau</v>
      </c>
    </row>
    <row r="3" spans="1:3">
      <c r="A3" t="s">
        <v>244</v>
      </c>
      <c r="B3" t="str">
        <f t="shared" ref="B3:B6" si="0">LEFT(A3,SEARCH(" ",A3))</f>
        <v xml:space="preserve">Joe </v>
      </c>
      <c r="C3" t="str">
        <f t="shared" ref="C3:C6" si="1">RIGHT(A3,LEN(A3)-SEARCH(" ",A3))</f>
        <v>Thornton</v>
      </c>
    </row>
    <row r="4" spans="1:3">
      <c r="A4" t="s">
        <v>245</v>
      </c>
      <c r="B4" t="str">
        <f t="shared" si="0"/>
        <v xml:space="preserve">Brent </v>
      </c>
      <c r="C4" t="str">
        <f t="shared" si="1"/>
        <v>Burns</v>
      </c>
    </row>
    <row r="5" spans="1:3">
      <c r="A5" t="s">
        <v>246</v>
      </c>
      <c r="B5" t="str">
        <f t="shared" si="0"/>
        <v xml:space="preserve">Joe </v>
      </c>
      <c r="C5" t="str">
        <f t="shared" si="1"/>
        <v>Pavelski</v>
      </c>
    </row>
    <row r="6" spans="1:3">
      <c r="A6" t="s">
        <v>247</v>
      </c>
      <c r="B6" t="str">
        <f t="shared" si="0"/>
        <v xml:space="preserve">Martin </v>
      </c>
      <c r="C6" t="str">
        <f t="shared" si="1"/>
        <v>Jones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18"/>
    </sheetView>
  </sheetViews>
  <sheetFormatPr baseColWidth="10" defaultColWidth="8.83203125" defaultRowHeight="13"/>
  <cols>
    <col min="2" max="2" width="12.83203125" customWidth="1"/>
    <col min="3" max="3" width="12.1640625" customWidth="1"/>
    <col min="4" max="4" width="3.1640625" customWidth="1"/>
    <col min="6" max="6" width="15.5" customWidth="1"/>
  </cols>
  <sheetData>
    <row r="2" spans="2:6">
      <c r="B2" s="40" t="s">
        <v>17</v>
      </c>
      <c r="C2" s="40" t="s">
        <v>18</v>
      </c>
      <c r="E2" s="134" t="s">
        <v>166</v>
      </c>
      <c r="F2" s="134"/>
    </row>
    <row r="3" spans="2:6" ht="14">
      <c r="B3" s="25" t="s">
        <v>25</v>
      </c>
      <c r="C3" s="25" t="s">
        <v>26</v>
      </c>
      <c r="E3" s="135" t="str">
        <f>CONCATENATE(C3," ",B3)</f>
        <v>Howard Smith</v>
      </c>
      <c r="F3" s="136"/>
    </row>
    <row r="4" spans="2:6" ht="14">
      <c r="B4" s="25" t="s">
        <v>30</v>
      </c>
      <c r="C4" s="25" t="s">
        <v>31</v>
      </c>
      <c r="E4" s="135" t="str">
        <f>_xlfn.CONCAT(C4, " ", B4)</f>
        <v>Joe Gonzales</v>
      </c>
      <c r="F4" s="136"/>
    </row>
    <row r="5" spans="2:6" ht="14">
      <c r="B5" s="25" t="s">
        <v>33</v>
      </c>
      <c r="C5" s="25" t="s">
        <v>34</v>
      </c>
      <c r="E5" s="135" t="str">
        <f t="shared" ref="E5:E17" si="0">_xlfn.CONCAT(C5, " ", B5)</f>
        <v>Gail Scote</v>
      </c>
      <c r="F5" s="136"/>
    </row>
    <row r="6" spans="2:6" ht="14">
      <c r="B6" s="25" t="s">
        <v>36</v>
      </c>
      <c r="C6" s="25" t="s">
        <v>37</v>
      </c>
      <c r="E6" s="135" t="str">
        <f t="shared" si="0"/>
        <v>Sheryl Kane</v>
      </c>
      <c r="F6" s="136"/>
    </row>
    <row r="7" spans="2:6" ht="14">
      <c r="B7" s="25" t="s">
        <v>41</v>
      </c>
      <c r="C7" s="25" t="s">
        <v>42</v>
      </c>
      <c r="E7" s="135" t="str">
        <f t="shared" si="0"/>
        <v>Kendrick Hapsbuch</v>
      </c>
      <c r="F7" s="136"/>
    </row>
    <row r="8" spans="2:6" ht="14">
      <c r="B8" s="25" t="s">
        <v>45</v>
      </c>
      <c r="C8" s="25" t="s">
        <v>46</v>
      </c>
      <c r="E8" s="135" t="str">
        <f t="shared" si="0"/>
        <v>Mark Henders</v>
      </c>
      <c r="F8" s="136"/>
    </row>
    <row r="9" spans="2:6" ht="14">
      <c r="B9" s="25" t="s">
        <v>48</v>
      </c>
      <c r="C9" s="25" t="s">
        <v>49</v>
      </c>
      <c r="E9" s="135" t="str">
        <f t="shared" si="0"/>
        <v>Katie Atherton</v>
      </c>
      <c r="F9" s="136"/>
    </row>
    <row r="10" spans="2:6" ht="14">
      <c r="B10" s="25" t="s">
        <v>52</v>
      </c>
      <c r="C10" s="25" t="s">
        <v>53</v>
      </c>
      <c r="E10" s="135" t="str">
        <f t="shared" si="0"/>
        <v>Frank Bellwood</v>
      </c>
      <c r="F10" s="136"/>
    </row>
    <row r="11" spans="2:6" ht="14">
      <c r="B11" s="25" t="s">
        <v>56</v>
      </c>
      <c r="C11" s="25" t="s">
        <v>57</v>
      </c>
      <c r="E11" s="135" t="str">
        <f t="shared" si="0"/>
        <v>Linda Cooper</v>
      </c>
      <c r="F11" s="136"/>
    </row>
    <row r="12" spans="2:6" ht="14">
      <c r="B12" s="25" t="s">
        <v>59</v>
      </c>
      <c r="C12" s="25" t="s">
        <v>60</v>
      </c>
      <c r="E12" s="135" t="str">
        <f t="shared" si="0"/>
        <v>Brent Cronwith</v>
      </c>
      <c r="F12" s="136"/>
    </row>
    <row r="13" spans="2:6" ht="14">
      <c r="B13" s="25" t="s">
        <v>62</v>
      </c>
      <c r="C13" s="25" t="s">
        <v>63</v>
      </c>
      <c r="E13" s="135" t="str">
        <f t="shared" si="0"/>
        <v>Sandrae Simpson</v>
      </c>
      <c r="F13" s="136"/>
    </row>
    <row r="14" spans="2:6" ht="14">
      <c r="B14" s="25" t="s">
        <v>66</v>
      </c>
      <c r="C14" s="25" t="s">
        <v>67</v>
      </c>
      <c r="E14" s="135" t="str">
        <f t="shared" si="0"/>
        <v>Randy Sindole</v>
      </c>
      <c r="F14" s="136"/>
    </row>
    <row r="15" spans="2:6" ht="14">
      <c r="B15" s="25" t="s">
        <v>25</v>
      </c>
      <c r="C15" s="25" t="s">
        <v>69</v>
      </c>
      <c r="E15" s="135" t="str">
        <f t="shared" si="0"/>
        <v>Ellen Smith</v>
      </c>
      <c r="F15" s="136"/>
    </row>
    <row r="16" spans="2:6" ht="14">
      <c r="B16" s="25" t="s">
        <v>71</v>
      </c>
      <c r="C16" s="25" t="s">
        <v>72</v>
      </c>
      <c r="E16" s="135" t="str">
        <f t="shared" si="0"/>
        <v>Tuome Vuanuo</v>
      </c>
      <c r="F16" s="136"/>
    </row>
    <row r="17" spans="2:6" ht="14">
      <c r="B17" s="25" t="s">
        <v>74</v>
      </c>
      <c r="C17" s="25" t="s">
        <v>75</v>
      </c>
      <c r="E17" s="135" t="str">
        <f t="shared" si="0"/>
        <v>Tadeuz Szcznyck</v>
      </c>
      <c r="F17" s="136"/>
    </row>
    <row r="18" spans="2:6" ht="14">
      <c r="B18" s="25" t="s">
        <v>77</v>
      </c>
      <c r="C18" s="25" t="s">
        <v>78</v>
      </c>
      <c r="E18" s="135" t="str">
        <f>_xlfn.CONCAT(C18, " ", B18)</f>
        <v>Tammy Wu</v>
      </c>
      <c r="F18" s="136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sqref="A1:XFD1048576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31" t="s">
        <v>222</v>
      </c>
      <c r="B2" s="131"/>
      <c r="C2" s="131"/>
      <c r="D2" s="131"/>
      <c r="E2" s="131"/>
      <c r="F2" s="131"/>
      <c r="H2" s="28" t="s">
        <v>0</v>
      </c>
      <c r="I2" s="12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26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26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26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26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127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8" t="s">
        <v>13</v>
      </c>
      <c r="B14" s="129"/>
      <c r="C14" s="129"/>
      <c r="D14" s="129"/>
      <c r="E14" s="130"/>
      <c r="F14" s="3">
        <f>COUNTIF(H5:H9, "YES")</f>
        <v>3</v>
      </c>
    </row>
  </sheetData>
  <sheetProtection selectLockedCells="1"/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baseColWidth="10" defaultColWidth="8.83203125" defaultRowHeight="13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31" t="s">
        <v>222</v>
      </c>
      <c r="B2" s="131"/>
      <c r="C2" s="131"/>
      <c r="D2" s="131"/>
      <c r="E2" s="131"/>
      <c r="F2" s="131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8" t="s">
        <v>13</v>
      </c>
      <c r="B14" s="129"/>
      <c r="C14" s="129"/>
      <c r="D14" s="129"/>
      <c r="E14" s="130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tabSelected="1" zoomScale="250" zoomScaleNormal="250" workbookViewId="0">
      <selection activeCell="D3" sqref="D3"/>
    </sheetView>
  </sheetViews>
  <sheetFormatPr baseColWidth="10" defaultColWidth="8.83203125" defaultRowHeight="13"/>
  <cols>
    <col min="1" max="1" width="18" bestFit="1" customWidth="1"/>
    <col min="2" max="2" width="10" bestFit="1" customWidth="1"/>
    <col min="4" max="4" width="12.33203125" bestFit="1" customWidth="1"/>
  </cols>
  <sheetData>
    <row r="1" spans="1:4" ht="14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4" thickBot="1">
      <c r="A3" s="97" t="s">
        <v>252</v>
      </c>
      <c r="B3" s="93">
        <v>3.4883690140084009E-2</v>
      </c>
      <c r="C3" s="74"/>
      <c r="D3" s="95">
        <f>-PMT(B3/12,B4,B2)</f>
        <v>1100.0000016063457</v>
      </c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baseColWidth="10" defaultColWidth="9.1640625" defaultRowHeight="13"/>
  <cols>
    <col min="1" max="1" width="25.5" style="78" customWidth="1"/>
    <col min="2" max="2" width="10.1640625" style="78" customWidth="1"/>
    <col min="3" max="3" width="10.5" style="78" customWidth="1"/>
    <col min="4" max="4" width="10.33203125" style="78" customWidth="1"/>
    <col min="5" max="5" width="9.33203125" style="78" customWidth="1"/>
    <col min="6" max="6" width="8.83203125" style="78" customWidth="1"/>
    <col min="7" max="7" width="11.33203125" style="78" customWidth="1"/>
    <col min="8" max="8" width="15.6640625" style="78" customWidth="1"/>
    <col min="9" max="16384" width="9.164062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7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6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6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6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6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baseColWidth="10" defaultColWidth="9.1640625" defaultRowHeight="13"/>
  <cols>
    <col min="1" max="1" width="9.1640625" style="74"/>
    <col min="2" max="2" width="17.5" style="74" bestFit="1" customWidth="1"/>
    <col min="3" max="6" width="12.5" style="74" customWidth="1"/>
    <col min="7" max="16384" width="9.164062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6">
      <c r="B7" s="111" t="s">
        <v>250</v>
      </c>
      <c r="C7" s="110">
        <f>-PMT(C3/12,C4,C2)</f>
        <v>1697.9956826206067</v>
      </c>
    </row>
    <row r="8" spans="2:3" ht="16">
      <c r="B8" s="75">
        <v>7.2499999999999995E-2</v>
      </c>
      <c r="C8" s="12"/>
    </row>
    <row r="9" spans="2:3" ht="16">
      <c r="B9" s="75">
        <v>7.4999999999999997E-2</v>
      </c>
      <c r="C9" s="12"/>
    </row>
    <row r="10" spans="2:3" ht="16">
      <c r="B10" s="75">
        <v>7.7499999999999999E-2</v>
      </c>
      <c r="C10" s="12"/>
    </row>
    <row r="11" spans="2:3" ht="16">
      <c r="B11" s="75">
        <v>8.2500000000000004E-2</v>
      </c>
      <c r="C11" s="12"/>
    </row>
    <row r="12" spans="2:3" ht="16">
      <c r="B12" s="75">
        <v>8.5000000000000006E-2</v>
      </c>
      <c r="C12" s="12"/>
    </row>
    <row r="13" spans="2:3" ht="16">
      <c r="B13" s="75">
        <v>8.7499999999999994E-2</v>
      </c>
      <c r="C13" s="12"/>
    </row>
    <row r="14" spans="2:3" ht="1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baseColWidth="10" defaultColWidth="9.1640625" defaultRowHeight="13"/>
  <cols>
    <col min="1" max="1" width="9.1640625" style="74"/>
    <col min="2" max="2" width="11.5" style="74" customWidth="1"/>
    <col min="3" max="6" width="14.83203125" style="74" bestFit="1" customWidth="1"/>
    <col min="7" max="7" width="16.6640625" style="74" bestFit="1" customWidth="1"/>
    <col min="8" max="16384" width="9.1640625" style="74"/>
  </cols>
  <sheetData>
    <row r="2" spans="2:7" ht="1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7" t="s">
        <v>259</v>
      </c>
      <c r="C10" s="137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1.6640625" customWidth="1"/>
    <col min="8" max="8" width="13.1640625" style="118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I6" sqref="I6"/>
    </sheetView>
  </sheetViews>
  <sheetFormatPr baseColWidth="10" defaultColWidth="9.1640625" defaultRowHeight="13"/>
  <cols>
    <col min="1" max="1" width="13.33203125" style="18" bestFit="1" customWidth="1"/>
    <col min="2" max="2" width="14.5" style="18" bestFit="1" customWidth="1"/>
    <col min="3" max="3" width="12" style="18" customWidth="1"/>
    <col min="4" max="4" width="12.5" style="18" bestFit="1" customWidth="1"/>
    <col min="5" max="5" width="12.1640625" style="18" bestFit="1" customWidth="1"/>
    <col min="6" max="6" width="9.1640625" style="18"/>
    <col min="7" max="7" width="13.6640625" style="18" customWidth="1"/>
    <col min="8" max="9" width="12.6640625" style="18" bestFit="1" customWidth="1"/>
    <col min="10" max="16384" width="9.1640625" style="18"/>
  </cols>
  <sheetData>
    <row r="2" spans="1:9" ht="1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 ca="1">SUMIF(B3:B272, G3,D3:D123)</f>
        <v>491064</v>
      </c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 G5, E3:E272)</f>
        <v>7357</v>
      </c>
      <c r="I5" s="27">
        <f ca="1">SUMIF(C5:C274,G5,D5:D125)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3.1640625" bestFit="1" customWidth="1"/>
    <col min="8" max="8" width="13.5" style="118" bestFit="1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C3" sqref="C3:F18"/>
    </sheetView>
  </sheetViews>
  <sheetFormatPr baseColWidth="10" defaultColWidth="8.83203125" defaultRowHeight="13"/>
  <cols>
    <col min="1" max="1" width="3.5" customWidth="1"/>
    <col min="2" max="2" width="13.83203125" customWidth="1"/>
    <col min="3" max="3" width="17.5" bestFit="1" customWidth="1"/>
    <col min="4" max="4" width="18.5" customWidth="1"/>
    <col min="5" max="6" width="13.83203125" customWidth="1"/>
    <col min="7" max="7" width="3.1640625" customWidth="1"/>
  </cols>
  <sheetData>
    <row r="1" spans="2:7" ht="14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INDEX('Master Emp List'!$A$1:$I$38, MATCH($B3,'Master Emp List'!$A$1:$A$38,0),MATCH(C$2,'Master Emp List'!$A$1:$I$1,0))</f>
        <v>Howard</v>
      </c>
      <c r="D3" s="11" t="str">
        <f>INDEX('Master Emp List'!$A$1:$I$38, MATCH($B3,'Master Emp List'!$A$1:$A$38,0),MATCH(D$2,'Master Emp List'!$A$1:$I$1,0))</f>
        <v>Smith</v>
      </c>
      <c r="E3" s="11" t="str">
        <f>INDEX('Master Emp List'!$A$1:$I$38, MATCH($B3,'Master Emp List'!$A$1:$A$38,0),MATCH(E$2,'Master Emp List'!$A$1:$I$1,0))</f>
        <v>AT</v>
      </c>
      <c r="F3" s="11">
        <f>INDEX('Master Emp List'!$A$1:$I$38, MATCH($B3,'Master Emp List'!$A$1:$A$38,0),MATCH(F$2,'Master Emp List'!$A$1:$I$1,0))</f>
        <v>11.25</v>
      </c>
      <c r="G3" s="67"/>
    </row>
    <row r="4" spans="2:7">
      <c r="B4" s="10">
        <v>1056</v>
      </c>
      <c r="C4" s="11" t="str">
        <f>INDEX('Master Emp List'!$A$1:$I$38, MATCH($B4,'Master Emp List'!$A$1:$A$38,0),MATCH(C$2,'Master Emp List'!$A$1:$I$1,0))</f>
        <v>Joe</v>
      </c>
      <c r="D4" s="11" t="str">
        <f>INDEX('Master Emp List'!$A$1:$I$38, MATCH($B4,'Master Emp List'!$A$1:$A$38,0),MATCH(D$2,'Master Emp List'!$A$1:$I$1,0))</f>
        <v>Gonzales</v>
      </c>
      <c r="E4" s="11" t="str">
        <f>INDEX('Master Emp List'!$A$1:$I$38, MATCH($B4,'Master Emp List'!$A$1:$A$38,0),MATCH(E$2,'Master Emp List'!$A$1:$I$1,0))</f>
        <v>AT</v>
      </c>
      <c r="F4" s="11">
        <f>INDEX('Master Emp List'!$A$1:$I$38, MATCH($B4,'Master Emp List'!$A$1:$A$38,0),MATCH(F$2,'Master Emp List'!$A$1:$I$1,0))</f>
        <v>12.25</v>
      </c>
      <c r="G4" s="67"/>
    </row>
    <row r="5" spans="2:7">
      <c r="B5" s="10">
        <v>1067</v>
      </c>
      <c r="C5" s="11" t="str">
        <f>INDEX('Master Emp List'!$A$1:$I$38, MATCH($B5,'Master Emp List'!$A$1:$A$38,0),MATCH(C$2,'Master Emp List'!$A$1:$I$1,0))</f>
        <v>Gail</v>
      </c>
      <c r="D5" s="11" t="str">
        <f>INDEX('Master Emp List'!$A$1:$I$38, MATCH($B5,'Master Emp List'!$A$1:$A$38,0),MATCH(D$2,'Master Emp List'!$A$1:$I$1,0))</f>
        <v>Scote</v>
      </c>
      <c r="E5" s="11" t="str">
        <f>INDEX('Master Emp List'!$A$1:$I$38, MATCH($B5,'Master Emp List'!$A$1:$A$38,0),MATCH(E$2,'Master Emp List'!$A$1:$I$1,0))</f>
        <v>AT</v>
      </c>
      <c r="F5" s="11">
        <f>INDEX('Master Emp List'!$A$1:$I$38, MATCH($B5,'Master Emp List'!$A$1:$A$38,0),MATCH(F$2,'Master Emp List'!$A$1:$I$1,0))</f>
        <v>14.55</v>
      </c>
      <c r="G5" s="67"/>
    </row>
    <row r="6" spans="2:7">
      <c r="B6" s="10">
        <v>1075</v>
      </c>
      <c r="C6" s="11" t="str">
        <f>INDEX('Master Emp List'!$A$1:$I$38, MATCH($B6,'Master Emp List'!$A$1:$A$38,0),MATCH(C$2,'Master Emp List'!$A$1:$I$1,0))</f>
        <v>Sheryl</v>
      </c>
      <c r="D6" s="11" t="str">
        <f>INDEX('Master Emp List'!$A$1:$I$38, MATCH($B6,'Master Emp List'!$A$1:$A$38,0),MATCH(D$2,'Master Emp List'!$A$1:$I$1,0))</f>
        <v>Kane</v>
      </c>
      <c r="E6" s="11" t="str">
        <f>INDEX('Master Emp List'!$A$1:$I$38, MATCH($B6,'Master Emp List'!$A$1:$A$38,0),MATCH(E$2,'Master Emp List'!$A$1:$I$1,0))</f>
        <v>AD</v>
      </c>
      <c r="F6" s="11">
        <f>INDEX('Master Emp List'!$A$1:$I$38, MATCH($B6,'Master Emp List'!$A$1:$A$38,0),MATCH(F$2,'Master Emp List'!$A$1:$I$1,0))</f>
        <v>11.25</v>
      </c>
      <c r="G6" s="67"/>
    </row>
    <row r="7" spans="2:7">
      <c r="B7" s="10">
        <v>1078</v>
      </c>
      <c r="C7" s="11" t="str">
        <f>INDEX('Master Emp List'!$A$1:$I$38, MATCH($B7,'Master Emp List'!$A$1:$A$38,0),MATCH(C$2,'Master Emp List'!$A$1:$I$1,0))</f>
        <v>Kendrick</v>
      </c>
      <c r="D7" s="11" t="str">
        <f>INDEX('Master Emp List'!$A$1:$I$38, MATCH($B7,'Master Emp List'!$A$1:$A$38,0),MATCH(D$2,'Master Emp List'!$A$1:$I$1,0))</f>
        <v>Hapsbuch</v>
      </c>
      <c r="E7" s="11" t="str">
        <f>INDEX('Master Emp List'!$A$1:$I$38, MATCH($B7,'Master Emp List'!$A$1:$A$38,0),MATCH(E$2,'Master Emp List'!$A$1:$I$1,0))</f>
        <v>AC</v>
      </c>
      <c r="F7" s="11">
        <f>INDEX('Master Emp List'!$A$1:$I$38, MATCH($B7,'Master Emp List'!$A$1:$A$38,0),MATCH(F$2,'Master Emp List'!$A$1:$I$1,0))</f>
        <v>10.199999999999999</v>
      </c>
      <c r="G7" s="67"/>
    </row>
    <row r="8" spans="2:7">
      <c r="B8" s="10">
        <v>1152</v>
      </c>
      <c r="C8" s="11" t="str">
        <f>INDEX('Master Emp List'!$A$1:$I$38, MATCH($B8,'Master Emp List'!$A$1:$A$38,0),MATCH(C$2,'Master Emp List'!$A$1:$I$1,0))</f>
        <v>Mark</v>
      </c>
      <c r="D8" s="11" t="str">
        <f>INDEX('Master Emp List'!$A$1:$I$38, MATCH($B8,'Master Emp List'!$A$1:$A$38,0),MATCH(D$2,'Master Emp List'!$A$1:$I$1,0))</f>
        <v>Henders</v>
      </c>
      <c r="E8" s="11" t="str">
        <f>INDEX('Master Emp List'!$A$1:$I$38, MATCH($B8,'Master Emp List'!$A$1:$A$38,0),MATCH(E$2,'Master Emp List'!$A$1:$I$1,0))</f>
        <v>AD</v>
      </c>
      <c r="F8" s="11">
        <f>INDEX('Master Emp List'!$A$1:$I$38, MATCH($B8,'Master Emp List'!$A$1:$A$38,0),MATCH(F$2,'Master Emp List'!$A$1:$I$1,0))</f>
        <v>12.25</v>
      </c>
      <c r="G8" s="67"/>
    </row>
    <row r="9" spans="2:7">
      <c r="B9" s="10">
        <v>1196</v>
      </c>
      <c r="C9" s="11" t="str">
        <f>INDEX('Master Emp List'!$A$1:$I$38, MATCH($B9,'Master Emp List'!$A$1:$A$38,0),MATCH(C$2,'Master Emp List'!$A$1:$I$1,0))</f>
        <v>Katie</v>
      </c>
      <c r="D9" s="11" t="str">
        <f>INDEX('Master Emp List'!$A$1:$I$38, MATCH($B9,'Master Emp List'!$A$1:$A$38,0),MATCH(D$2,'Master Emp List'!$A$1:$I$1,0))</f>
        <v>Atherton</v>
      </c>
      <c r="E9" s="11" t="str">
        <f>INDEX('Master Emp List'!$A$1:$I$38, MATCH($B9,'Master Emp List'!$A$1:$A$38,0),MATCH(E$2,'Master Emp List'!$A$1:$I$1,0))</f>
        <v>HR</v>
      </c>
      <c r="F9" s="11">
        <f>INDEX('Master Emp List'!$A$1:$I$38, MATCH($B9,'Master Emp List'!$A$1:$A$38,0),MATCH(F$2,'Master Emp List'!$A$1:$I$1,0))</f>
        <v>9.9499999999999993</v>
      </c>
      <c r="G9" s="67"/>
    </row>
    <row r="10" spans="2:7">
      <c r="B10" s="10">
        <v>1284</v>
      </c>
      <c r="C10" s="11" t="str">
        <f>INDEX('Master Emp List'!$A$1:$I$38, MATCH($B10,'Master Emp List'!$A$1:$A$38,0),MATCH(C$2,'Master Emp List'!$A$1:$I$1,0))</f>
        <v>Frank</v>
      </c>
      <c r="D10" s="11" t="str">
        <f>INDEX('Master Emp List'!$A$1:$I$38, MATCH($B10,'Master Emp List'!$A$1:$A$38,0),MATCH(D$2,'Master Emp List'!$A$1:$I$1,0))</f>
        <v>Bellwood</v>
      </c>
      <c r="E10" s="11" t="str">
        <f>INDEX('Master Emp List'!$A$1:$I$38, MATCH($B10,'Master Emp List'!$A$1:$A$38,0),MATCH(E$2,'Master Emp List'!$A$1:$I$1,0))</f>
        <v>MK</v>
      </c>
      <c r="F10" s="11">
        <f>INDEX('Master Emp List'!$A$1:$I$38, MATCH($B10,'Master Emp List'!$A$1:$A$38,0),MATCH(F$2,'Master Emp List'!$A$1:$I$1,0))</f>
        <v>12.3</v>
      </c>
      <c r="G10" s="67"/>
    </row>
    <row r="11" spans="2:7">
      <c r="B11" s="10">
        <v>100</v>
      </c>
      <c r="C11" s="11" t="e">
        <f>INDEX('Master Emp List'!$A$1:$I$38, MATCH($B11,'Master Emp List'!$A$1:$A$38,0),MATCH(C$2,'Master Emp List'!$A$1:$I$1,0))</f>
        <v>#N/A</v>
      </c>
      <c r="D11" s="11" t="e">
        <f>INDEX('Master Emp List'!$A$1:$I$38, MATCH($B11,'Master Emp List'!$A$1:$A$38,0),MATCH(D$2,'Master Emp List'!$A$1:$I$1,0))</f>
        <v>#N/A</v>
      </c>
      <c r="E11" s="11" t="e">
        <f>INDEX('Master Emp List'!$A$1:$I$38, MATCH($B11,'Master Emp List'!$A$1:$A$38,0),MATCH(E$2,'Master Emp List'!$A$1:$I$1,0))</f>
        <v>#N/A</v>
      </c>
      <c r="F11" s="11" t="e">
        <f>INDEX('Master Emp List'!$A$1:$I$38, MATCH($B11,'Master Emp List'!$A$1:$A$38,0),MATCH(F$2,'Master Emp List'!$A$1:$I$1,0))</f>
        <v>#N/A</v>
      </c>
      <c r="G11" s="67"/>
    </row>
    <row r="12" spans="2:7">
      <c r="B12" s="10"/>
      <c r="C12" s="11" t="e">
        <f>INDEX('Master Emp List'!$A$1:$I$38, MATCH($B12,'Master Emp List'!$A$1:$A$38,0),MATCH(C$2,'Master Emp List'!$A$1:$I$1,0))</f>
        <v>#N/A</v>
      </c>
      <c r="D12" s="11" t="e">
        <f>INDEX('Master Emp List'!$A$1:$I$38, MATCH($B12,'Master Emp List'!$A$1:$A$38,0),MATCH(D$2,'Master Emp List'!$A$1:$I$1,0))</f>
        <v>#N/A</v>
      </c>
      <c r="E12" s="11" t="e">
        <f>INDEX('Master Emp List'!$A$1:$I$38, MATCH($B12,'Master Emp List'!$A$1:$A$38,0),MATCH(E$2,'Master Emp List'!$A$1:$I$1,0))</f>
        <v>#N/A</v>
      </c>
      <c r="F12" s="11" t="e">
        <f>INDEX('Master Emp List'!$A$1:$I$38, MATCH($B12,'Master Emp List'!$A$1:$A$38,0),MATCH(F$2,'Master Emp List'!$A$1:$I$1,0))</f>
        <v>#N/A</v>
      </c>
      <c r="G12" s="67"/>
    </row>
    <row r="13" spans="2:7">
      <c r="B13" s="10"/>
      <c r="C13" s="11" t="e">
        <f>INDEX('Master Emp List'!$A$1:$I$38, MATCH($B13,'Master Emp List'!$A$1:$A$38,0),MATCH(C$2,'Master Emp List'!$A$1:$I$1,0))</f>
        <v>#N/A</v>
      </c>
      <c r="D13" s="11" t="e">
        <f>INDEX('Master Emp List'!$A$1:$I$38, MATCH($B13,'Master Emp List'!$A$1:$A$38,0),MATCH(D$2,'Master Emp List'!$A$1:$I$1,0))</f>
        <v>#N/A</v>
      </c>
      <c r="E13" s="11" t="e">
        <f>INDEX('Master Emp List'!$A$1:$I$38, MATCH($B13,'Master Emp List'!$A$1:$A$38,0),MATCH(E$2,'Master Emp List'!$A$1:$I$1,0))</f>
        <v>#N/A</v>
      </c>
      <c r="F13" s="11" t="e">
        <f>INDEX('Master Emp List'!$A$1:$I$38, MATCH($B13,'Master Emp List'!$A$1:$A$38,0),MATCH(F$2,'Master Emp List'!$A$1:$I$1,0))</f>
        <v>#N/A</v>
      </c>
      <c r="G13" s="67"/>
    </row>
    <row r="14" spans="2:7">
      <c r="B14" s="10">
        <v>1302</v>
      </c>
      <c r="C14" s="11" t="str">
        <f>INDEX('Master Emp List'!$A$1:$I$38, MATCH($B14,'Master Emp List'!$A$1:$A$38,0),MATCH(C$2,'Master Emp List'!$A$1:$I$1,0))</f>
        <v>Randy</v>
      </c>
      <c r="D14" s="11" t="str">
        <f>INDEX('Master Emp List'!$A$1:$I$38, MATCH($B14,'Master Emp List'!$A$1:$A$38,0),MATCH(D$2,'Master Emp List'!$A$1:$I$1,0))</f>
        <v>Sindole</v>
      </c>
      <c r="E14" s="11" t="str">
        <f>INDEX('Master Emp List'!$A$1:$I$38, MATCH($B14,'Master Emp List'!$A$1:$A$38,0),MATCH(E$2,'Master Emp List'!$A$1:$I$1,0))</f>
        <v>MK</v>
      </c>
      <c r="F14" s="11">
        <f>INDEX('Master Emp List'!$A$1:$I$38, MATCH($B14,'Master Emp List'!$A$1:$A$38,0),MATCH(F$2,'Master Emp List'!$A$1:$I$1,0))</f>
        <v>14.25</v>
      </c>
      <c r="G14" s="67"/>
    </row>
    <row r="15" spans="2:7">
      <c r="B15" s="10">
        <v>1310</v>
      </c>
      <c r="C15" s="11" t="str">
        <f>INDEX('Master Emp List'!$A$1:$I$38, MATCH($B15,'Master Emp List'!$A$1:$A$38,0),MATCH(C$2,'Master Emp List'!$A$1:$I$1,0))</f>
        <v>Ellen</v>
      </c>
      <c r="D15" s="11" t="str">
        <f>INDEX('Master Emp List'!$A$1:$I$38, MATCH($B15,'Master Emp List'!$A$1:$A$38,0),MATCH(D$2,'Master Emp List'!$A$1:$I$1,0))</f>
        <v>Smith</v>
      </c>
      <c r="E15" s="11" t="str">
        <f>INDEX('Master Emp List'!$A$1:$I$38, MATCH($B15,'Master Emp List'!$A$1:$A$38,0),MATCH(E$2,'Master Emp List'!$A$1:$I$1,0))</f>
        <v>MF</v>
      </c>
      <c r="F15" s="11">
        <f>INDEX('Master Emp List'!$A$1:$I$38, MATCH($B15,'Master Emp List'!$A$1:$A$38,0),MATCH(F$2,'Master Emp List'!$A$1:$I$1,0))</f>
        <v>11.5</v>
      </c>
      <c r="G15" s="67"/>
    </row>
    <row r="16" spans="2:7">
      <c r="B16" s="10">
        <v>1329</v>
      </c>
      <c r="C16" s="11" t="str">
        <f>INDEX('Master Emp List'!$A$1:$I$38, MATCH($B16,'Master Emp List'!$A$1:$A$38,0),MATCH(C$2,'Master Emp List'!$A$1:$I$1,0))</f>
        <v>Tuome</v>
      </c>
      <c r="D16" s="11" t="str">
        <f>INDEX('Master Emp List'!$A$1:$I$38, MATCH($B16,'Master Emp List'!$A$1:$A$38,0),MATCH(D$2,'Master Emp List'!$A$1:$I$1,0))</f>
        <v>Vuanuo</v>
      </c>
      <c r="E16" s="11" t="str">
        <f>INDEX('Master Emp List'!$A$1:$I$38, MATCH($B16,'Master Emp List'!$A$1:$A$38,0),MATCH(E$2,'Master Emp List'!$A$1:$I$1,0))</f>
        <v>AC</v>
      </c>
      <c r="F16" s="11">
        <f>INDEX('Master Emp List'!$A$1:$I$38, MATCH($B16,'Master Emp List'!$A$1:$A$38,0),MATCH(F$2,'Master Emp List'!$A$1:$I$1,0))</f>
        <v>10.35</v>
      </c>
      <c r="G16" s="67"/>
    </row>
    <row r="17" spans="2:7">
      <c r="B17" s="10">
        <v>1333</v>
      </c>
      <c r="C17" s="11" t="str">
        <f>INDEX('Master Emp List'!$A$1:$I$38, MATCH($B17,'Master Emp List'!$A$1:$A$38,0),MATCH(C$2,'Master Emp List'!$A$1:$I$1,0))</f>
        <v>Tadeuz</v>
      </c>
      <c r="D17" s="11" t="str">
        <f>INDEX('Master Emp List'!$A$1:$I$38, MATCH($B17,'Master Emp List'!$A$1:$A$38,0),MATCH(D$2,'Master Emp List'!$A$1:$I$1,0))</f>
        <v>Szcznyck</v>
      </c>
      <c r="E17" s="11" t="str">
        <f>INDEX('Master Emp List'!$A$1:$I$38, MATCH($B17,'Master Emp List'!$A$1:$A$38,0),MATCH(E$2,'Master Emp List'!$A$1:$I$1,0))</f>
        <v>HR</v>
      </c>
      <c r="F17" s="11">
        <f>INDEX('Master Emp List'!$A$1:$I$38, MATCH($B17,'Master Emp List'!$A$1:$A$38,0),MATCH(F$2,'Master Emp List'!$A$1:$I$1,0))</f>
        <v>10.15</v>
      </c>
      <c r="G17" s="67"/>
    </row>
    <row r="18" spans="2:7" ht="14" thickBot="1">
      <c r="B18" s="13">
        <v>1368</v>
      </c>
      <c r="C18" s="11" t="str">
        <f>INDEX('Master Emp List'!$A$1:$I$38, MATCH($B18,'Master Emp List'!$A$1:$A$38,0),MATCH(C$2,'Master Emp List'!$A$1:$I$1,0))</f>
        <v>Tammy</v>
      </c>
      <c r="D18" s="11" t="str">
        <f>INDEX('Master Emp List'!$A$1:$I$38, MATCH($B18,'Master Emp List'!$A$1:$A$38,0),MATCH(D$2,'Master Emp List'!$A$1:$I$1,0))</f>
        <v>Wu</v>
      </c>
      <c r="E18" s="11" t="str">
        <f>INDEX('Master Emp List'!$A$1:$I$38, MATCH($B18,'Master Emp List'!$A$1:$A$38,0),MATCH(E$2,'Master Emp List'!$A$1:$I$1,0))</f>
        <v>AD</v>
      </c>
      <c r="F18" s="11">
        <f>INDEX('Master Emp List'!$A$1:$I$38, MATCH($B18,'Master Emp List'!$A$1:$A$38,0),MATCH(F$2,'Master Emp List'!$A$1:$I$1,0))</f>
        <v>12.25</v>
      </c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A5" sqref="A5"/>
    </sheetView>
  </sheetViews>
  <sheetFormatPr baseColWidth="10" defaultColWidth="9.1640625" defaultRowHeight="13"/>
  <cols>
    <col min="1" max="1" width="30.1640625" style="55" bestFit="1" customWidth="1"/>
    <col min="2" max="2" width="18.6640625" style="55" customWidth="1"/>
    <col min="3" max="3" width="16.83203125" style="55" customWidth="1"/>
    <col min="4" max="4" width="8.1640625" style="55" customWidth="1"/>
    <col min="5" max="5" width="7.33203125" style="55" customWidth="1"/>
    <col min="6" max="6" width="10.5" style="55" bestFit="1" customWidth="1"/>
    <col min="7" max="7" width="12.6640625" style="55" bestFit="1" customWidth="1"/>
    <col min="8" max="16384" width="9.1640625" style="55"/>
  </cols>
  <sheetData>
    <row r="1" spans="1:2" ht="14" thickBot="1"/>
    <row r="2" spans="1:2" ht="22.5" customHeight="1" thickBot="1">
      <c r="A2" s="132" t="s">
        <v>231</v>
      </c>
      <c r="B2" s="133"/>
    </row>
    <row r="3" spans="1:2" ht="1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List'!$A$2:$G$5,MATCH(LEFT(A5,11),'Master Inventory List'!$A$2:$A$5,0),FALSE)</f>
        <v>150</v>
      </c>
    </row>
    <row r="6" spans="1:2">
      <c r="A6" s="62" t="s">
        <v>228</v>
      </c>
      <c r="B6" s="57">
        <f>HLOOKUP($B$3,'Master Inventory List'!$A$2:$G$5,MATCH(LEFT(A6,11),'Master Inventory List'!$A$2:$A$5,0),FALSE)</f>
        <v>110</v>
      </c>
    </row>
    <row r="7" spans="1:2" ht="14" thickBot="1">
      <c r="A7" s="63" t="s">
        <v>227</v>
      </c>
      <c r="B7" s="57">
        <f>HLOOKUP($B$3,'Master Inventory List'!$A$2:$G$5,MATCH(LEFT(A7,11),'Master Inventory List'!$A$2:$A$5,0),FALSE)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baseColWidth="10" defaultColWidth="9.1640625" defaultRowHeight="13"/>
  <cols>
    <col min="1" max="1" width="14.83203125" style="55" customWidth="1"/>
    <col min="2" max="16384" width="9.164062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I16" sqref="I16"/>
    </sheetView>
  </sheetViews>
  <sheetFormatPr baseColWidth="10" defaultColWidth="8.83203125" defaultRowHeight="13"/>
  <cols>
    <col min="1" max="1" width="3.1640625" customWidth="1"/>
    <col min="2" max="2" width="10" customWidth="1"/>
    <col min="3" max="3" width="16" customWidth="1"/>
    <col min="4" max="4" width="19" bestFit="1" customWidth="1"/>
    <col min="5" max="5" width="5.1640625" customWidth="1"/>
    <col min="6" max="6" width="18.33203125" bestFit="1" customWidth="1"/>
  </cols>
  <sheetData>
    <row r="2" spans="2:6" ht="41.25" customHeight="1" thickBot="1">
      <c r="C2" s="120" t="s">
        <v>281</v>
      </c>
      <c r="D2" s="123" t="s">
        <v>282</v>
      </c>
    </row>
    <row r="3" spans="2:6" ht="14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 t="str">
        <f>INDEX('INDEX MATCH Master Emp List'!$A$1:$I$38,10,3)</f>
        <v>Linda</v>
      </c>
      <c r="D4" s="68">
        <f>MATCH(B4,'INDEX MATCH Master Emp List'!$A$2:$A$38,0)</f>
        <v>1</v>
      </c>
      <c r="F4" s="69" t="str">
        <f>INDEX('INDEX MATCH Master Emp List'!$D$1:$D$38, MATCH(B4,'INDEX MATCH Master Emp List'!$A$1:$A$38,0))</f>
        <v>AT</v>
      </c>
    </row>
    <row r="5" spans="2:6">
      <c r="B5" s="68">
        <v>1078</v>
      </c>
      <c r="C5" s="68"/>
      <c r="D5" s="68">
        <f>MATCH(B5,'INDEX MATCH Master Emp List'!$A$2:$A$38,0)</f>
        <v>5</v>
      </c>
      <c r="F5" s="69" t="str">
        <f>INDEX('INDEX MATCH Master Emp List'!$D$1:$D$38, MATCH(B5,'INDEX MATCH Master Emp List'!$A$1:$A$38,0))</f>
        <v>AC</v>
      </c>
    </row>
    <row r="6" spans="2:6">
      <c r="B6" s="68">
        <v>1284</v>
      </c>
      <c r="C6" s="68"/>
      <c r="D6" s="68">
        <f>MATCH(B6,'INDEX MATCH Master Emp List'!$A$2:$A$38,0)</f>
        <v>8</v>
      </c>
      <c r="F6" s="69" t="str">
        <f>INDEX('INDEX MATCH Master Emp List'!$D$1:$D$38, MATCH(B6,'INDEX MATCH Master Emp List'!$A$1:$A$38,0))</f>
        <v>MK</v>
      </c>
    </row>
    <row r="7" spans="2:6">
      <c r="B7" s="68">
        <v>1299</v>
      </c>
      <c r="C7" s="68"/>
      <c r="D7" s="68">
        <f>MATCH(B7,'INDEX MATCH Master Emp List'!$A$2:$A$38,0)</f>
        <v>11</v>
      </c>
      <c r="F7" s="69" t="str">
        <f>INDEX('INDEX MATCH Master Emp List'!$D$1:$D$38, MATCH(B7,'INDEX MATCH Master Emp List'!$A$1:$A$38,0))</f>
        <v>MF</v>
      </c>
    </row>
    <row r="8" spans="2:6">
      <c r="B8" s="68">
        <v>1329</v>
      </c>
      <c r="C8" s="68"/>
      <c r="D8" s="68">
        <f>MATCH(B8,'INDEX MATCH Master Emp List'!$A$2:$A$38,0)</f>
        <v>14</v>
      </c>
      <c r="F8" s="69" t="str">
        <f>INDEX('INDEX MATCH Master Emp List'!$D$1:$D$38, MATCH(B8,'INDEX MATCH Master Emp List'!$A$1:$A$38,0))</f>
        <v>AC</v>
      </c>
    </row>
    <row r="9" spans="2:6">
      <c r="B9" s="68">
        <v>1509</v>
      </c>
      <c r="C9" s="68"/>
      <c r="D9" s="68">
        <f>MATCH(B9,'INDEX MATCH Master Emp List'!$A$2:$A$38,0)</f>
        <v>17</v>
      </c>
      <c r="F9" s="69" t="str">
        <f>INDEX('INDEX MATCH Master Emp List'!$D$1:$D$38, MATCH(B9,'INDEX MATCH Master Emp List'!$A$1:$A$38,0))</f>
        <v>AT</v>
      </c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topLeftCell="A2" zoomScale="115" zoomScaleNormal="115" workbookViewId="0">
      <selection activeCell="A2" sqref="A2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J20" sqref="J20"/>
    </sheetView>
  </sheetViews>
  <sheetFormatPr baseColWidth="10" defaultColWidth="8.83203125" defaultRowHeight="13"/>
  <cols>
    <col min="1" max="1" width="14.5" customWidth="1"/>
    <col min="2" max="2" width="27.83203125" bestFit="1" customWidth="1"/>
    <col min="3" max="3" width="12.5" customWidth="1"/>
    <col min="4" max="4" width="3.1640625" customWidth="1"/>
    <col min="5" max="5" width="11.83203125" customWidth="1"/>
    <col min="6" max="6" width="10.5" customWidth="1"/>
    <col min="7" max="7" width="14.5" customWidth="1"/>
    <col min="8" max="8" width="10.8320312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4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IF(H3 = 8, RIGHT(A3,2), RIGHT(A3,4))</f>
        <v>WW</v>
      </c>
      <c r="H3">
        <f>LEN(A3)</f>
        <v>8</v>
      </c>
    </row>
    <row r="4" spans="1:8" ht="14">
      <c r="A4" s="22" t="s">
        <v>170</v>
      </c>
      <c r="B4" s="23" t="s">
        <v>181</v>
      </c>
      <c r="C4" s="24">
        <v>12.19</v>
      </c>
      <c r="D4" s="37"/>
      <c r="E4" s="17" t="str">
        <f>LEFT(A4,3)</f>
        <v>ACM</v>
      </c>
      <c r="F4" s="17" t="str">
        <f>MID(A4,4,3)</f>
        <v>111</v>
      </c>
      <c r="G4" s="17" t="str">
        <f t="shared" ref="G4:G26" si="0">IF(H4 = 8, RIGHT(A4,2), RIGHT(A4,4))</f>
        <v>WW</v>
      </c>
      <c r="H4">
        <f t="shared" ref="H4:H26" si="1">LEN(A4)</f>
        <v>8</v>
      </c>
    </row>
    <row r="5" spans="1:8" ht="14">
      <c r="A5" s="22" t="s">
        <v>171</v>
      </c>
      <c r="B5" s="23" t="s">
        <v>182</v>
      </c>
      <c r="C5" s="24">
        <v>10.89</v>
      </c>
      <c r="D5" s="37"/>
      <c r="E5" s="17" t="str">
        <f t="shared" ref="E5:E17" si="2">LEFT(A5,3)</f>
        <v>ACM</v>
      </c>
      <c r="F5" s="17" t="str">
        <f t="shared" ref="F5:F17" si="3">MID(A5,4,3)</f>
        <v>150</v>
      </c>
      <c r="G5" s="17" t="str">
        <f t="shared" si="0"/>
        <v>WW</v>
      </c>
      <c r="H5">
        <f t="shared" si="1"/>
        <v>8</v>
      </c>
    </row>
    <row r="6" spans="1:8" ht="14">
      <c r="A6" s="22" t="s">
        <v>172</v>
      </c>
      <c r="B6" s="23" t="s">
        <v>183</v>
      </c>
      <c r="C6" s="24">
        <v>9.75</v>
      </c>
      <c r="D6" s="37"/>
      <c r="E6" s="17" t="str">
        <f t="shared" si="2"/>
        <v>ACM</v>
      </c>
      <c r="F6" s="17" t="str">
        <f t="shared" si="3"/>
        <v>321</v>
      </c>
      <c r="G6" s="17" t="str">
        <f t="shared" si="0"/>
        <v>DP</v>
      </c>
      <c r="H6">
        <f t="shared" si="1"/>
        <v>8</v>
      </c>
    </row>
    <row r="7" spans="1:8" ht="14">
      <c r="A7" s="22" t="s">
        <v>173</v>
      </c>
      <c r="B7" s="23" t="s">
        <v>184</v>
      </c>
      <c r="C7" s="24">
        <v>9.59</v>
      </c>
      <c r="D7" s="37"/>
      <c r="E7" s="17" t="str">
        <f t="shared" si="2"/>
        <v>ACM</v>
      </c>
      <c r="F7" s="17" t="str">
        <f t="shared" si="3"/>
        <v>322</v>
      </c>
      <c r="G7" s="17" t="str">
        <f t="shared" si="0"/>
        <v>DP</v>
      </c>
      <c r="H7">
        <f t="shared" si="1"/>
        <v>8</v>
      </c>
    </row>
    <row r="8" spans="1:8" ht="14">
      <c r="A8" s="22" t="s">
        <v>174</v>
      </c>
      <c r="B8" s="23" t="s">
        <v>185</v>
      </c>
      <c r="C8" s="24">
        <v>10.4</v>
      </c>
      <c r="D8" s="37"/>
      <c r="E8" s="17" t="str">
        <f t="shared" si="2"/>
        <v>ACM</v>
      </c>
      <c r="F8" s="17" t="str">
        <f t="shared" si="3"/>
        <v>325</v>
      </c>
      <c r="G8" s="17" t="str">
        <f t="shared" si="0"/>
        <v>DP</v>
      </c>
      <c r="H8">
        <f t="shared" si="1"/>
        <v>8</v>
      </c>
    </row>
    <row r="9" spans="1:8" ht="14">
      <c r="A9" s="22" t="s">
        <v>175</v>
      </c>
      <c r="B9" s="23" t="s">
        <v>186</v>
      </c>
      <c r="C9" s="24">
        <v>10.56</v>
      </c>
      <c r="D9" s="37"/>
      <c r="E9" s="17" t="str">
        <f t="shared" si="2"/>
        <v>ACM</v>
      </c>
      <c r="F9" s="17" t="str">
        <f t="shared" si="3"/>
        <v>330</v>
      </c>
      <c r="G9" s="17" t="str">
        <f t="shared" si="0"/>
        <v>DP</v>
      </c>
      <c r="H9">
        <f t="shared" si="1"/>
        <v>8</v>
      </c>
    </row>
    <row r="10" spans="1:8" ht="14">
      <c r="A10" s="22" t="s">
        <v>176</v>
      </c>
      <c r="B10" s="23" t="s">
        <v>187</v>
      </c>
      <c r="C10" s="24">
        <v>9.75</v>
      </c>
      <c r="D10" s="37"/>
      <c r="E10" s="17" t="str">
        <f t="shared" si="2"/>
        <v>ACM</v>
      </c>
      <c r="F10" s="17" t="str">
        <f t="shared" si="3"/>
        <v>450</v>
      </c>
      <c r="G10" s="17" t="str">
        <f t="shared" si="0"/>
        <v>DP</v>
      </c>
      <c r="H10">
        <f t="shared" si="1"/>
        <v>8</v>
      </c>
    </row>
    <row r="11" spans="1:8" ht="14">
      <c r="A11" s="22" t="s">
        <v>177</v>
      </c>
      <c r="B11" s="23" t="s">
        <v>188</v>
      </c>
      <c r="C11" s="24">
        <v>9.75</v>
      </c>
      <c r="D11" s="37"/>
      <c r="E11" s="17" t="str">
        <f t="shared" si="2"/>
        <v>ACM</v>
      </c>
      <c r="F11" s="17" t="str">
        <f t="shared" si="3"/>
        <v>460</v>
      </c>
      <c r="G11" s="17" t="str">
        <f t="shared" si="0"/>
        <v>DP</v>
      </c>
      <c r="H11">
        <f t="shared" si="1"/>
        <v>8</v>
      </c>
    </row>
    <row r="12" spans="1:8" ht="14">
      <c r="A12" s="22" t="s">
        <v>204</v>
      </c>
      <c r="B12" s="23" t="s">
        <v>189</v>
      </c>
      <c r="C12" s="24">
        <v>4.0599999999999996</v>
      </c>
      <c r="D12" s="37"/>
      <c r="E12" s="17" t="str">
        <f t="shared" si="2"/>
        <v>AST</v>
      </c>
      <c r="F12" s="17" t="str">
        <f t="shared" si="3"/>
        <v>530</v>
      </c>
      <c r="G12" s="17" t="str">
        <f t="shared" si="0"/>
        <v>OL</v>
      </c>
      <c r="H12">
        <f t="shared" si="1"/>
        <v>8</v>
      </c>
    </row>
    <row r="13" spans="1:8" ht="14">
      <c r="A13" s="22" t="s">
        <v>205</v>
      </c>
      <c r="B13" s="23" t="s">
        <v>190</v>
      </c>
      <c r="C13" s="24">
        <v>5.04</v>
      </c>
      <c r="D13" s="37"/>
      <c r="E13" s="17" t="str">
        <f t="shared" si="2"/>
        <v>AST</v>
      </c>
      <c r="F13" s="17" t="str">
        <f t="shared" si="3"/>
        <v>100</v>
      </c>
      <c r="G13" s="17" t="str">
        <f t="shared" si="0"/>
        <v>TF</v>
      </c>
      <c r="H13">
        <f t="shared" si="1"/>
        <v>8</v>
      </c>
    </row>
    <row r="14" spans="1:8" ht="14">
      <c r="A14" s="22" t="s">
        <v>206</v>
      </c>
      <c r="B14" s="23" t="s">
        <v>191</v>
      </c>
      <c r="C14" s="24">
        <v>3.9</v>
      </c>
      <c r="D14" s="37"/>
      <c r="E14" s="17" t="str">
        <f t="shared" si="2"/>
        <v>AST</v>
      </c>
      <c r="F14" s="17" t="str">
        <f t="shared" si="3"/>
        <v>130</v>
      </c>
      <c r="G14" s="17" t="str">
        <f t="shared" si="0"/>
        <v>OL</v>
      </c>
      <c r="H14">
        <f t="shared" si="1"/>
        <v>8</v>
      </c>
    </row>
    <row r="15" spans="1:8" ht="14">
      <c r="A15" s="22" t="s">
        <v>207</v>
      </c>
      <c r="B15" s="23" t="s">
        <v>192</v>
      </c>
      <c r="C15" s="24">
        <v>4.55</v>
      </c>
      <c r="D15" s="37"/>
      <c r="E15" s="17" t="str">
        <f t="shared" si="2"/>
        <v>AST</v>
      </c>
      <c r="F15" s="17" t="str">
        <f t="shared" si="3"/>
        <v>140</v>
      </c>
      <c r="G15" s="17" t="str">
        <f t="shared" si="0"/>
        <v>OL</v>
      </c>
      <c r="H15">
        <f t="shared" si="1"/>
        <v>8</v>
      </c>
    </row>
    <row r="16" spans="1:8" ht="14">
      <c r="A16" s="22" t="s">
        <v>208</v>
      </c>
      <c r="B16" s="23" t="s">
        <v>193</v>
      </c>
      <c r="C16" s="24">
        <v>5.2</v>
      </c>
      <c r="D16" s="37"/>
      <c r="E16" s="17" t="str">
        <f t="shared" si="2"/>
        <v>AST</v>
      </c>
      <c r="F16" s="17" t="str">
        <f t="shared" si="3"/>
        <v>300</v>
      </c>
      <c r="G16" s="17" t="str">
        <f t="shared" si="0"/>
        <v>GO</v>
      </c>
      <c r="H16">
        <f t="shared" si="1"/>
        <v>8</v>
      </c>
    </row>
    <row r="17" spans="1:8" ht="14">
      <c r="A17" s="22" t="s">
        <v>209</v>
      </c>
      <c r="B17" s="23" t="s">
        <v>194</v>
      </c>
      <c r="C17" s="24">
        <v>7.31</v>
      </c>
      <c r="D17" s="37"/>
      <c r="E17" s="17" t="str">
        <f t="shared" si="2"/>
        <v>AST</v>
      </c>
      <c r="F17" s="17" t="str">
        <f t="shared" si="3"/>
        <v>121</v>
      </c>
      <c r="G17" s="17" t="str">
        <f t="shared" si="0"/>
        <v>BF</v>
      </c>
      <c r="H17">
        <f t="shared" si="1"/>
        <v>8</v>
      </c>
    </row>
    <row r="18" spans="1:8" ht="14">
      <c r="A18" s="22" t="s">
        <v>210</v>
      </c>
      <c r="B18" s="23" t="s">
        <v>195</v>
      </c>
      <c r="C18" s="24">
        <v>6.5</v>
      </c>
      <c r="D18" s="37"/>
      <c r="E18" s="17" t="str">
        <f>LEFT(A18,3)</f>
        <v>AST</v>
      </c>
      <c r="F18" s="17" t="str">
        <f>MID(A18,4,3)</f>
        <v>132</v>
      </c>
      <c r="G18" s="17" t="str">
        <f t="shared" si="0"/>
        <v>PS</v>
      </c>
      <c r="H18">
        <f t="shared" si="1"/>
        <v>8</v>
      </c>
    </row>
    <row r="19" spans="1:8" ht="14">
      <c r="A19" s="22" t="s">
        <v>178</v>
      </c>
      <c r="B19" s="23" t="s">
        <v>196</v>
      </c>
      <c r="C19" s="24">
        <v>4.55</v>
      </c>
      <c r="D19" s="37"/>
      <c r="E19" s="17" t="str">
        <f t="shared" ref="E19:E26" si="4">LEFT(A19,3)</f>
        <v>AST</v>
      </c>
      <c r="F19" s="17" t="str">
        <f t="shared" ref="F19:F26" si="5">MID(A19,4,3)</f>
        <v>205</v>
      </c>
      <c r="G19" s="17" t="str">
        <f t="shared" si="0"/>
        <v>0995</v>
      </c>
      <c r="H19">
        <f t="shared" si="1"/>
        <v>10</v>
      </c>
    </row>
    <row r="20" spans="1:8" ht="14">
      <c r="A20" s="22" t="s">
        <v>211</v>
      </c>
      <c r="B20" s="23" t="s">
        <v>197</v>
      </c>
      <c r="C20" s="24">
        <v>14.3</v>
      </c>
      <c r="D20" s="37"/>
      <c r="E20" s="17" t="str">
        <f t="shared" si="4"/>
        <v>BVR</v>
      </c>
      <c r="F20" s="17" t="str">
        <f t="shared" si="5"/>
        <v>590</v>
      </c>
      <c r="G20" s="17" t="str">
        <f t="shared" si="0"/>
        <v>WF</v>
      </c>
      <c r="H20">
        <f t="shared" si="1"/>
        <v>8</v>
      </c>
    </row>
    <row r="21" spans="1:8" ht="14">
      <c r="A21" s="22" t="s">
        <v>212</v>
      </c>
      <c r="B21" s="23" t="s">
        <v>213</v>
      </c>
      <c r="C21" s="24">
        <v>13.81</v>
      </c>
      <c r="D21" s="37"/>
      <c r="E21" s="17" t="str">
        <f t="shared" si="4"/>
        <v>BVR</v>
      </c>
      <c r="F21" s="17" t="str">
        <f t="shared" si="5"/>
        <v>690</v>
      </c>
      <c r="G21" s="17" t="str">
        <f t="shared" si="0"/>
        <v>AF</v>
      </c>
      <c r="H21">
        <f t="shared" si="1"/>
        <v>8</v>
      </c>
    </row>
    <row r="22" spans="1:8" ht="14">
      <c r="A22" s="22" t="s">
        <v>217</v>
      </c>
      <c r="B22" s="23" t="s">
        <v>198</v>
      </c>
      <c r="C22" s="24">
        <v>7.31</v>
      </c>
      <c r="D22" s="37"/>
      <c r="E22" s="17" t="str">
        <f t="shared" si="4"/>
        <v>TRA</v>
      </c>
      <c r="F22" s="17" t="str">
        <f t="shared" si="5"/>
        <v>203</v>
      </c>
      <c r="G22" s="17" t="str">
        <f t="shared" si="0"/>
        <v>OF</v>
      </c>
      <c r="H22">
        <f t="shared" si="1"/>
        <v>8</v>
      </c>
    </row>
    <row r="23" spans="1:8" ht="14">
      <c r="A23" s="22" t="s">
        <v>218</v>
      </c>
      <c r="B23" s="23" t="s">
        <v>199</v>
      </c>
      <c r="C23" s="24">
        <v>7.31</v>
      </c>
      <c r="D23" s="37"/>
      <c r="E23" s="17" t="str">
        <f t="shared" si="4"/>
        <v>TRA</v>
      </c>
      <c r="F23" s="17" t="str">
        <f t="shared" si="5"/>
        <v>205</v>
      </c>
      <c r="G23" s="17" t="str">
        <f t="shared" si="0"/>
        <v>OF</v>
      </c>
      <c r="H23">
        <f t="shared" si="1"/>
        <v>8</v>
      </c>
    </row>
    <row r="24" spans="1:8" ht="14">
      <c r="A24" s="22" t="s">
        <v>214</v>
      </c>
      <c r="B24" s="23" t="s">
        <v>200</v>
      </c>
      <c r="C24" s="24">
        <v>7.31</v>
      </c>
      <c r="D24" s="37"/>
      <c r="E24" s="17" t="str">
        <f t="shared" si="4"/>
        <v>TRA</v>
      </c>
      <c r="F24" s="17" t="str">
        <f t="shared" si="5"/>
        <v>207</v>
      </c>
      <c r="G24" s="17" t="str">
        <f t="shared" si="0"/>
        <v>OF</v>
      </c>
      <c r="H24">
        <f t="shared" si="1"/>
        <v>8</v>
      </c>
    </row>
    <row r="25" spans="1:8" ht="14">
      <c r="A25" s="22" t="s">
        <v>215</v>
      </c>
      <c r="B25" s="23" t="s">
        <v>201</v>
      </c>
      <c r="C25" s="24">
        <v>7.64</v>
      </c>
      <c r="D25" s="37"/>
      <c r="E25" s="17" t="str">
        <f t="shared" si="4"/>
        <v>TRA</v>
      </c>
      <c r="F25" s="17" t="str">
        <f t="shared" si="5"/>
        <v>310</v>
      </c>
      <c r="G25" s="17" t="str">
        <f t="shared" si="0"/>
        <v>OF</v>
      </c>
      <c r="H25">
        <f t="shared" si="1"/>
        <v>8</v>
      </c>
    </row>
    <row r="26" spans="1:8" ht="14">
      <c r="A26" s="22" t="s">
        <v>216</v>
      </c>
      <c r="B26" s="23" t="s">
        <v>202</v>
      </c>
      <c r="C26" s="24">
        <v>6.14</v>
      </c>
      <c r="D26" s="37"/>
      <c r="E26" s="17" t="str">
        <f t="shared" si="4"/>
        <v>TRA</v>
      </c>
      <c r="F26" s="17" t="str">
        <f t="shared" si="5"/>
        <v>610</v>
      </c>
      <c r="G26" s="17" t="str">
        <f t="shared" si="0"/>
        <v>OF</v>
      </c>
      <c r="H26">
        <f t="shared" si="1"/>
        <v>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Week_1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Caroline Crandell</cp:lastModifiedBy>
  <cp:lastPrinted>2016-02-22T19:48:39Z</cp:lastPrinted>
  <dcterms:created xsi:type="dcterms:W3CDTF">2001-09-07T21:10:35Z</dcterms:created>
  <dcterms:modified xsi:type="dcterms:W3CDTF">2023-11-11T22:55:30Z</dcterms:modified>
</cp:coreProperties>
</file>