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carolinecrandell/Documents/Employment/*Applications/2022.12 Job Apps/GitHub/excel/Section 29: Mastering Excel's &quot;What If?&quot; Tools/Resources/"/>
    </mc:Choice>
  </mc:AlternateContent>
  <xr:revisionPtr revIDLastSave="0" documentId="13_ncr:1_{548E3918-08AE-FA4C-AC94-FFE5248D8570}" xr6:coauthVersionLast="47" xr6:coauthVersionMax="47" xr10:uidLastSave="{00000000-0000-0000-0000-000000000000}"/>
  <workbookProtection lockStructure="1"/>
  <bookViews>
    <workbookView xWindow="0" yWindow="760" windowWidth="30240" windowHeight="16680" firstSheet="7" activeTab="16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Monthly_Goal">'IF Function'!$I$2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Solver!$B$8:$E$8</definedName>
    <definedName name="solver_lhs2" localSheetId="15" hidden="1">Solver!$B$8:$E$8</definedName>
    <definedName name="solver_lhs3" localSheetId="15" hidden="1">Solver!$B$8:$E$8</definedName>
    <definedName name="solver_lhs4" localSheetId="15" hidden="1">Solver!$B$8:$E$8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0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2</definedName>
    <definedName name="solver_rel2" localSheetId="15" hidden="1">2</definedName>
    <definedName name="solver_rel3" localSheetId="15" hidden="1">2</definedName>
    <definedName name="solver_rel4" localSheetId="15" hidden="1">2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Solver!$B$10:$E$10</definedName>
    <definedName name="solver_rhs2" localSheetId="15" hidden="1">Solver!$B$10:$E$10</definedName>
    <definedName name="solver_rhs3" localSheetId="15" hidden="1">Solver!$B$10:$E$10</definedName>
    <definedName name="solver_rhs4" localSheetId="15" hidden="1">Solver!$B$10:$E$10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Week_1">'IF Function'!$B$5:$B$9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28" l="1"/>
  <c r="D3" i="31"/>
  <c r="F8" i="25"/>
  <c r="E10" i="25"/>
  <c r="E18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4" i="20"/>
  <c r="C3" i="24"/>
  <c r="C4" i="24"/>
  <c r="C5" i="24"/>
  <c r="C6" i="24"/>
  <c r="C2" i="24"/>
  <c r="B3" i="24"/>
  <c r="B4" i="24"/>
  <c r="B5" i="24"/>
  <c r="B6" i="24"/>
  <c r="B2" i="24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E18" i="21"/>
  <c r="F18" i="21"/>
  <c r="E19" i="21"/>
  <c r="F19" i="21"/>
  <c r="E20" i="21"/>
  <c r="F20" i="21"/>
  <c r="E21" i="21"/>
  <c r="F21" i="21"/>
  <c r="E22" i="21"/>
  <c r="F22" i="21"/>
  <c r="E23" i="21"/>
  <c r="F23" i="21"/>
  <c r="E24" i="21"/>
  <c r="F24" i="21"/>
  <c r="E25" i="21"/>
  <c r="F25" i="21"/>
  <c r="E26" i="21"/>
  <c r="F26" i="21"/>
  <c r="E5" i="21"/>
  <c r="F5" i="21"/>
  <c r="E6" i="21"/>
  <c r="F6" i="21"/>
  <c r="E7" i="21"/>
  <c r="F7" i="21"/>
  <c r="E8" i="21"/>
  <c r="F8" i="21"/>
  <c r="E9" i="21"/>
  <c r="F9" i="21"/>
  <c r="E10" i="21"/>
  <c r="F10" i="21"/>
  <c r="E11" i="21"/>
  <c r="F11" i="21"/>
  <c r="E12" i="21"/>
  <c r="F12" i="21"/>
  <c r="E13" i="21"/>
  <c r="F13" i="21"/>
  <c r="E14" i="21"/>
  <c r="F14" i="21"/>
  <c r="E15" i="21"/>
  <c r="F15" i="21"/>
  <c r="E16" i="21"/>
  <c r="F16" i="21"/>
  <c r="E17" i="21"/>
  <c r="F17" i="21"/>
  <c r="F4" i="21"/>
  <c r="E4" i="21"/>
  <c r="B6" i="22"/>
  <c r="B7" i="22"/>
  <c r="B5" i="22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D3" i="1"/>
  <c r="E3" i="1"/>
  <c r="F3" i="1"/>
  <c r="C3" i="1"/>
  <c r="F4" i="34"/>
  <c r="F5" i="34"/>
  <c r="F6" i="34"/>
  <c r="F7" i="34"/>
  <c r="F8" i="34"/>
  <c r="F9" i="34"/>
  <c r="D5" i="34"/>
  <c r="D6" i="34"/>
  <c r="D7" i="34"/>
  <c r="D8" i="34"/>
  <c r="D9" i="34"/>
  <c r="D4" i="34"/>
  <c r="C4" i="34"/>
  <c r="I5" i="17"/>
  <c r="H5" i="17"/>
  <c r="H3" i="17"/>
  <c r="I3" i="17"/>
  <c r="F12" i="4"/>
  <c r="I5" i="4"/>
  <c r="I6" i="4"/>
  <c r="I7" i="4"/>
  <c r="I8" i="4"/>
  <c r="I9" i="4"/>
  <c r="H9" i="4"/>
  <c r="H8" i="4"/>
  <c r="H7" i="4"/>
  <c r="H6" i="4"/>
  <c r="H5" i="4"/>
  <c r="B10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H8" i="30" l="1"/>
  <c r="F6" i="29"/>
  <c r="G6" i="29" s="1"/>
  <c r="D7" i="29"/>
  <c r="E4" i="29"/>
  <c r="F4" i="29" s="1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B10" i="25"/>
  <c r="F9" i="25"/>
  <c r="H9" i="25" s="1"/>
  <c r="I9" i="25" s="1"/>
  <c r="H8" i="25"/>
  <c r="I8" i="25" s="1"/>
  <c r="F7" i="25"/>
  <c r="F6" i="25"/>
  <c r="H6" i="25" s="1"/>
  <c r="I6" i="25" s="1"/>
  <c r="F5" i="25"/>
  <c r="H5" i="25" s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F3" i="21"/>
  <c r="E3" i="21"/>
  <c r="H7" i="25" l="1"/>
  <c r="I7" i="25" s="1"/>
  <c r="F7" i="29"/>
  <c r="F10" i="25"/>
  <c r="B2" i="27" s="1"/>
  <c r="G3" i="29"/>
  <c r="E7" i="29"/>
  <c r="G4" i="29"/>
  <c r="F10" i="26"/>
  <c r="F12" i="26" s="1"/>
  <c r="H5" i="26"/>
  <c r="F14" i="25"/>
  <c r="I5" i="25"/>
  <c r="F12" i="25" l="1"/>
  <c r="G7" i="29"/>
  <c r="F14" i="26"/>
  <c r="I5" i="26"/>
</calcChain>
</file>

<file path=xl/sharedStrings.xml><?xml version="1.0" encoding="utf-8"?>
<sst xmlns="http://schemas.openxmlformats.org/spreadsheetml/2006/main" count="1527" uniqueCount="284">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</sst>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8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66" fontId="6" fillId="0" borderId="1" xfId="5" applyNumberFormat="1" applyBorder="1" applyAlignment="1">
      <alignment horizontal="center" vertical="center" wrapText="1"/>
    </xf>
    <xf numFmtId="44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left"/>
    </xf>
    <xf numFmtId="164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67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67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44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4" fontId="0" fillId="0" borderId="20" xfId="1" applyNumberFormat="1" applyFont="1" applyBorder="1" applyAlignment="1">
      <alignment horizontal="left"/>
    </xf>
    <xf numFmtId="164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8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44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44" fontId="13" fillId="6" borderId="12" xfId="1" applyFont="1" applyFill="1" applyBorder="1" applyProtection="1"/>
    <xf numFmtId="164" fontId="3" fillId="0" borderId="9" xfId="1" applyNumberFormat="1" applyFont="1" applyBorder="1" applyAlignment="1" applyProtection="1">
      <alignment horizontal="center"/>
    </xf>
    <xf numFmtId="164" fontId="3" fillId="0" borderId="21" xfId="1" applyNumberFormat="1" applyFont="1" applyBorder="1" applyAlignment="1" applyProtection="1">
      <alignment horizont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="140" zoomScaleNormal="140" workbookViewId="0">
      <selection activeCell="F12" sqref="F12"/>
    </sheetView>
  </sheetViews>
  <sheetFormatPr baseColWidth="10" defaultColWidth="8.83203125" defaultRowHeight="13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/>
    <row r="2" spans="1:9" ht="17" thickBot="1">
      <c r="A2" s="131" t="s">
        <v>280</v>
      </c>
      <c r="B2" s="131"/>
      <c r="C2" s="131"/>
      <c r="D2" s="131"/>
      <c r="E2" s="131"/>
      <c r="F2" s="131"/>
      <c r="H2" s="28" t="s">
        <v>0</v>
      </c>
      <c r="I2" s="45">
        <v>34000</v>
      </c>
    </row>
    <row r="3" spans="1:9" ht="1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 &gt;= Monthly_Goal,"YES","NO")</f>
        <v>YES</v>
      </c>
      <c r="I5" s="2" t="str">
        <f>IF(AND(H5="YES",MIN(B5:E5)&gt;=8000),"BONUS","NO BONUS")</f>
        <v>BONUS</v>
      </c>
    </row>
    <row r="6" spans="1:9" ht="1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 &gt;= Monthly_Goal,"YES","NO")</f>
        <v>NO</v>
      </c>
      <c r="I6" s="2" t="str">
        <f t="shared" ref="I6:I9" si="0">IF(AND(H6="YES",MIN(B6:E6)&gt;=8000),"BONUS","NO BONUS")</f>
        <v>NO BONUS</v>
      </c>
    </row>
    <row r="7" spans="1:9" ht="1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 &gt;= Monthly_Goal,"YES","NO")</f>
        <v>NO</v>
      </c>
      <c r="I7" s="2" t="str">
        <f t="shared" si="0"/>
        <v>NO BONUS</v>
      </c>
    </row>
    <row r="8" spans="1:9" ht="1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 &gt;= Monthly_Goal,"YES","NO")</f>
        <v>YES</v>
      </c>
      <c r="I8" s="2" t="str">
        <f t="shared" si="0"/>
        <v>BONUS</v>
      </c>
    </row>
    <row r="9" spans="1:9" ht="17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>IF(F9 &gt;= Monthly_Goal,"YES","NO")</f>
        <v>YES</v>
      </c>
      <c r="I9" s="2" t="str">
        <f t="shared" si="0"/>
        <v>NO BONUS</v>
      </c>
    </row>
    <row r="10" spans="1:9" ht="14">
      <c r="A10" s="48" t="s">
        <v>223</v>
      </c>
      <c r="B10" s="53">
        <f>SUM(Week_1)</f>
        <v>40402</v>
      </c>
      <c r="C10" s="54"/>
      <c r="D10" s="54"/>
      <c r="E10" s="53"/>
      <c r="F10" s="53"/>
    </row>
    <row r="11" spans="1:9" ht="14">
      <c r="A11" s="49"/>
    </row>
    <row r="12" spans="1:9" ht="16.5" customHeight="1">
      <c r="A12" s="128" t="s">
        <v>13</v>
      </c>
      <c r="B12" s="129"/>
      <c r="C12" s="129"/>
      <c r="D12" s="129"/>
      <c r="E12" s="130"/>
      <c r="F12" s="3">
        <f>COUNTIF(H5:H9, 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I6" sqref="I6"/>
    </sheetView>
  </sheetViews>
  <sheetFormatPr baseColWidth="10" defaultColWidth="9.1640625" defaultRowHeight="13"/>
  <cols>
    <col min="1" max="1" width="13.33203125" style="18" bestFit="1" customWidth="1"/>
    <col min="2" max="2" width="14.5" style="18" bestFit="1" customWidth="1"/>
    <col min="3" max="3" width="12" style="18" customWidth="1"/>
    <col min="4" max="4" width="12.5" style="18" bestFit="1" customWidth="1"/>
    <col min="5" max="5" width="12.1640625" style="18" bestFit="1" customWidth="1"/>
    <col min="6" max="6" width="9.1640625" style="18"/>
    <col min="7" max="7" width="13.6640625" style="18" customWidth="1"/>
    <col min="8" max="9" width="12.6640625" style="18" bestFit="1" customWidth="1"/>
    <col min="10" max="16384" width="9.1640625" style="18"/>
  </cols>
  <sheetData>
    <row r="2" spans="1:9" ht="16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6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 ca="1">SUMIF(B3:B272, G3,D3:D123)</f>
        <v>491064</v>
      </c>
    </row>
    <row r="4" spans="1:9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6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 G5, E3:E272)</f>
        <v>7357</v>
      </c>
      <c r="I5" s="27">
        <f ca="1">SUMIF(C5:C274,G5,D5:D125)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C3" sqref="C3:F18"/>
    </sheetView>
  </sheetViews>
  <sheetFormatPr baseColWidth="10" defaultColWidth="8.83203125" defaultRowHeight="13"/>
  <cols>
    <col min="1" max="1" width="3.5" customWidth="1"/>
    <col min="2" max="2" width="13.83203125" customWidth="1"/>
    <col min="3" max="3" width="17.5" bestFit="1" customWidth="1"/>
    <col min="4" max="4" width="18.5" customWidth="1"/>
    <col min="5" max="6" width="13.83203125" customWidth="1"/>
    <col min="7" max="7" width="3.1640625" customWidth="1"/>
  </cols>
  <sheetData>
    <row r="1" spans="2:7" ht="14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4"/>
    </row>
    <row r="3" spans="2:7">
      <c r="B3" s="10">
        <v>1054</v>
      </c>
      <c r="C3" s="11" t="str">
        <f>INDEX('Master Emp List'!$A$1:$I$38, MATCH($B3,'Master Emp List'!$A$1:$A$38,0),MATCH(C$2,'Master Emp List'!$A$1:$I$1,0))</f>
        <v>Howard</v>
      </c>
      <c r="D3" s="11" t="str">
        <f>INDEX('Master Emp List'!$A$1:$I$38, MATCH($B3,'Master Emp List'!$A$1:$A$38,0),MATCH(D$2,'Master Emp List'!$A$1:$I$1,0))</f>
        <v>Smith</v>
      </c>
      <c r="E3" s="11" t="str">
        <f>INDEX('Master Emp List'!$A$1:$I$38, MATCH($B3,'Master Emp List'!$A$1:$A$38,0),MATCH(E$2,'Master Emp List'!$A$1:$I$1,0))</f>
        <v>AT</v>
      </c>
      <c r="F3" s="11">
        <f>INDEX('Master Emp List'!$A$1:$I$38, MATCH($B3,'Master Emp List'!$A$1:$A$38,0),MATCH(F$2,'Master Emp List'!$A$1:$I$1,0))</f>
        <v>11.25</v>
      </c>
      <c r="G3" s="67"/>
    </row>
    <row r="4" spans="2:7">
      <c r="B4" s="10">
        <v>1056</v>
      </c>
      <c r="C4" s="11" t="str">
        <f>INDEX('Master Emp List'!$A$1:$I$38, MATCH($B4,'Master Emp List'!$A$1:$A$38,0),MATCH(C$2,'Master Emp List'!$A$1:$I$1,0))</f>
        <v>Joe</v>
      </c>
      <c r="D4" s="11" t="str">
        <f>INDEX('Master Emp List'!$A$1:$I$38, MATCH($B4,'Master Emp List'!$A$1:$A$38,0),MATCH(D$2,'Master Emp List'!$A$1:$I$1,0))</f>
        <v>Gonzales</v>
      </c>
      <c r="E4" s="11" t="str">
        <f>INDEX('Master Emp List'!$A$1:$I$38, MATCH($B4,'Master Emp List'!$A$1:$A$38,0),MATCH(E$2,'Master Emp List'!$A$1:$I$1,0))</f>
        <v>AT</v>
      </c>
      <c r="F4" s="11">
        <f>INDEX('Master Emp List'!$A$1:$I$38, MATCH($B4,'Master Emp List'!$A$1:$A$38,0),MATCH(F$2,'Master Emp List'!$A$1:$I$1,0))</f>
        <v>12.25</v>
      </c>
      <c r="G4" s="67"/>
    </row>
    <row r="5" spans="2:7">
      <c r="B5" s="10">
        <v>1067</v>
      </c>
      <c r="C5" s="11" t="str">
        <f>INDEX('Master Emp List'!$A$1:$I$38, MATCH($B5,'Master Emp List'!$A$1:$A$38,0),MATCH(C$2,'Master Emp List'!$A$1:$I$1,0))</f>
        <v>Gail</v>
      </c>
      <c r="D5" s="11" t="str">
        <f>INDEX('Master Emp List'!$A$1:$I$38, MATCH($B5,'Master Emp List'!$A$1:$A$38,0),MATCH(D$2,'Master Emp List'!$A$1:$I$1,0))</f>
        <v>Scote</v>
      </c>
      <c r="E5" s="11" t="str">
        <f>INDEX('Master Emp List'!$A$1:$I$38, MATCH($B5,'Master Emp List'!$A$1:$A$38,0),MATCH(E$2,'Master Emp List'!$A$1:$I$1,0))</f>
        <v>AT</v>
      </c>
      <c r="F5" s="11">
        <f>INDEX('Master Emp List'!$A$1:$I$38, MATCH($B5,'Master Emp List'!$A$1:$A$38,0),MATCH(F$2,'Master Emp List'!$A$1:$I$1,0))</f>
        <v>14.55</v>
      </c>
      <c r="G5" s="67"/>
    </row>
    <row r="6" spans="2:7">
      <c r="B6" s="10">
        <v>1075</v>
      </c>
      <c r="C6" s="11" t="str">
        <f>INDEX('Master Emp List'!$A$1:$I$38, MATCH($B6,'Master Emp List'!$A$1:$A$38,0),MATCH(C$2,'Master Emp List'!$A$1:$I$1,0))</f>
        <v>Sheryl</v>
      </c>
      <c r="D6" s="11" t="str">
        <f>INDEX('Master Emp List'!$A$1:$I$38, MATCH($B6,'Master Emp List'!$A$1:$A$38,0),MATCH(D$2,'Master Emp List'!$A$1:$I$1,0))</f>
        <v>Kane</v>
      </c>
      <c r="E6" s="11" t="str">
        <f>INDEX('Master Emp List'!$A$1:$I$38, MATCH($B6,'Master Emp List'!$A$1:$A$38,0),MATCH(E$2,'Master Emp List'!$A$1:$I$1,0))</f>
        <v>AD</v>
      </c>
      <c r="F6" s="11">
        <f>INDEX('Master Emp List'!$A$1:$I$38, MATCH($B6,'Master Emp List'!$A$1:$A$38,0),MATCH(F$2,'Master Emp List'!$A$1:$I$1,0))</f>
        <v>11.25</v>
      </c>
      <c r="G6" s="67"/>
    </row>
    <row r="7" spans="2:7">
      <c r="B7" s="10">
        <v>1078</v>
      </c>
      <c r="C7" s="11" t="str">
        <f>INDEX('Master Emp List'!$A$1:$I$38, MATCH($B7,'Master Emp List'!$A$1:$A$38,0),MATCH(C$2,'Master Emp List'!$A$1:$I$1,0))</f>
        <v>Kendrick</v>
      </c>
      <c r="D7" s="11" t="str">
        <f>INDEX('Master Emp List'!$A$1:$I$38, MATCH($B7,'Master Emp List'!$A$1:$A$38,0),MATCH(D$2,'Master Emp List'!$A$1:$I$1,0))</f>
        <v>Hapsbuch</v>
      </c>
      <c r="E7" s="11" t="str">
        <f>INDEX('Master Emp List'!$A$1:$I$38, MATCH($B7,'Master Emp List'!$A$1:$A$38,0),MATCH(E$2,'Master Emp List'!$A$1:$I$1,0))</f>
        <v>AC</v>
      </c>
      <c r="F7" s="11">
        <f>INDEX('Master Emp List'!$A$1:$I$38, MATCH($B7,'Master Emp List'!$A$1:$A$38,0),MATCH(F$2,'Master Emp List'!$A$1:$I$1,0))</f>
        <v>10.199999999999999</v>
      </c>
      <c r="G7" s="67"/>
    </row>
    <row r="8" spans="2:7">
      <c r="B8" s="10">
        <v>1152</v>
      </c>
      <c r="C8" s="11" t="str">
        <f>INDEX('Master Emp List'!$A$1:$I$38, MATCH($B8,'Master Emp List'!$A$1:$A$38,0),MATCH(C$2,'Master Emp List'!$A$1:$I$1,0))</f>
        <v>Mark</v>
      </c>
      <c r="D8" s="11" t="str">
        <f>INDEX('Master Emp List'!$A$1:$I$38, MATCH($B8,'Master Emp List'!$A$1:$A$38,0),MATCH(D$2,'Master Emp List'!$A$1:$I$1,0))</f>
        <v>Henders</v>
      </c>
      <c r="E8" s="11" t="str">
        <f>INDEX('Master Emp List'!$A$1:$I$38, MATCH($B8,'Master Emp List'!$A$1:$A$38,0),MATCH(E$2,'Master Emp List'!$A$1:$I$1,0))</f>
        <v>AD</v>
      </c>
      <c r="F8" s="11">
        <f>INDEX('Master Emp List'!$A$1:$I$38, MATCH($B8,'Master Emp List'!$A$1:$A$38,0),MATCH(F$2,'Master Emp List'!$A$1:$I$1,0))</f>
        <v>12.25</v>
      </c>
      <c r="G8" s="67"/>
    </row>
    <row r="9" spans="2:7">
      <c r="B9" s="10">
        <v>1196</v>
      </c>
      <c r="C9" s="11" t="str">
        <f>INDEX('Master Emp List'!$A$1:$I$38, MATCH($B9,'Master Emp List'!$A$1:$A$38,0),MATCH(C$2,'Master Emp List'!$A$1:$I$1,0))</f>
        <v>Katie</v>
      </c>
      <c r="D9" s="11" t="str">
        <f>INDEX('Master Emp List'!$A$1:$I$38, MATCH($B9,'Master Emp List'!$A$1:$A$38,0),MATCH(D$2,'Master Emp List'!$A$1:$I$1,0))</f>
        <v>Atherton</v>
      </c>
      <c r="E9" s="11" t="str">
        <f>INDEX('Master Emp List'!$A$1:$I$38, MATCH($B9,'Master Emp List'!$A$1:$A$38,0),MATCH(E$2,'Master Emp List'!$A$1:$I$1,0))</f>
        <v>HR</v>
      </c>
      <c r="F9" s="11">
        <f>INDEX('Master Emp List'!$A$1:$I$38, MATCH($B9,'Master Emp List'!$A$1:$A$38,0),MATCH(F$2,'Master Emp List'!$A$1:$I$1,0))</f>
        <v>9.9499999999999993</v>
      </c>
      <c r="G9" s="67"/>
    </row>
    <row r="10" spans="2:7">
      <c r="B10" s="10">
        <v>1284</v>
      </c>
      <c r="C10" s="11" t="str">
        <f>INDEX('Master Emp List'!$A$1:$I$38, MATCH($B10,'Master Emp List'!$A$1:$A$38,0),MATCH(C$2,'Master Emp List'!$A$1:$I$1,0))</f>
        <v>Frank</v>
      </c>
      <c r="D10" s="11" t="str">
        <f>INDEX('Master Emp List'!$A$1:$I$38, MATCH($B10,'Master Emp List'!$A$1:$A$38,0),MATCH(D$2,'Master Emp List'!$A$1:$I$1,0))</f>
        <v>Bellwood</v>
      </c>
      <c r="E10" s="11" t="str">
        <f>INDEX('Master Emp List'!$A$1:$I$38, MATCH($B10,'Master Emp List'!$A$1:$A$38,0),MATCH(E$2,'Master Emp List'!$A$1:$I$1,0))</f>
        <v>MK</v>
      </c>
      <c r="F10" s="11">
        <f>INDEX('Master Emp List'!$A$1:$I$38, MATCH($B10,'Master Emp List'!$A$1:$A$38,0),MATCH(F$2,'Master Emp List'!$A$1:$I$1,0))</f>
        <v>12.3</v>
      </c>
      <c r="G10" s="67"/>
    </row>
    <row r="11" spans="2:7">
      <c r="B11" s="10">
        <v>100</v>
      </c>
      <c r="C11" s="11" t="e">
        <f>INDEX('Master Emp List'!$A$1:$I$38, MATCH($B11,'Master Emp List'!$A$1:$A$38,0),MATCH(C$2,'Master Emp List'!$A$1:$I$1,0))</f>
        <v>#N/A</v>
      </c>
      <c r="D11" s="11" t="e">
        <f>INDEX('Master Emp List'!$A$1:$I$38, MATCH($B11,'Master Emp List'!$A$1:$A$38,0),MATCH(D$2,'Master Emp List'!$A$1:$I$1,0))</f>
        <v>#N/A</v>
      </c>
      <c r="E11" s="11" t="e">
        <f>INDEX('Master Emp List'!$A$1:$I$38, MATCH($B11,'Master Emp List'!$A$1:$A$38,0),MATCH(E$2,'Master Emp List'!$A$1:$I$1,0))</f>
        <v>#N/A</v>
      </c>
      <c r="F11" s="11" t="e">
        <f>INDEX('Master Emp List'!$A$1:$I$38, MATCH($B11,'Master Emp List'!$A$1:$A$38,0),MATCH(F$2,'Master Emp List'!$A$1:$I$1,0))</f>
        <v>#N/A</v>
      </c>
      <c r="G11" s="67"/>
    </row>
    <row r="12" spans="2:7">
      <c r="B12" s="10"/>
      <c r="C12" s="11" t="e">
        <f>INDEX('Master Emp List'!$A$1:$I$38, MATCH($B12,'Master Emp List'!$A$1:$A$38,0),MATCH(C$2,'Master Emp List'!$A$1:$I$1,0))</f>
        <v>#N/A</v>
      </c>
      <c r="D12" s="11" t="e">
        <f>INDEX('Master Emp List'!$A$1:$I$38, MATCH($B12,'Master Emp List'!$A$1:$A$38,0),MATCH(D$2,'Master Emp List'!$A$1:$I$1,0))</f>
        <v>#N/A</v>
      </c>
      <c r="E12" s="11" t="e">
        <f>INDEX('Master Emp List'!$A$1:$I$38, MATCH($B12,'Master Emp List'!$A$1:$A$38,0),MATCH(E$2,'Master Emp List'!$A$1:$I$1,0))</f>
        <v>#N/A</v>
      </c>
      <c r="F12" s="11" t="e">
        <f>INDEX('Master Emp List'!$A$1:$I$38, MATCH($B12,'Master Emp List'!$A$1:$A$38,0),MATCH(F$2,'Master Emp List'!$A$1:$I$1,0))</f>
        <v>#N/A</v>
      </c>
      <c r="G12" s="67"/>
    </row>
    <row r="13" spans="2:7">
      <c r="B13" s="10"/>
      <c r="C13" s="11" t="e">
        <f>INDEX('Master Emp List'!$A$1:$I$38, MATCH($B13,'Master Emp List'!$A$1:$A$38,0),MATCH(C$2,'Master Emp List'!$A$1:$I$1,0))</f>
        <v>#N/A</v>
      </c>
      <c r="D13" s="11" t="e">
        <f>INDEX('Master Emp List'!$A$1:$I$38, MATCH($B13,'Master Emp List'!$A$1:$A$38,0),MATCH(D$2,'Master Emp List'!$A$1:$I$1,0))</f>
        <v>#N/A</v>
      </c>
      <c r="E13" s="11" t="e">
        <f>INDEX('Master Emp List'!$A$1:$I$38, MATCH($B13,'Master Emp List'!$A$1:$A$38,0),MATCH(E$2,'Master Emp List'!$A$1:$I$1,0))</f>
        <v>#N/A</v>
      </c>
      <c r="F13" s="11" t="e">
        <f>INDEX('Master Emp List'!$A$1:$I$38, MATCH($B13,'Master Emp List'!$A$1:$A$38,0),MATCH(F$2,'Master Emp List'!$A$1:$I$1,0))</f>
        <v>#N/A</v>
      </c>
      <c r="G13" s="67"/>
    </row>
    <row r="14" spans="2:7">
      <c r="B14" s="10">
        <v>1302</v>
      </c>
      <c r="C14" s="11" t="str">
        <f>INDEX('Master Emp List'!$A$1:$I$38, MATCH($B14,'Master Emp List'!$A$1:$A$38,0),MATCH(C$2,'Master Emp List'!$A$1:$I$1,0))</f>
        <v>Randy</v>
      </c>
      <c r="D14" s="11" t="str">
        <f>INDEX('Master Emp List'!$A$1:$I$38, MATCH($B14,'Master Emp List'!$A$1:$A$38,0),MATCH(D$2,'Master Emp List'!$A$1:$I$1,0))</f>
        <v>Sindole</v>
      </c>
      <c r="E14" s="11" t="str">
        <f>INDEX('Master Emp List'!$A$1:$I$38, MATCH($B14,'Master Emp List'!$A$1:$A$38,0),MATCH(E$2,'Master Emp List'!$A$1:$I$1,0))</f>
        <v>MK</v>
      </c>
      <c r="F14" s="11">
        <f>INDEX('Master Emp List'!$A$1:$I$38, MATCH($B14,'Master Emp List'!$A$1:$A$38,0),MATCH(F$2,'Master Emp List'!$A$1:$I$1,0))</f>
        <v>14.25</v>
      </c>
      <c r="G14" s="67"/>
    </row>
    <row r="15" spans="2:7">
      <c r="B15" s="10">
        <v>1310</v>
      </c>
      <c r="C15" s="11" t="str">
        <f>INDEX('Master Emp List'!$A$1:$I$38, MATCH($B15,'Master Emp List'!$A$1:$A$38,0),MATCH(C$2,'Master Emp List'!$A$1:$I$1,0))</f>
        <v>Ellen</v>
      </c>
      <c r="D15" s="11" t="str">
        <f>INDEX('Master Emp List'!$A$1:$I$38, MATCH($B15,'Master Emp List'!$A$1:$A$38,0),MATCH(D$2,'Master Emp List'!$A$1:$I$1,0))</f>
        <v>Smith</v>
      </c>
      <c r="E15" s="11" t="str">
        <f>INDEX('Master Emp List'!$A$1:$I$38, MATCH($B15,'Master Emp List'!$A$1:$A$38,0),MATCH(E$2,'Master Emp List'!$A$1:$I$1,0))</f>
        <v>MF</v>
      </c>
      <c r="F15" s="11">
        <f>INDEX('Master Emp List'!$A$1:$I$38, MATCH($B15,'Master Emp List'!$A$1:$A$38,0),MATCH(F$2,'Master Emp List'!$A$1:$I$1,0))</f>
        <v>11.5</v>
      </c>
      <c r="G15" s="67"/>
    </row>
    <row r="16" spans="2:7">
      <c r="B16" s="10">
        <v>1329</v>
      </c>
      <c r="C16" s="11" t="str">
        <f>INDEX('Master Emp List'!$A$1:$I$38, MATCH($B16,'Master Emp List'!$A$1:$A$38,0),MATCH(C$2,'Master Emp List'!$A$1:$I$1,0))</f>
        <v>Tuome</v>
      </c>
      <c r="D16" s="11" t="str">
        <f>INDEX('Master Emp List'!$A$1:$I$38, MATCH($B16,'Master Emp List'!$A$1:$A$38,0),MATCH(D$2,'Master Emp List'!$A$1:$I$1,0))</f>
        <v>Vuanuo</v>
      </c>
      <c r="E16" s="11" t="str">
        <f>INDEX('Master Emp List'!$A$1:$I$38, MATCH($B16,'Master Emp List'!$A$1:$A$38,0),MATCH(E$2,'Master Emp List'!$A$1:$I$1,0))</f>
        <v>AC</v>
      </c>
      <c r="F16" s="11">
        <f>INDEX('Master Emp List'!$A$1:$I$38, MATCH($B16,'Master Emp List'!$A$1:$A$38,0),MATCH(F$2,'Master Emp List'!$A$1:$I$1,0))</f>
        <v>10.35</v>
      </c>
      <c r="G16" s="67"/>
    </row>
    <row r="17" spans="2:7">
      <c r="B17" s="10">
        <v>1333</v>
      </c>
      <c r="C17" s="11" t="str">
        <f>INDEX('Master Emp List'!$A$1:$I$38, MATCH($B17,'Master Emp List'!$A$1:$A$38,0),MATCH(C$2,'Master Emp List'!$A$1:$I$1,0))</f>
        <v>Tadeuz</v>
      </c>
      <c r="D17" s="11" t="str">
        <f>INDEX('Master Emp List'!$A$1:$I$38, MATCH($B17,'Master Emp List'!$A$1:$A$38,0),MATCH(D$2,'Master Emp List'!$A$1:$I$1,0))</f>
        <v>Szcznyck</v>
      </c>
      <c r="E17" s="11" t="str">
        <f>INDEX('Master Emp List'!$A$1:$I$38, MATCH($B17,'Master Emp List'!$A$1:$A$38,0),MATCH(E$2,'Master Emp List'!$A$1:$I$1,0))</f>
        <v>HR</v>
      </c>
      <c r="F17" s="11">
        <f>INDEX('Master Emp List'!$A$1:$I$38, MATCH($B17,'Master Emp List'!$A$1:$A$38,0),MATCH(F$2,'Master Emp List'!$A$1:$I$1,0))</f>
        <v>10.15</v>
      </c>
      <c r="G17" s="67"/>
    </row>
    <row r="18" spans="2:7" ht="14" thickBot="1">
      <c r="B18" s="13">
        <v>1368</v>
      </c>
      <c r="C18" s="11" t="str">
        <f>INDEX('Master Emp List'!$A$1:$I$38, MATCH($B18,'Master Emp List'!$A$1:$A$38,0),MATCH(C$2,'Master Emp List'!$A$1:$I$1,0))</f>
        <v>Tammy</v>
      </c>
      <c r="D18" s="11" t="str">
        <f>INDEX('Master Emp List'!$A$1:$I$38, MATCH($B18,'Master Emp List'!$A$1:$A$38,0),MATCH(D$2,'Master Emp List'!$A$1:$I$1,0))</f>
        <v>Wu</v>
      </c>
      <c r="E18" s="11" t="str">
        <f>INDEX('Master Emp List'!$A$1:$I$38, MATCH($B18,'Master Emp List'!$A$1:$A$38,0),MATCH(E$2,'Master Emp List'!$A$1:$I$1,0))</f>
        <v>AD</v>
      </c>
      <c r="F18" s="11">
        <f>INDEX('Master Emp List'!$A$1:$I$38, MATCH($B18,'Master Emp List'!$A$1:$A$38,0),MATCH(F$2,'Master Emp List'!$A$1:$I$1,0))</f>
        <v>12.25</v>
      </c>
      <c r="G18" s="67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zoomScale="115" zoomScaleNormal="115" workbookViewId="0">
      <selection activeCell="D3" sqref="D3"/>
    </sheetView>
  </sheetViews>
  <sheetFormatPr baseColWidth="10" defaultColWidth="8.83203125" defaultRowHeight="14.25" customHeight="1"/>
  <cols>
    <col min="1" max="8" width="14.1640625" style="6" customWidth="1"/>
    <col min="9" max="9" width="14.16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A5" sqref="A5"/>
    </sheetView>
  </sheetViews>
  <sheetFormatPr baseColWidth="10" defaultColWidth="9.1640625" defaultRowHeight="13"/>
  <cols>
    <col min="1" max="1" width="30.1640625" style="55" bestFit="1" customWidth="1"/>
    <col min="2" max="2" width="18.6640625" style="55" customWidth="1"/>
    <col min="3" max="3" width="16.83203125" style="55" customWidth="1"/>
    <col min="4" max="4" width="8.1640625" style="55" customWidth="1"/>
    <col min="5" max="5" width="7.33203125" style="55" customWidth="1"/>
    <col min="6" max="6" width="10.5" style="55" bestFit="1" customWidth="1"/>
    <col min="7" max="7" width="12.6640625" style="55" bestFit="1" customWidth="1"/>
    <col min="8" max="16384" width="9.1640625" style="55"/>
  </cols>
  <sheetData>
    <row r="1" spans="1:2" ht="14" thickBot="1"/>
    <row r="2" spans="1:2" ht="22.5" customHeight="1" thickBot="1">
      <c r="A2" s="132" t="s">
        <v>231</v>
      </c>
      <c r="B2" s="133"/>
    </row>
    <row r="3" spans="1:2" ht="18" thickTop="1" thickBot="1">
      <c r="A3" s="61" t="s">
        <v>230</v>
      </c>
      <c r="B3" s="60" t="s">
        <v>226</v>
      </c>
    </row>
    <row r="4" spans="1:2" ht="7.5" customHeight="1" thickTop="1">
      <c r="A4" s="59"/>
      <c r="B4" s="58"/>
    </row>
    <row r="5" spans="1:2">
      <c r="A5" s="62" t="s">
        <v>229</v>
      </c>
      <c r="B5" s="57">
        <f>HLOOKUP($B$3,'Master Inventory List'!$A$2:$G$5,MATCH(LEFT(A5,11),'Master Inventory List'!$A$2:$A$5,0),FALSE)</f>
        <v>150</v>
      </c>
    </row>
    <row r="6" spans="1:2">
      <c r="A6" s="62" t="s">
        <v>228</v>
      </c>
      <c r="B6" s="57">
        <f>HLOOKUP($B$3,'Master Inventory List'!$A$2:$G$5,MATCH(LEFT(A6,11),'Master Inventory List'!$A$2:$A$5,0),FALSE)</f>
        <v>110</v>
      </c>
    </row>
    <row r="7" spans="1:2" ht="14" thickBot="1">
      <c r="A7" s="63" t="s">
        <v>227</v>
      </c>
      <c r="B7" s="57">
        <f>HLOOKUP($B$3,'Master Inventory List'!$A$2:$G$5,MATCH(LEFT(A7,11),'Master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D3" sqref="D3"/>
    </sheetView>
  </sheetViews>
  <sheetFormatPr baseColWidth="10" defaultColWidth="9.1640625" defaultRowHeight="13"/>
  <cols>
    <col min="1" max="1" width="14.83203125" style="55" customWidth="1"/>
    <col min="2" max="16384" width="9.1640625" style="55"/>
  </cols>
  <sheetData>
    <row r="2" spans="1:7">
      <c r="A2" s="64" t="s">
        <v>238</v>
      </c>
      <c r="B2" s="65" t="s">
        <v>224</v>
      </c>
      <c r="C2" s="65" t="s">
        <v>226</v>
      </c>
      <c r="D2" s="65" t="s">
        <v>237</v>
      </c>
      <c r="E2" s="65" t="s">
        <v>236</v>
      </c>
      <c r="F2" s="65" t="s">
        <v>235</v>
      </c>
      <c r="G2" s="65" t="s">
        <v>225</v>
      </c>
    </row>
    <row r="3" spans="1:7">
      <c r="A3" s="66" t="s">
        <v>234</v>
      </c>
      <c r="B3" s="56">
        <v>120</v>
      </c>
      <c r="C3" s="56">
        <v>150</v>
      </c>
      <c r="D3" s="56">
        <v>135</v>
      </c>
      <c r="E3" s="56">
        <v>90</v>
      </c>
      <c r="F3" s="56">
        <v>95</v>
      </c>
      <c r="G3" s="56">
        <v>140</v>
      </c>
    </row>
    <row r="4" spans="1:7">
      <c r="A4" s="66" t="s">
        <v>233</v>
      </c>
      <c r="B4" s="56">
        <v>55</v>
      </c>
      <c r="C4" s="56">
        <v>110</v>
      </c>
      <c r="D4" s="56">
        <v>75</v>
      </c>
      <c r="E4" s="56">
        <v>95</v>
      </c>
      <c r="F4" s="56">
        <v>75</v>
      </c>
      <c r="G4" s="56">
        <v>55</v>
      </c>
    </row>
    <row r="5" spans="1:7">
      <c r="A5" s="66" t="s">
        <v>232</v>
      </c>
      <c r="B5" s="56">
        <v>70</v>
      </c>
      <c r="C5" s="56">
        <v>115</v>
      </c>
      <c r="D5" s="56">
        <v>65</v>
      </c>
      <c r="E5" s="56">
        <v>55</v>
      </c>
      <c r="F5" s="56">
        <v>85</v>
      </c>
      <c r="G5" s="56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dimension ref="B2:F19"/>
  <sheetViews>
    <sheetView zoomScale="130" zoomScaleNormal="130" workbookViewId="0">
      <selection activeCell="I16" sqref="I16"/>
    </sheetView>
  </sheetViews>
  <sheetFormatPr baseColWidth="10" defaultColWidth="8.83203125" defaultRowHeight="13"/>
  <cols>
    <col min="1" max="1" width="3.1640625" customWidth="1"/>
    <col min="2" max="2" width="10" customWidth="1"/>
    <col min="3" max="3" width="16" customWidth="1"/>
    <col min="4" max="4" width="19" bestFit="1" customWidth="1"/>
    <col min="5" max="5" width="5.1640625" customWidth="1"/>
    <col min="6" max="6" width="18.33203125" bestFit="1" customWidth="1"/>
  </cols>
  <sheetData>
    <row r="2" spans="2:6" ht="41.25" customHeight="1" thickBot="1">
      <c r="C2" s="120" t="s">
        <v>281</v>
      </c>
      <c r="D2" s="123" t="s">
        <v>282</v>
      </c>
    </row>
    <row r="3" spans="2:6" ht="14">
      <c r="B3" s="119" t="s">
        <v>283</v>
      </c>
      <c r="C3" s="121" t="s">
        <v>240</v>
      </c>
      <c r="D3" s="34" t="s">
        <v>241</v>
      </c>
      <c r="F3" s="122" t="s">
        <v>239</v>
      </c>
    </row>
    <row r="4" spans="2:6">
      <c r="B4" s="68">
        <v>1054</v>
      </c>
      <c r="C4" s="68" t="str">
        <f>INDEX('INDEX MATCH Master Emp List'!$A$1:$I$38,10,3)</f>
        <v>Linda</v>
      </c>
      <c r="D4" s="68">
        <f>MATCH(B4,'INDEX MATCH Master Emp List'!$A$2:$A$38,0)</f>
        <v>1</v>
      </c>
      <c r="F4" s="69" t="str">
        <f>INDEX('INDEX MATCH Master Emp List'!$D$1:$D$38, MATCH(B4,'INDEX MATCH Master Emp List'!$A$1:$A$38,0))</f>
        <v>AT</v>
      </c>
    </row>
    <row r="5" spans="2:6">
      <c r="B5" s="68">
        <v>1078</v>
      </c>
      <c r="C5" s="68"/>
      <c r="D5" s="68">
        <f>MATCH(B5,'INDEX MATCH Master Emp List'!$A$2:$A$38,0)</f>
        <v>5</v>
      </c>
      <c r="F5" s="69" t="str">
        <f>INDEX('INDEX MATCH Master Emp List'!$D$1:$D$38, MATCH(B5,'INDEX MATCH Master Emp List'!$A$1:$A$38,0))</f>
        <v>AC</v>
      </c>
    </row>
    <row r="6" spans="2:6">
      <c r="B6" s="68">
        <v>1284</v>
      </c>
      <c r="C6" s="68"/>
      <c r="D6" s="68">
        <f>MATCH(B6,'INDEX MATCH Master Emp List'!$A$2:$A$38,0)</f>
        <v>8</v>
      </c>
      <c r="F6" s="69" t="str">
        <f>INDEX('INDEX MATCH Master Emp List'!$D$1:$D$38, MATCH(B6,'INDEX MATCH Master Emp List'!$A$1:$A$38,0))</f>
        <v>MK</v>
      </c>
    </row>
    <row r="7" spans="2:6">
      <c r="B7" s="68">
        <v>1299</v>
      </c>
      <c r="C7" s="68"/>
      <c r="D7" s="68">
        <f>MATCH(B7,'INDEX MATCH Master Emp List'!$A$2:$A$38,0)</f>
        <v>11</v>
      </c>
      <c r="F7" s="69" t="str">
        <f>INDEX('INDEX MATCH Master Emp List'!$D$1:$D$38, MATCH(B7,'INDEX MATCH Master Emp List'!$A$1:$A$38,0))</f>
        <v>MF</v>
      </c>
    </row>
    <row r="8" spans="2:6">
      <c r="B8" s="68">
        <v>1329</v>
      </c>
      <c r="C8" s="68"/>
      <c r="D8" s="68">
        <f>MATCH(B8,'INDEX MATCH Master Emp List'!$A$2:$A$38,0)</f>
        <v>14</v>
      </c>
      <c r="F8" s="69" t="str">
        <f>INDEX('INDEX MATCH Master Emp List'!$D$1:$D$38, MATCH(B8,'INDEX MATCH Master Emp List'!$A$1:$A$38,0))</f>
        <v>AC</v>
      </c>
    </row>
    <row r="9" spans="2:6">
      <c r="B9" s="68">
        <v>1509</v>
      </c>
      <c r="C9" s="68"/>
      <c r="D9" s="68">
        <f>MATCH(B9,'INDEX MATCH Master Emp List'!$A$2:$A$38,0)</f>
        <v>17</v>
      </c>
      <c r="F9" s="69" t="str">
        <f>INDEX('INDEX MATCH Master Emp List'!$D$1:$D$38, MATCH(B9,'INDEX MATCH Master Emp List'!$A$1:$A$38,0))</f>
        <v>AT</v>
      </c>
    </row>
    <row r="10" spans="2:6">
      <c r="C10" s="68"/>
      <c r="D10" s="68"/>
      <c r="F10" s="69"/>
    </row>
    <row r="11" spans="2:6">
      <c r="C11" s="68"/>
      <c r="D11" s="68"/>
      <c r="F11" s="69"/>
    </row>
    <row r="12" spans="2:6">
      <c r="C12" s="68"/>
      <c r="D12" s="68"/>
      <c r="F12" s="69"/>
    </row>
    <row r="13" spans="2:6">
      <c r="C13" s="68"/>
      <c r="D13" s="68"/>
      <c r="F13" s="69"/>
    </row>
    <row r="14" spans="2:6">
      <c r="C14" s="68"/>
      <c r="D14" s="68"/>
      <c r="F14" s="69"/>
    </row>
    <row r="15" spans="2:6">
      <c r="C15" s="68"/>
      <c r="D15" s="68"/>
      <c r="F15" s="69"/>
    </row>
    <row r="16" spans="2:6">
      <c r="C16" s="68"/>
      <c r="D16" s="68"/>
      <c r="F16" s="69"/>
    </row>
    <row r="17" spans="3:6">
      <c r="C17" s="68"/>
      <c r="D17" s="68"/>
      <c r="F17" s="69"/>
    </row>
    <row r="18" spans="3:6">
      <c r="C18" s="68"/>
      <c r="D18" s="68"/>
      <c r="F18" s="69"/>
    </row>
    <row r="19" spans="3:6">
      <c r="C19" s="68"/>
      <c r="D19" s="68"/>
      <c r="F19" s="6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topLeftCell="A2" zoomScale="115" zoomScaleNormal="115" workbookViewId="0">
      <selection activeCell="A2" sqref="A2"/>
    </sheetView>
  </sheetViews>
  <sheetFormatPr baseColWidth="10" defaultColWidth="8.83203125" defaultRowHeight="14.25" customHeight="1"/>
  <cols>
    <col min="1" max="8" width="14.1640625" style="6" customWidth="1"/>
    <col min="9" max="9" width="14.16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160" zoomScaleNormal="160" workbookViewId="0">
      <selection activeCell="J20" sqref="J20"/>
    </sheetView>
  </sheetViews>
  <sheetFormatPr baseColWidth="10" defaultColWidth="8.83203125" defaultRowHeight="13"/>
  <cols>
    <col min="1" max="1" width="14.5" customWidth="1"/>
    <col min="2" max="2" width="27.83203125" bestFit="1" customWidth="1"/>
    <col min="3" max="3" width="12.5" customWidth="1"/>
    <col min="4" max="4" width="3.1640625" customWidth="1"/>
    <col min="5" max="5" width="11.83203125" customWidth="1"/>
    <col min="6" max="6" width="10.5" customWidth="1"/>
    <col min="7" max="7" width="14.5" customWidth="1"/>
    <col min="8" max="8" width="10.83203125" bestFit="1" customWidth="1"/>
  </cols>
  <sheetData>
    <row r="2" spans="1:8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 ht="14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IF(H3 = 8, RIGHT(A3,2), RIGHT(A3,4))</f>
        <v>WW</v>
      </c>
      <c r="H3">
        <f>LEN(A3)</f>
        <v>8</v>
      </c>
    </row>
    <row r="4" spans="1:8" ht="14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 t="shared" ref="G4:G26" si="0">IF(H4 = 8, RIGHT(A4,2), RIGHT(A4,4))</f>
        <v>WW</v>
      </c>
      <c r="H4">
        <f t="shared" ref="H4:H26" si="1">LEN(A4)</f>
        <v>8</v>
      </c>
    </row>
    <row r="5" spans="1:8" ht="14">
      <c r="A5" s="22" t="s">
        <v>171</v>
      </c>
      <c r="B5" s="23" t="s">
        <v>182</v>
      </c>
      <c r="C5" s="24">
        <v>10.89</v>
      </c>
      <c r="D5" s="37"/>
      <c r="E5" s="17" t="str">
        <f t="shared" ref="E5:E17" si="2">LEFT(A5,3)</f>
        <v>ACM</v>
      </c>
      <c r="F5" s="17" t="str">
        <f t="shared" ref="F5:F17" si="3">MID(A5,4,3)</f>
        <v>150</v>
      </c>
      <c r="G5" s="17" t="str">
        <f t="shared" si="0"/>
        <v>WW</v>
      </c>
      <c r="H5">
        <f t="shared" si="1"/>
        <v>8</v>
      </c>
    </row>
    <row r="6" spans="1:8" ht="14">
      <c r="A6" s="22" t="s">
        <v>172</v>
      </c>
      <c r="B6" s="23" t="s">
        <v>183</v>
      </c>
      <c r="C6" s="24">
        <v>9.75</v>
      </c>
      <c r="D6" s="37"/>
      <c r="E6" s="17" t="str">
        <f t="shared" si="2"/>
        <v>ACM</v>
      </c>
      <c r="F6" s="17" t="str">
        <f t="shared" si="3"/>
        <v>321</v>
      </c>
      <c r="G6" s="17" t="str">
        <f t="shared" si="0"/>
        <v>DP</v>
      </c>
      <c r="H6">
        <f t="shared" si="1"/>
        <v>8</v>
      </c>
    </row>
    <row r="7" spans="1:8" ht="14">
      <c r="A7" s="22" t="s">
        <v>173</v>
      </c>
      <c r="B7" s="23" t="s">
        <v>184</v>
      </c>
      <c r="C7" s="24">
        <v>9.59</v>
      </c>
      <c r="D7" s="37"/>
      <c r="E7" s="17" t="str">
        <f t="shared" si="2"/>
        <v>ACM</v>
      </c>
      <c r="F7" s="17" t="str">
        <f t="shared" si="3"/>
        <v>322</v>
      </c>
      <c r="G7" s="17" t="str">
        <f t="shared" si="0"/>
        <v>DP</v>
      </c>
      <c r="H7">
        <f t="shared" si="1"/>
        <v>8</v>
      </c>
    </row>
    <row r="8" spans="1:8" ht="14">
      <c r="A8" s="22" t="s">
        <v>174</v>
      </c>
      <c r="B8" s="23" t="s">
        <v>185</v>
      </c>
      <c r="C8" s="24">
        <v>10.4</v>
      </c>
      <c r="D8" s="37"/>
      <c r="E8" s="17" t="str">
        <f t="shared" si="2"/>
        <v>ACM</v>
      </c>
      <c r="F8" s="17" t="str">
        <f t="shared" si="3"/>
        <v>325</v>
      </c>
      <c r="G8" s="17" t="str">
        <f t="shared" si="0"/>
        <v>DP</v>
      </c>
      <c r="H8">
        <f t="shared" si="1"/>
        <v>8</v>
      </c>
    </row>
    <row r="9" spans="1:8" ht="14">
      <c r="A9" s="22" t="s">
        <v>175</v>
      </c>
      <c r="B9" s="23" t="s">
        <v>186</v>
      </c>
      <c r="C9" s="24">
        <v>10.56</v>
      </c>
      <c r="D9" s="37"/>
      <c r="E9" s="17" t="str">
        <f t="shared" si="2"/>
        <v>ACM</v>
      </c>
      <c r="F9" s="17" t="str">
        <f t="shared" si="3"/>
        <v>330</v>
      </c>
      <c r="G9" s="17" t="str">
        <f t="shared" si="0"/>
        <v>DP</v>
      </c>
      <c r="H9">
        <f t="shared" si="1"/>
        <v>8</v>
      </c>
    </row>
    <row r="10" spans="1:8" ht="14">
      <c r="A10" s="22" t="s">
        <v>176</v>
      </c>
      <c r="B10" s="23" t="s">
        <v>187</v>
      </c>
      <c r="C10" s="24">
        <v>9.75</v>
      </c>
      <c r="D10" s="37"/>
      <c r="E10" s="17" t="str">
        <f t="shared" si="2"/>
        <v>ACM</v>
      </c>
      <c r="F10" s="17" t="str">
        <f t="shared" si="3"/>
        <v>450</v>
      </c>
      <c r="G10" s="17" t="str">
        <f t="shared" si="0"/>
        <v>DP</v>
      </c>
      <c r="H10">
        <f t="shared" si="1"/>
        <v>8</v>
      </c>
    </row>
    <row r="11" spans="1:8" ht="14">
      <c r="A11" s="22" t="s">
        <v>177</v>
      </c>
      <c r="B11" s="23" t="s">
        <v>188</v>
      </c>
      <c r="C11" s="24">
        <v>9.75</v>
      </c>
      <c r="D11" s="37"/>
      <c r="E11" s="17" t="str">
        <f t="shared" si="2"/>
        <v>ACM</v>
      </c>
      <c r="F11" s="17" t="str">
        <f t="shared" si="3"/>
        <v>460</v>
      </c>
      <c r="G11" s="17" t="str">
        <f t="shared" si="0"/>
        <v>DP</v>
      </c>
      <c r="H11">
        <f t="shared" si="1"/>
        <v>8</v>
      </c>
    </row>
    <row r="12" spans="1:8" ht="14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2"/>
        <v>AST</v>
      </c>
      <c r="F12" s="17" t="str">
        <f t="shared" si="3"/>
        <v>530</v>
      </c>
      <c r="G12" s="17" t="str">
        <f t="shared" si="0"/>
        <v>OL</v>
      </c>
      <c r="H12">
        <f t="shared" si="1"/>
        <v>8</v>
      </c>
    </row>
    <row r="13" spans="1:8" ht="14">
      <c r="A13" s="22" t="s">
        <v>205</v>
      </c>
      <c r="B13" s="23" t="s">
        <v>190</v>
      </c>
      <c r="C13" s="24">
        <v>5.04</v>
      </c>
      <c r="D13" s="37"/>
      <c r="E13" s="17" t="str">
        <f t="shared" si="2"/>
        <v>AST</v>
      </c>
      <c r="F13" s="17" t="str">
        <f t="shared" si="3"/>
        <v>100</v>
      </c>
      <c r="G13" s="17" t="str">
        <f t="shared" si="0"/>
        <v>TF</v>
      </c>
      <c r="H13">
        <f t="shared" si="1"/>
        <v>8</v>
      </c>
    </row>
    <row r="14" spans="1:8" ht="14">
      <c r="A14" s="22" t="s">
        <v>206</v>
      </c>
      <c r="B14" s="23" t="s">
        <v>191</v>
      </c>
      <c r="C14" s="24">
        <v>3.9</v>
      </c>
      <c r="D14" s="37"/>
      <c r="E14" s="17" t="str">
        <f t="shared" si="2"/>
        <v>AST</v>
      </c>
      <c r="F14" s="17" t="str">
        <f t="shared" si="3"/>
        <v>130</v>
      </c>
      <c r="G14" s="17" t="str">
        <f t="shared" si="0"/>
        <v>OL</v>
      </c>
      <c r="H14">
        <f t="shared" si="1"/>
        <v>8</v>
      </c>
    </row>
    <row r="15" spans="1:8" ht="14">
      <c r="A15" s="22" t="s">
        <v>207</v>
      </c>
      <c r="B15" s="23" t="s">
        <v>192</v>
      </c>
      <c r="C15" s="24">
        <v>4.55</v>
      </c>
      <c r="D15" s="37"/>
      <c r="E15" s="17" t="str">
        <f t="shared" si="2"/>
        <v>AST</v>
      </c>
      <c r="F15" s="17" t="str">
        <f t="shared" si="3"/>
        <v>140</v>
      </c>
      <c r="G15" s="17" t="str">
        <f t="shared" si="0"/>
        <v>OL</v>
      </c>
      <c r="H15">
        <f t="shared" si="1"/>
        <v>8</v>
      </c>
    </row>
    <row r="16" spans="1:8" ht="14">
      <c r="A16" s="22" t="s">
        <v>208</v>
      </c>
      <c r="B16" s="23" t="s">
        <v>193</v>
      </c>
      <c r="C16" s="24">
        <v>5.2</v>
      </c>
      <c r="D16" s="37"/>
      <c r="E16" s="17" t="str">
        <f t="shared" si="2"/>
        <v>AST</v>
      </c>
      <c r="F16" s="17" t="str">
        <f t="shared" si="3"/>
        <v>300</v>
      </c>
      <c r="G16" s="17" t="str">
        <f t="shared" si="0"/>
        <v>GO</v>
      </c>
      <c r="H16">
        <f t="shared" si="1"/>
        <v>8</v>
      </c>
    </row>
    <row r="17" spans="1:8" ht="14">
      <c r="A17" s="22" t="s">
        <v>209</v>
      </c>
      <c r="B17" s="23" t="s">
        <v>194</v>
      </c>
      <c r="C17" s="24">
        <v>7.31</v>
      </c>
      <c r="D17" s="37"/>
      <c r="E17" s="17" t="str">
        <f t="shared" si="2"/>
        <v>AST</v>
      </c>
      <c r="F17" s="17" t="str">
        <f t="shared" si="3"/>
        <v>121</v>
      </c>
      <c r="G17" s="17" t="str">
        <f t="shared" si="0"/>
        <v>BF</v>
      </c>
      <c r="H17">
        <f t="shared" si="1"/>
        <v>8</v>
      </c>
    </row>
    <row r="18" spans="1:8" ht="14">
      <c r="A18" s="22" t="s">
        <v>210</v>
      </c>
      <c r="B18" s="23" t="s">
        <v>195</v>
      </c>
      <c r="C18" s="24">
        <v>6.5</v>
      </c>
      <c r="D18" s="37"/>
      <c r="E18" s="17" t="str">
        <f>LEFT(A18,3)</f>
        <v>AST</v>
      </c>
      <c r="F18" s="17" t="str">
        <f>MID(A18,4,3)</f>
        <v>132</v>
      </c>
      <c r="G18" s="17" t="str">
        <f t="shared" si="0"/>
        <v>PS</v>
      </c>
      <c r="H18">
        <f t="shared" si="1"/>
        <v>8</v>
      </c>
    </row>
    <row r="19" spans="1:8" ht="14">
      <c r="A19" s="22" t="s">
        <v>178</v>
      </c>
      <c r="B19" s="23" t="s">
        <v>196</v>
      </c>
      <c r="C19" s="24">
        <v>4.55</v>
      </c>
      <c r="D19" s="37"/>
      <c r="E19" s="17" t="str">
        <f t="shared" ref="E19:E26" si="4">LEFT(A19,3)</f>
        <v>AST</v>
      </c>
      <c r="F19" s="17" t="str">
        <f t="shared" ref="F19:F26" si="5">MID(A19,4,3)</f>
        <v>205</v>
      </c>
      <c r="G19" s="17" t="str">
        <f t="shared" si="0"/>
        <v>0995</v>
      </c>
      <c r="H19">
        <f t="shared" si="1"/>
        <v>10</v>
      </c>
    </row>
    <row r="20" spans="1:8" ht="14">
      <c r="A20" s="22" t="s">
        <v>211</v>
      </c>
      <c r="B20" s="23" t="s">
        <v>197</v>
      </c>
      <c r="C20" s="24">
        <v>14.3</v>
      </c>
      <c r="D20" s="37"/>
      <c r="E20" s="17" t="str">
        <f t="shared" si="4"/>
        <v>BVR</v>
      </c>
      <c r="F20" s="17" t="str">
        <f t="shared" si="5"/>
        <v>590</v>
      </c>
      <c r="G20" s="17" t="str">
        <f t="shared" si="0"/>
        <v>WF</v>
      </c>
      <c r="H20">
        <f t="shared" si="1"/>
        <v>8</v>
      </c>
    </row>
    <row r="21" spans="1:8" ht="14">
      <c r="A21" s="22" t="s">
        <v>212</v>
      </c>
      <c r="B21" s="23" t="s">
        <v>213</v>
      </c>
      <c r="C21" s="24">
        <v>13.81</v>
      </c>
      <c r="D21" s="37"/>
      <c r="E21" s="17" t="str">
        <f t="shared" si="4"/>
        <v>BVR</v>
      </c>
      <c r="F21" s="17" t="str">
        <f t="shared" si="5"/>
        <v>690</v>
      </c>
      <c r="G21" s="17" t="str">
        <f t="shared" si="0"/>
        <v>AF</v>
      </c>
      <c r="H21">
        <f t="shared" si="1"/>
        <v>8</v>
      </c>
    </row>
    <row r="22" spans="1:8" ht="14">
      <c r="A22" s="22" t="s">
        <v>217</v>
      </c>
      <c r="B22" s="23" t="s">
        <v>198</v>
      </c>
      <c r="C22" s="24">
        <v>7.31</v>
      </c>
      <c r="D22" s="37"/>
      <c r="E22" s="17" t="str">
        <f t="shared" si="4"/>
        <v>TRA</v>
      </c>
      <c r="F22" s="17" t="str">
        <f t="shared" si="5"/>
        <v>203</v>
      </c>
      <c r="G22" s="17" t="str">
        <f t="shared" si="0"/>
        <v>OF</v>
      </c>
      <c r="H22">
        <f t="shared" si="1"/>
        <v>8</v>
      </c>
    </row>
    <row r="23" spans="1:8" ht="14">
      <c r="A23" s="22" t="s">
        <v>218</v>
      </c>
      <c r="B23" s="23" t="s">
        <v>199</v>
      </c>
      <c r="C23" s="24">
        <v>7.31</v>
      </c>
      <c r="D23" s="37"/>
      <c r="E23" s="17" t="str">
        <f t="shared" si="4"/>
        <v>TRA</v>
      </c>
      <c r="F23" s="17" t="str">
        <f t="shared" si="5"/>
        <v>205</v>
      </c>
      <c r="G23" s="17" t="str">
        <f t="shared" si="0"/>
        <v>OF</v>
      </c>
      <c r="H23">
        <f t="shared" si="1"/>
        <v>8</v>
      </c>
    </row>
    <row r="24" spans="1:8" ht="14">
      <c r="A24" s="22" t="s">
        <v>214</v>
      </c>
      <c r="B24" s="23" t="s">
        <v>200</v>
      </c>
      <c r="C24" s="24">
        <v>7.31</v>
      </c>
      <c r="D24" s="37"/>
      <c r="E24" s="17" t="str">
        <f t="shared" si="4"/>
        <v>TRA</v>
      </c>
      <c r="F24" s="17" t="str">
        <f t="shared" si="5"/>
        <v>207</v>
      </c>
      <c r="G24" s="17" t="str">
        <f t="shared" si="0"/>
        <v>OF</v>
      </c>
      <c r="H24">
        <f t="shared" si="1"/>
        <v>8</v>
      </c>
    </row>
    <row r="25" spans="1:8" ht="14">
      <c r="A25" s="22" t="s">
        <v>215</v>
      </c>
      <c r="B25" s="23" t="s">
        <v>201</v>
      </c>
      <c r="C25" s="24">
        <v>7.64</v>
      </c>
      <c r="D25" s="37"/>
      <c r="E25" s="17" t="str">
        <f t="shared" si="4"/>
        <v>TRA</v>
      </c>
      <c r="F25" s="17" t="str">
        <f t="shared" si="5"/>
        <v>310</v>
      </c>
      <c r="G25" s="17" t="str">
        <f t="shared" si="0"/>
        <v>OF</v>
      </c>
      <c r="H25">
        <f t="shared" si="1"/>
        <v>8</v>
      </c>
    </row>
    <row r="26" spans="1:8" ht="14">
      <c r="A26" s="22" t="s">
        <v>216</v>
      </c>
      <c r="B26" s="23" t="s">
        <v>202</v>
      </c>
      <c r="C26" s="24">
        <v>6.14</v>
      </c>
      <c r="D26" s="37"/>
      <c r="E26" s="17" t="str">
        <f t="shared" si="4"/>
        <v>TRA</v>
      </c>
      <c r="F26" s="17" t="str">
        <f t="shared" si="5"/>
        <v>610</v>
      </c>
      <c r="G26" s="17" t="str">
        <f t="shared" si="0"/>
        <v>OF</v>
      </c>
      <c r="H26">
        <f t="shared" si="1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2" sqref="C2:C6"/>
    </sheetView>
  </sheetViews>
  <sheetFormatPr baseColWidth="10" defaultColWidth="8.83203125" defaultRowHeight="13"/>
  <cols>
    <col min="1" max="1" width="14.1640625" bestFit="1" customWidth="1"/>
    <col min="2" max="2" width="13" bestFit="1" customWidth="1"/>
    <col min="3" max="3" width="12.83203125" bestFit="1" customWidth="1"/>
  </cols>
  <sheetData>
    <row r="1" spans="1:3" ht="16">
      <c r="A1" s="71" t="s">
        <v>242</v>
      </c>
      <c r="B1" s="71" t="s">
        <v>18</v>
      </c>
      <c r="C1" s="71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18"/>
    </sheetView>
  </sheetViews>
  <sheetFormatPr baseColWidth="10" defaultColWidth="8.83203125" defaultRowHeight="13"/>
  <cols>
    <col min="2" max="2" width="12.83203125" customWidth="1"/>
    <col min="3" max="3" width="12.1640625" customWidth="1"/>
    <col min="4" max="4" width="3.1640625" customWidth="1"/>
    <col min="6" max="6" width="15.5" customWidth="1"/>
  </cols>
  <sheetData>
    <row r="2" spans="2:6">
      <c r="B2" s="40" t="s">
        <v>17</v>
      </c>
      <c r="C2" s="40" t="s">
        <v>18</v>
      </c>
      <c r="E2" s="136" t="s">
        <v>166</v>
      </c>
      <c r="F2" s="136"/>
    </row>
    <row r="3" spans="2:6" ht="14">
      <c r="B3" s="25" t="s">
        <v>25</v>
      </c>
      <c r="C3" s="25" t="s">
        <v>26</v>
      </c>
      <c r="E3" s="134" t="str">
        <f>CONCATENATE(C3," ",B3)</f>
        <v>Howard Smith</v>
      </c>
      <c r="F3" s="135"/>
    </row>
    <row r="4" spans="2:6" ht="14">
      <c r="B4" s="25" t="s">
        <v>30</v>
      </c>
      <c r="C4" s="25" t="s">
        <v>31</v>
      </c>
      <c r="E4" s="134" t="str">
        <f>_xlfn.CONCAT(C4, " ", B4)</f>
        <v>Joe Gonzales</v>
      </c>
      <c r="F4" s="135"/>
    </row>
    <row r="5" spans="2:6" ht="14">
      <c r="B5" s="25" t="s">
        <v>33</v>
      </c>
      <c r="C5" s="25" t="s">
        <v>34</v>
      </c>
      <c r="E5" s="134" t="str">
        <f t="shared" ref="E5:E17" si="0">_xlfn.CONCAT(C5, " ", B5)</f>
        <v>Gail Scote</v>
      </c>
      <c r="F5" s="135"/>
    </row>
    <row r="6" spans="2:6" ht="14">
      <c r="B6" s="25" t="s">
        <v>36</v>
      </c>
      <c r="C6" s="25" t="s">
        <v>37</v>
      </c>
      <c r="E6" s="134" t="str">
        <f t="shared" si="0"/>
        <v>Sheryl Kane</v>
      </c>
      <c r="F6" s="135"/>
    </row>
    <row r="7" spans="2:6" ht="14">
      <c r="B7" s="25" t="s">
        <v>41</v>
      </c>
      <c r="C7" s="25" t="s">
        <v>42</v>
      </c>
      <c r="E7" s="134" t="str">
        <f t="shared" si="0"/>
        <v>Kendrick Hapsbuch</v>
      </c>
      <c r="F7" s="135"/>
    </row>
    <row r="8" spans="2:6" ht="14">
      <c r="B8" s="25" t="s">
        <v>45</v>
      </c>
      <c r="C8" s="25" t="s">
        <v>46</v>
      </c>
      <c r="E8" s="134" t="str">
        <f t="shared" si="0"/>
        <v>Mark Henders</v>
      </c>
      <c r="F8" s="135"/>
    </row>
    <row r="9" spans="2:6" ht="14">
      <c r="B9" s="25" t="s">
        <v>48</v>
      </c>
      <c r="C9" s="25" t="s">
        <v>49</v>
      </c>
      <c r="E9" s="134" t="str">
        <f t="shared" si="0"/>
        <v>Katie Atherton</v>
      </c>
      <c r="F9" s="135"/>
    </row>
    <row r="10" spans="2:6" ht="14">
      <c r="B10" s="25" t="s">
        <v>52</v>
      </c>
      <c r="C10" s="25" t="s">
        <v>53</v>
      </c>
      <c r="E10" s="134" t="str">
        <f t="shared" si="0"/>
        <v>Frank Bellwood</v>
      </c>
      <c r="F10" s="135"/>
    </row>
    <row r="11" spans="2:6" ht="14">
      <c r="B11" s="25" t="s">
        <v>56</v>
      </c>
      <c r="C11" s="25" t="s">
        <v>57</v>
      </c>
      <c r="E11" s="134" t="str">
        <f t="shared" si="0"/>
        <v>Linda Cooper</v>
      </c>
      <c r="F11" s="135"/>
    </row>
    <row r="12" spans="2:6" ht="14">
      <c r="B12" s="25" t="s">
        <v>59</v>
      </c>
      <c r="C12" s="25" t="s">
        <v>60</v>
      </c>
      <c r="E12" s="134" t="str">
        <f t="shared" si="0"/>
        <v>Brent Cronwith</v>
      </c>
      <c r="F12" s="135"/>
    </row>
    <row r="13" spans="2:6" ht="14">
      <c r="B13" s="25" t="s">
        <v>62</v>
      </c>
      <c r="C13" s="25" t="s">
        <v>63</v>
      </c>
      <c r="E13" s="134" t="str">
        <f t="shared" si="0"/>
        <v>Sandrae Simpson</v>
      </c>
      <c r="F13" s="135"/>
    </row>
    <row r="14" spans="2:6" ht="14">
      <c r="B14" s="25" t="s">
        <v>66</v>
      </c>
      <c r="C14" s="25" t="s">
        <v>67</v>
      </c>
      <c r="E14" s="134" t="str">
        <f t="shared" si="0"/>
        <v>Randy Sindole</v>
      </c>
      <c r="F14" s="135"/>
    </row>
    <row r="15" spans="2:6" ht="14">
      <c r="B15" s="25" t="s">
        <v>25</v>
      </c>
      <c r="C15" s="25" t="s">
        <v>69</v>
      </c>
      <c r="E15" s="134" t="str">
        <f t="shared" si="0"/>
        <v>Ellen Smith</v>
      </c>
      <c r="F15" s="135"/>
    </row>
    <row r="16" spans="2:6" ht="14">
      <c r="B16" s="25" t="s">
        <v>71</v>
      </c>
      <c r="C16" s="25" t="s">
        <v>72</v>
      </c>
      <c r="E16" s="134" t="str">
        <f t="shared" si="0"/>
        <v>Tuome Vuanuo</v>
      </c>
      <c r="F16" s="135"/>
    </row>
    <row r="17" spans="2:6" ht="14">
      <c r="B17" s="25" t="s">
        <v>74</v>
      </c>
      <c r="C17" s="25" t="s">
        <v>75</v>
      </c>
      <c r="E17" s="134" t="str">
        <f t="shared" si="0"/>
        <v>Tadeuz Szcznyck</v>
      </c>
      <c r="F17" s="135"/>
    </row>
    <row r="18" spans="2:6" ht="14">
      <c r="B18" s="25" t="s">
        <v>77</v>
      </c>
      <c r="C18" s="25" t="s">
        <v>78</v>
      </c>
      <c r="E18" s="134" t="str">
        <f>_xlfn.CONCAT(C18, " ", B18)</f>
        <v>Tammy Wu</v>
      </c>
      <c r="F18" s="135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sqref="A1:XFD1048576"/>
    </sheetView>
  </sheetViews>
  <sheetFormatPr baseColWidth="10" defaultColWidth="8.83203125" defaultRowHeight="13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/>
    <row r="2" spans="1:9" ht="17" thickBot="1">
      <c r="A2" s="131" t="s">
        <v>222</v>
      </c>
      <c r="B2" s="131"/>
      <c r="C2" s="131"/>
      <c r="D2" s="131"/>
      <c r="E2" s="131"/>
      <c r="F2" s="131"/>
      <c r="H2" s="28" t="s">
        <v>0</v>
      </c>
      <c r="I2" s="125">
        <v>34000</v>
      </c>
    </row>
    <row r="3" spans="1:9" ht="1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6">
      <c r="A5" s="5" t="s">
        <v>9</v>
      </c>
      <c r="B5" s="72">
        <v>9550</v>
      </c>
      <c r="C5" s="72">
        <v>9230</v>
      </c>
      <c r="D5" s="72">
        <v>8500</v>
      </c>
      <c r="E5" s="72">
        <v>8965</v>
      </c>
      <c r="F5" s="126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6">
      <c r="A6" s="5" t="s">
        <v>10</v>
      </c>
      <c r="B6" s="72">
        <v>5975</v>
      </c>
      <c r="C6" s="72">
        <v>6900</v>
      </c>
      <c r="D6" s="72">
        <v>8500</v>
      </c>
      <c r="E6" s="72">
        <v>10100</v>
      </c>
      <c r="F6" s="126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6">
      <c r="A7" s="5" t="s">
        <v>11</v>
      </c>
      <c r="B7" s="72">
        <v>7425</v>
      </c>
      <c r="C7" s="72">
        <v>8580</v>
      </c>
      <c r="D7" s="72">
        <v>9910</v>
      </c>
      <c r="E7" s="72">
        <v>7512</v>
      </c>
      <c r="F7" s="126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6">
      <c r="A8" s="5" t="s">
        <v>15</v>
      </c>
      <c r="B8" s="72">
        <v>9560</v>
      </c>
      <c r="C8" s="72">
        <v>10150</v>
      </c>
      <c r="D8" s="72">
        <v>10200</v>
      </c>
      <c r="E8" s="72">
        <v>9795</v>
      </c>
      <c r="F8" s="126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7" thickBot="1">
      <c r="A9" s="16" t="s">
        <v>14</v>
      </c>
      <c r="B9" s="73">
        <v>7892</v>
      </c>
      <c r="C9" s="73">
        <v>7695</v>
      </c>
      <c r="D9" s="73">
        <v>9520</v>
      </c>
      <c r="E9" s="73">
        <v>10252</v>
      </c>
      <c r="F9" s="127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8" t="s">
        <v>13</v>
      </c>
      <c r="B14" s="129"/>
      <c r="C14" s="129"/>
      <c r="D14" s="129"/>
      <c r="E14" s="130"/>
      <c r="F14" s="3">
        <f>COUNTIF(H5:H9, "YES")</f>
        <v>3</v>
      </c>
    </row>
  </sheetData>
  <sheetProtection selectLockedCell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2" sqref="B2"/>
    </sheetView>
  </sheetViews>
  <sheetFormatPr baseColWidth="10" defaultColWidth="8.83203125" defaultRowHeight="13"/>
  <cols>
    <col min="1" max="1" width="20.33203125" bestFit="1" customWidth="1"/>
    <col min="2" max="2" width="12.6640625" bestFit="1" customWidth="1"/>
  </cols>
  <sheetData>
    <row r="2" spans="1:2">
      <c r="A2" s="70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baseColWidth="10" defaultColWidth="8.83203125" defaultRowHeight="13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/>
    <row r="2" spans="1:9" ht="17" thickBot="1">
      <c r="A2" s="131" t="s">
        <v>222</v>
      </c>
      <c r="B2" s="131"/>
      <c r="C2" s="131"/>
      <c r="D2" s="131"/>
      <c r="E2" s="131"/>
      <c r="F2" s="131"/>
      <c r="H2" s="28" t="s">
        <v>0</v>
      </c>
      <c r="I2" s="45">
        <v>34000</v>
      </c>
    </row>
    <row r="3" spans="1:9" ht="1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6">
      <c r="A5" s="5" t="s">
        <v>9</v>
      </c>
      <c r="B5" s="72">
        <v>9550</v>
      </c>
      <c r="C5" s="72">
        <v>9230</v>
      </c>
      <c r="D5" s="72">
        <v>8500</v>
      </c>
      <c r="E5" s="72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6">
      <c r="A6" s="5" t="s">
        <v>10</v>
      </c>
      <c r="B6" s="72">
        <v>5975</v>
      </c>
      <c r="C6" s="72">
        <v>6900</v>
      </c>
      <c r="D6" s="72">
        <v>8500</v>
      </c>
      <c r="E6" s="72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6">
      <c r="A7" s="5" t="s">
        <v>11</v>
      </c>
      <c r="B7" s="72">
        <v>7425</v>
      </c>
      <c r="C7" s="72">
        <v>8580</v>
      </c>
      <c r="D7" s="72">
        <v>9910</v>
      </c>
      <c r="E7" s="72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6">
      <c r="A8" s="5" t="s">
        <v>15</v>
      </c>
      <c r="B8" s="72">
        <v>9560</v>
      </c>
      <c r="C8" s="72">
        <v>10150</v>
      </c>
      <c r="D8" s="72">
        <v>10200</v>
      </c>
      <c r="E8" s="72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7" thickBot="1">
      <c r="A9" s="16" t="s">
        <v>14</v>
      </c>
      <c r="B9" s="73">
        <v>7892</v>
      </c>
      <c r="C9" s="73">
        <v>7695</v>
      </c>
      <c r="D9" s="73">
        <v>9520</v>
      </c>
      <c r="E9" s="73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8" t="s">
        <v>13</v>
      </c>
      <c r="B14" s="129"/>
      <c r="C14" s="129"/>
      <c r="D14" s="129"/>
      <c r="E14" s="130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F6" sqref="F6"/>
    </sheetView>
  </sheetViews>
  <sheetFormatPr baseColWidth="10" defaultColWidth="8.83203125" defaultRowHeight="13"/>
  <cols>
    <col min="1" max="1" width="18" bestFit="1" customWidth="1"/>
    <col min="2" max="2" width="10" bestFit="1" customWidth="1"/>
    <col min="4" max="4" width="12.33203125" bestFit="1" customWidth="1"/>
  </cols>
  <sheetData>
    <row r="1" spans="1:4" ht="14" thickBot="1"/>
    <row r="2" spans="1:4">
      <c r="A2" s="97" t="s">
        <v>254</v>
      </c>
      <c r="B2" s="92">
        <v>220000</v>
      </c>
      <c r="C2" s="74"/>
      <c r="D2" s="96" t="s">
        <v>253</v>
      </c>
    </row>
    <row r="3" spans="1:4" ht="14" thickBot="1">
      <c r="A3" s="97" t="s">
        <v>252</v>
      </c>
      <c r="B3" s="93">
        <v>3.4883690140084009E-2</v>
      </c>
      <c r="C3" s="74"/>
      <c r="D3" s="95">
        <f>-PMT(B3/12,B4,B2)</f>
        <v>1100.0000016063457</v>
      </c>
    </row>
    <row r="4" spans="1:4">
      <c r="A4" s="97" t="s">
        <v>251</v>
      </c>
      <c r="B4" s="94">
        <v>300</v>
      </c>
      <c r="C4" s="74"/>
      <c r="D4" s="7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H8" sqref="H8"/>
    </sheetView>
  </sheetViews>
  <sheetFormatPr baseColWidth="10" defaultColWidth="9.1640625" defaultRowHeight="13"/>
  <cols>
    <col min="1" max="1" width="25.5" style="78" customWidth="1"/>
    <col min="2" max="2" width="10.1640625" style="78" customWidth="1"/>
    <col min="3" max="3" width="10.5" style="78" customWidth="1"/>
    <col min="4" max="4" width="10.33203125" style="78" customWidth="1"/>
    <col min="5" max="5" width="9.33203125" style="78" customWidth="1"/>
    <col min="6" max="6" width="8.83203125" style="78" customWidth="1"/>
    <col min="7" max="7" width="11.33203125" style="78" customWidth="1"/>
    <col min="8" max="8" width="15.6640625" style="78" customWidth="1"/>
    <col min="9" max="16384" width="9.1640625" style="78"/>
  </cols>
  <sheetData>
    <row r="1" spans="1:8" ht="10.5" customHeight="1">
      <c r="A1" s="91"/>
      <c r="B1" s="90"/>
      <c r="C1" s="90"/>
      <c r="D1" s="90"/>
      <c r="E1" s="90"/>
      <c r="F1" s="90"/>
      <c r="G1" s="90"/>
    </row>
    <row r="2" spans="1:8" ht="11.25" customHeight="1" thickBot="1"/>
    <row r="3" spans="1:8" ht="15.75" customHeight="1">
      <c r="G3" s="101" t="s">
        <v>272</v>
      </c>
      <c r="H3" s="102" t="s">
        <v>279</v>
      </c>
    </row>
    <row r="4" spans="1:8" ht="17" thickBot="1">
      <c r="A4" s="89" t="s">
        <v>278</v>
      </c>
      <c r="B4" s="100" t="s">
        <v>277</v>
      </c>
      <c r="C4" s="100" t="s">
        <v>276</v>
      </c>
      <c r="D4" s="100" t="s">
        <v>275</v>
      </c>
      <c r="E4" s="100" t="s">
        <v>274</v>
      </c>
      <c r="F4" s="74"/>
      <c r="G4" s="103" t="s">
        <v>273</v>
      </c>
      <c r="H4" s="104" t="s">
        <v>272</v>
      </c>
    </row>
    <row r="5" spans="1:8" ht="16">
      <c r="A5" s="87" t="s">
        <v>271</v>
      </c>
      <c r="B5" s="86">
        <v>1</v>
      </c>
      <c r="C5" s="86">
        <v>1</v>
      </c>
      <c r="D5" s="86">
        <v>1</v>
      </c>
      <c r="E5" s="86">
        <v>1</v>
      </c>
      <c r="F5" s="74"/>
      <c r="G5" s="85">
        <v>1.25</v>
      </c>
      <c r="H5" s="84">
        <f>G5*(B5+C5+D5+E5)</f>
        <v>5</v>
      </c>
    </row>
    <row r="6" spans="1:8" ht="16">
      <c r="A6" s="87" t="s">
        <v>270</v>
      </c>
      <c r="B6" s="88">
        <v>0</v>
      </c>
      <c r="C6" s="86">
        <v>0</v>
      </c>
      <c r="D6" s="86">
        <v>0</v>
      </c>
      <c r="E6" s="86">
        <v>0</v>
      </c>
      <c r="F6" s="74"/>
      <c r="G6" s="85">
        <v>1.84</v>
      </c>
      <c r="H6" s="84">
        <f>G6*(B6+C6+D6+E6)</f>
        <v>0</v>
      </c>
    </row>
    <row r="7" spans="1:8" ht="16">
      <c r="A7" s="87" t="s">
        <v>269</v>
      </c>
      <c r="B7" s="86">
        <v>0</v>
      </c>
      <c r="C7" s="86">
        <v>0</v>
      </c>
      <c r="D7" s="86">
        <v>0</v>
      </c>
      <c r="E7" s="86">
        <v>0</v>
      </c>
      <c r="F7" s="74"/>
      <c r="G7" s="85">
        <v>1.45</v>
      </c>
      <c r="H7" s="84">
        <f>G7*(B7+C7+D7+E7)</f>
        <v>0</v>
      </c>
    </row>
    <row r="8" spans="1:8" ht="16">
      <c r="A8" s="98" t="s">
        <v>268</v>
      </c>
      <c r="B8" s="83">
        <f>SUM(B5:B7)</f>
        <v>1</v>
      </c>
      <c r="C8" s="83">
        <f>SUM(C5:C7)</f>
        <v>1</v>
      </c>
      <c r="D8" s="83">
        <f>SUM(D5:D7)</f>
        <v>1</v>
      </c>
      <c r="E8" s="83">
        <f>SUM(E5:E7)</f>
        <v>1</v>
      </c>
      <c r="F8" s="74"/>
      <c r="G8" s="82"/>
      <c r="H8" s="105">
        <f>H5+H6+H7</f>
        <v>5</v>
      </c>
    </row>
    <row r="9" spans="1:8" ht="4.5" customHeight="1">
      <c r="A9" s="81"/>
      <c r="B9" s="80"/>
      <c r="C9" s="80"/>
      <c r="D9" s="80"/>
      <c r="E9" s="80"/>
      <c r="F9" s="74"/>
    </row>
    <row r="10" spans="1:8" ht="16">
      <c r="A10" s="99" t="s">
        <v>267</v>
      </c>
      <c r="B10" s="106">
        <v>180</v>
      </c>
      <c r="C10" s="106">
        <v>80</v>
      </c>
      <c r="D10" s="106">
        <v>190</v>
      </c>
      <c r="E10" s="106">
        <v>160</v>
      </c>
      <c r="F10" s="74"/>
    </row>
    <row r="11" spans="1:8" ht="16">
      <c r="A11" s="79"/>
      <c r="F11" s="74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tabSelected="1" zoomScale="145" zoomScaleNormal="145" workbookViewId="0">
      <selection activeCell="L14" sqref="L14"/>
    </sheetView>
  </sheetViews>
  <sheetFormatPr baseColWidth="10" defaultColWidth="9.1640625" defaultRowHeight="13"/>
  <cols>
    <col min="1" max="1" width="9.1640625" style="74"/>
    <col min="2" max="2" width="17.5" style="74" bestFit="1" customWidth="1"/>
    <col min="3" max="6" width="12.5" style="74" customWidth="1"/>
    <col min="7" max="16384" width="9.1640625" style="74"/>
  </cols>
  <sheetData>
    <row r="2" spans="2:3">
      <c r="B2" s="97" t="s">
        <v>254</v>
      </c>
      <c r="C2" s="107">
        <v>220000</v>
      </c>
    </row>
    <row r="3" spans="2:3">
      <c r="B3" s="97" t="s">
        <v>252</v>
      </c>
      <c r="C3" s="108">
        <v>0.08</v>
      </c>
    </row>
    <row r="4" spans="2:3">
      <c r="B4" s="97" t="s">
        <v>251</v>
      </c>
      <c r="C4" s="109">
        <f>25*12</f>
        <v>300</v>
      </c>
    </row>
    <row r="6" spans="2:3">
      <c r="C6" s="76"/>
    </row>
    <row r="7" spans="2:3" ht="16">
      <c r="B7" s="111" t="s">
        <v>250</v>
      </c>
      <c r="C7" s="110">
        <f>-PMT(C3/12,C4,C2)</f>
        <v>1697.9956826206067</v>
      </c>
    </row>
    <row r="8" spans="2:3" ht="16">
      <c r="B8" s="75">
        <v>7.2499999999999995E-2</v>
      </c>
      <c r="C8" s="12">
        <f t="dataTable" ref="C8:C14" dt2D="0" dtr="0" r1="C3"/>
        <v>1590.1751010137643</v>
      </c>
    </row>
    <row r="9" spans="2:3" ht="16">
      <c r="B9" s="75">
        <v>7.4999999999999997E-2</v>
      </c>
      <c r="C9" s="12">
        <v>1625.7805911544106</v>
      </c>
    </row>
    <row r="10" spans="2:3" ht="16">
      <c r="B10" s="75">
        <v>7.7499999999999999E-2</v>
      </c>
      <c r="C10" s="12">
        <v>1661.7232770342728</v>
      </c>
    </row>
    <row r="11" spans="2:3" ht="16">
      <c r="B11" s="75">
        <v>8.2500000000000004E-2</v>
      </c>
      <c r="C11" s="12">
        <v>1734.5902963096128</v>
      </c>
    </row>
    <row r="12" spans="2:3" ht="16">
      <c r="B12" s="75">
        <v>8.5000000000000006E-2</v>
      </c>
      <c r="C12" s="12">
        <v>1771.4995836166886</v>
      </c>
    </row>
    <row r="13" spans="2:3" ht="16">
      <c r="B13" s="75">
        <v>8.7499999999999994E-2</v>
      </c>
      <c r="C13" s="12">
        <v>1808.7159994580018</v>
      </c>
    </row>
    <row r="14" spans="2:3" ht="16">
      <c r="B14" s="75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baseColWidth="10" defaultColWidth="9.1640625" defaultRowHeight="13"/>
  <cols>
    <col min="1" max="1" width="9.1640625" style="74"/>
    <col min="2" max="2" width="11.5" style="74" customWidth="1"/>
    <col min="3" max="6" width="14.83203125" style="74" bestFit="1" customWidth="1"/>
    <col min="7" max="7" width="16.6640625" style="74" bestFit="1" customWidth="1"/>
    <col min="8" max="16384" width="9.1640625" style="74"/>
  </cols>
  <sheetData>
    <row r="2" spans="2:7" ht="16">
      <c r="B2" s="111" t="s">
        <v>266</v>
      </c>
      <c r="C2" s="111" t="s">
        <v>265</v>
      </c>
      <c r="D2" s="111" t="s">
        <v>264</v>
      </c>
      <c r="E2" s="111" t="s">
        <v>263</v>
      </c>
      <c r="F2" s="111" t="s">
        <v>262</v>
      </c>
      <c r="G2" s="111" t="s">
        <v>261</v>
      </c>
    </row>
    <row r="3" spans="2:7">
      <c r="B3" s="112" t="s">
        <v>258</v>
      </c>
      <c r="C3" s="113">
        <v>85292.25</v>
      </c>
      <c r="D3" s="113">
        <f>C3*C11+C3</f>
        <v>88106.894249999998</v>
      </c>
      <c r="E3" s="113">
        <f>D3*C11+D3</f>
        <v>91014.421760249999</v>
      </c>
      <c r="F3" s="113">
        <f>E3*C11+E3</f>
        <v>94017.897678338253</v>
      </c>
      <c r="G3" s="113">
        <f>SUM(C3:F3)</f>
        <v>358431.46368858824</v>
      </c>
    </row>
    <row r="4" spans="2:7">
      <c r="B4" s="112" t="s">
        <v>257</v>
      </c>
      <c r="C4" s="113">
        <v>75891.25</v>
      </c>
      <c r="D4" s="113">
        <f>C4*C12+C4</f>
        <v>77636.748749999999</v>
      </c>
      <c r="E4" s="113">
        <f>D4*C12+D4</f>
        <v>79422.39397125</v>
      </c>
      <c r="F4" s="113">
        <f>E4*C12+E4</f>
        <v>81249.109032588749</v>
      </c>
      <c r="G4" s="113">
        <f>SUM(C4:F4)</f>
        <v>314199.50175383873</v>
      </c>
    </row>
    <row r="5" spans="2:7">
      <c r="B5" s="112" t="s">
        <v>256</v>
      </c>
      <c r="C5" s="113">
        <v>90568.34</v>
      </c>
      <c r="D5" s="113">
        <f>C5*C13+C5</f>
        <v>94462.778619999997</v>
      </c>
      <c r="E5" s="113">
        <f>D5*C13+D5</f>
        <v>98524.678100659992</v>
      </c>
      <c r="F5" s="113">
        <f>E5*C13+E5</f>
        <v>102761.23925898837</v>
      </c>
      <c r="G5" s="113">
        <f>SUM(C5:F5)</f>
        <v>386317.03597964835</v>
      </c>
    </row>
    <row r="6" spans="2:7">
      <c r="B6" s="112" t="s">
        <v>255</v>
      </c>
      <c r="C6" s="113">
        <v>65897.25</v>
      </c>
      <c r="D6" s="113">
        <f>C6*C14+C6</f>
        <v>66622.119749999998</v>
      </c>
      <c r="E6" s="113">
        <f>D6*C14+D6</f>
        <v>67354.963067249992</v>
      </c>
      <c r="F6" s="113">
        <f>E6*C14+E6</f>
        <v>68095.867660989737</v>
      </c>
      <c r="G6" s="113">
        <f>SUM(C6:F6)</f>
        <v>267970.20047823974</v>
      </c>
    </row>
    <row r="7" spans="2:7" ht="16">
      <c r="B7" s="100" t="s">
        <v>260</v>
      </c>
      <c r="C7" s="77">
        <f>SUM(C3:C6)</f>
        <v>317649.08999999997</v>
      </c>
      <c r="D7" s="77">
        <f>SUM(D3:D6)</f>
        <v>326828.54136999999</v>
      </c>
      <c r="E7" s="77">
        <f>SUM(E3:E6)</f>
        <v>336316.45689940994</v>
      </c>
      <c r="F7" s="77">
        <f>SUM(F3:F6)</f>
        <v>346124.11363090511</v>
      </c>
      <c r="G7" s="77">
        <f>SUM(G3:G6)</f>
        <v>1326918.201900315</v>
      </c>
    </row>
    <row r="10" spans="2:7">
      <c r="B10" s="137" t="s">
        <v>259</v>
      </c>
      <c r="C10" s="137"/>
    </row>
    <row r="11" spans="2:7">
      <c r="B11" s="114" t="s">
        <v>258</v>
      </c>
      <c r="C11" s="115">
        <v>3.3000000000000002E-2</v>
      </c>
    </row>
    <row r="12" spans="2:7">
      <c r="B12" s="114" t="s">
        <v>257</v>
      </c>
      <c r="C12" s="115">
        <v>2.3E-2</v>
      </c>
    </row>
    <row r="13" spans="2:7">
      <c r="B13" s="114" t="s">
        <v>256</v>
      </c>
      <c r="C13" s="115">
        <v>4.2999999999999997E-2</v>
      </c>
    </row>
    <row r="14" spans="2:7">
      <c r="B14" s="114" t="s">
        <v>255</v>
      </c>
      <c r="C14" s="115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baseColWidth="10" defaultColWidth="8.83203125" defaultRowHeight="13"/>
  <cols>
    <col min="2" max="2" width="11.1640625" bestFit="1" customWidth="1"/>
    <col min="3" max="3" width="8.83203125" bestFit="1" customWidth="1"/>
    <col min="7" max="7" width="11.6640625" customWidth="1"/>
    <col min="8" max="8" width="13.1640625" style="118" customWidth="1"/>
    <col min="9" max="9" width="9.1640625" style="116"/>
  </cols>
  <sheetData>
    <row r="1" spans="1:9" ht="14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7">
        <v>33344</v>
      </c>
      <c r="I1" s="116">
        <v>11.25</v>
      </c>
    </row>
    <row r="2" spans="1:9" ht="14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7">
        <v>29153</v>
      </c>
      <c r="I2" s="116">
        <v>12.25</v>
      </c>
    </row>
    <row r="3" spans="1:9" ht="14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7">
        <v>32040</v>
      </c>
      <c r="I3" s="116">
        <v>14.55</v>
      </c>
    </row>
    <row r="4" spans="1:9" ht="14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7">
        <v>33823</v>
      </c>
      <c r="I4" s="116">
        <v>11.25</v>
      </c>
    </row>
    <row r="5" spans="1:9" ht="14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7">
        <v>31503</v>
      </c>
      <c r="I5" s="116">
        <v>10.199999999999999</v>
      </c>
    </row>
    <row r="6" spans="1:9" ht="14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7">
        <v>32894</v>
      </c>
      <c r="I6" s="116">
        <v>12.25</v>
      </c>
    </row>
    <row r="7" spans="1:9" ht="14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7">
        <v>35886</v>
      </c>
      <c r="I7" s="116">
        <v>9.9499999999999993</v>
      </c>
    </row>
    <row r="8" spans="1:9" ht="14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7">
        <v>31051</v>
      </c>
      <c r="I8" s="116">
        <v>12.3</v>
      </c>
    </row>
    <row r="9" spans="1:9" ht="14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7">
        <v>31050</v>
      </c>
      <c r="I9" s="116">
        <v>13.25</v>
      </c>
    </row>
    <row r="10" spans="1:9" ht="14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7">
        <v>30939</v>
      </c>
      <c r="I10" s="116">
        <v>10.199999999999999</v>
      </c>
    </row>
    <row r="11" spans="1:9" ht="14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7">
        <v>32863</v>
      </c>
      <c r="I11" s="116">
        <v>12.2</v>
      </c>
    </row>
    <row r="12" spans="1:9" ht="14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7">
        <v>30900</v>
      </c>
      <c r="I12" s="116">
        <v>14.25</v>
      </c>
    </row>
    <row r="13" spans="1:9" ht="14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7">
        <v>31689</v>
      </c>
      <c r="I13" s="116">
        <v>11.5</v>
      </c>
    </row>
    <row r="14" spans="1:9" ht="14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7">
        <v>32561</v>
      </c>
      <c r="I14" s="116">
        <v>10.35</v>
      </c>
    </row>
    <row r="15" spans="1:9" ht="14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7">
        <v>32979</v>
      </c>
      <c r="I15" s="116">
        <v>10.15</v>
      </c>
    </row>
    <row r="16" spans="1:9" ht="14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7">
        <v>30386</v>
      </c>
      <c r="I16" s="116">
        <v>12.25</v>
      </c>
    </row>
    <row r="17" spans="1:9" ht="14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7">
        <v>31217</v>
      </c>
      <c r="I17" s="116">
        <v>13.25</v>
      </c>
    </row>
    <row r="18" spans="1:9" ht="14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7">
        <v>31112</v>
      </c>
      <c r="I18" s="116">
        <v>9.5</v>
      </c>
    </row>
    <row r="19" spans="1:9" ht="14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7">
        <v>31805</v>
      </c>
      <c r="I19" s="116">
        <v>11.3</v>
      </c>
    </row>
    <row r="20" spans="1:9" ht="14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7">
        <v>32125</v>
      </c>
      <c r="I20" s="116">
        <v>12.35</v>
      </c>
    </row>
    <row r="21" spans="1:9" ht="14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7">
        <v>32979</v>
      </c>
      <c r="I21" s="116">
        <v>11.9</v>
      </c>
    </row>
    <row r="22" spans="1:9" ht="28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7">
        <v>33688</v>
      </c>
      <c r="I22" s="116">
        <v>11.85</v>
      </c>
    </row>
    <row r="23" spans="1:9" ht="14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7">
        <v>29885</v>
      </c>
      <c r="I23" s="116">
        <v>10.75</v>
      </c>
    </row>
    <row r="24" spans="1:9" ht="14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7">
        <v>33091</v>
      </c>
      <c r="I24" s="116">
        <v>9.75</v>
      </c>
    </row>
    <row r="25" spans="1:9" ht="14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7">
        <v>28531</v>
      </c>
      <c r="I25" s="116">
        <v>13.95</v>
      </c>
    </row>
    <row r="26" spans="1:9" ht="14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7">
        <v>30028</v>
      </c>
      <c r="I26" s="116">
        <v>11.2</v>
      </c>
    </row>
    <row r="27" spans="1:9" ht="14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7">
        <v>33231</v>
      </c>
      <c r="I27" s="116">
        <v>10.3</v>
      </c>
    </row>
    <row r="28" spans="1:9" ht="14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7">
        <v>32571</v>
      </c>
      <c r="I28" s="116">
        <v>12.25</v>
      </c>
    </row>
    <row r="29" spans="1:9" ht="14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7">
        <v>30817</v>
      </c>
      <c r="I29" s="116">
        <v>10.25</v>
      </c>
    </row>
    <row r="30" spans="1:9" ht="14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7">
        <v>32679</v>
      </c>
      <c r="I30" s="116">
        <v>9.85</v>
      </c>
    </row>
    <row r="31" spans="1:9" ht="14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7">
        <v>31729</v>
      </c>
      <c r="I31" s="116">
        <v>11.65</v>
      </c>
    </row>
    <row r="32" spans="1:9" ht="14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7">
        <v>33559</v>
      </c>
      <c r="I32" s="116">
        <v>9.25</v>
      </c>
    </row>
    <row r="33" spans="1:9" ht="14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7">
        <v>35125</v>
      </c>
      <c r="I33" s="116">
        <v>9.25</v>
      </c>
    </row>
    <row r="34" spans="1:9" ht="14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7">
        <v>35609</v>
      </c>
      <c r="I34" s="116">
        <v>11</v>
      </c>
    </row>
    <row r="35" spans="1:9" ht="14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7">
        <v>35840</v>
      </c>
      <c r="I35" s="116">
        <v>10.95</v>
      </c>
    </row>
    <row r="36" spans="1:9" ht="14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7">
        <v>35855</v>
      </c>
      <c r="I36" s="116">
        <v>11.75</v>
      </c>
    </row>
    <row r="37" spans="1:9" ht="14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7">
        <v>35981</v>
      </c>
      <c r="I37" s="116">
        <v>10.15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baseColWidth="10" defaultColWidth="8.83203125" defaultRowHeight="13"/>
  <cols>
    <col min="2" max="2" width="11.1640625" bestFit="1" customWidth="1"/>
    <col min="3" max="3" width="8.83203125" bestFit="1" customWidth="1"/>
    <col min="7" max="7" width="13.1640625" bestFit="1" customWidth="1"/>
    <col min="8" max="8" width="13.5" style="118" bestFit="1" customWidth="1"/>
    <col min="9" max="9" width="9.1640625" style="116"/>
  </cols>
  <sheetData>
    <row r="1" spans="1:9" ht="14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7">
        <v>33344</v>
      </c>
      <c r="I1" s="116">
        <v>11.25</v>
      </c>
    </row>
    <row r="2" spans="1:9" ht="14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7">
        <v>29153</v>
      </c>
      <c r="I2" s="116">
        <v>12.25</v>
      </c>
    </row>
    <row r="3" spans="1:9" ht="14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7">
        <v>32040</v>
      </c>
      <c r="I3" s="116">
        <v>14.55</v>
      </c>
    </row>
    <row r="4" spans="1:9" ht="14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7">
        <v>33823</v>
      </c>
      <c r="I4" s="116">
        <v>11.25</v>
      </c>
    </row>
    <row r="5" spans="1:9" ht="14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7">
        <v>31503</v>
      </c>
      <c r="I5" s="116">
        <v>10.199999999999999</v>
      </c>
    </row>
    <row r="6" spans="1:9" ht="14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7">
        <v>32894</v>
      </c>
      <c r="I6" s="116">
        <v>12.25</v>
      </c>
    </row>
    <row r="7" spans="1:9" ht="14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7">
        <v>35886</v>
      </c>
      <c r="I7" s="116">
        <v>9.9499999999999993</v>
      </c>
    </row>
    <row r="8" spans="1:9" ht="14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7">
        <v>31051</v>
      </c>
      <c r="I8" s="116">
        <v>12.3</v>
      </c>
    </row>
    <row r="9" spans="1:9" ht="14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7">
        <v>31050</v>
      </c>
      <c r="I9" s="116">
        <v>13.25</v>
      </c>
    </row>
    <row r="10" spans="1:9" ht="14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7">
        <v>30939</v>
      </c>
      <c r="I10" s="116">
        <v>10.199999999999999</v>
      </c>
    </row>
    <row r="11" spans="1:9" ht="14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7">
        <v>32863</v>
      </c>
      <c r="I11" s="116">
        <v>12.2</v>
      </c>
    </row>
    <row r="12" spans="1:9" ht="14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7">
        <v>30900</v>
      </c>
      <c r="I12" s="116">
        <v>14.25</v>
      </c>
    </row>
    <row r="13" spans="1:9" ht="14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7">
        <v>31689</v>
      </c>
      <c r="I13" s="116">
        <v>11.5</v>
      </c>
    </row>
    <row r="14" spans="1:9" ht="14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7">
        <v>32561</v>
      </c>
      <c r="I14" s="116">
        <v>10.35</v>
      </c>
    </row>
    <row r="15" spans="1:9" ht="14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7">
        <v>32979</v>
      </c>
      <c r="I15" s="116">
        <v>10.15</v>
      </c>
    </row>
    <row r="16" spans="1:9" ht="14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7">
        <v>30386</v>
      </c>
      <c r="I16" s="116">
        <v>12.25</v>
      </c>
    </row>
    <row r="17" spans="1:9" ht="14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7">
        <v>31217</v>
      </c>
      <c r="I17" s="116">
        <v>13.25</v>
      </c>
    </row>
    <row r="18" spans="1:9" ht="14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7">
        <v>31112</v>
      </c>
      <c r="I18" s="116">
        <v>9.5</v>
      </c>
    </row>
    <row r="19" spans="1:9" ht="14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7">
        <v>31805</v>
      </c>
      <c r="I19" s="116">
        <v>11.3</v>
      </c>
    </row>
    <row r="20" spans="1:9" ht="14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7">
        <v>32125</v>
      </c>
      <c r="I20" s="116">
        <v>12.35</v>
      </c>
    </row>
    <row r="21" spans="1:9" ht="14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7">
        <v>32979</v>
      </c>
      <c r="I21" s="116">
        <v>11.9</v>
      </c>
    </row>
    <row r="22" spans="1:9" ht="28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7">
        <v>33688</v>
      </c>
      <c r="I22" s="116">
        <v>11.85</v>
      </c>
    </row>
    <row r="23" spans="1:9" ht="14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7">
        <v>29885</v>
      </c>
      <c r="I23" s="116">
        <v>10.75</v>
      </c>
    </row>
    <row r="24" spans="1:9" ht="14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7">
        <v>33091</v>
      </c>
      <c r="I24" s="116">
        <v>9.75</v>
      </c>
    </row>
    <row r="25" spans="1:9" ht="14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7">
        <v>28531</v>
      </c>
      <c r="I25" s="116">
        <v>13.95</v>
      </c>
    </row>
    <row r="26" spans="1:9" ht="14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7">
        <v>30028</v>
      </c>
      <c r="I26" s="116">
        <v>11.2</v>
      </c>
    </row>
    <row r="27" spans="1:9" ht="14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7">
        <v>33231</v>
      </c>
      <c r="I27" s="116">
        <v>10.3</v>
      </c>
    </row>
    <row r="28" spans="1:9" ht="14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7">
        <v>32571</v>
      </c>
      <c r="I28" s="116">
        <v>12.25</v>
      </c>
    </row>
    <row r="29" spans="1:9" ht="14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7">
        <v>30817</v>
      </c>
      <c r="I29" s="116">
        <v>10.25</v>
      </c>
    </row>
    <row r="30" spans="1:9" ht="14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7">
        <v>32679</v>
      </c>
      <c r="I30" s="116">
        <v>9.85</v>
      </c>
    </row>
    <row r="31" spans="1:9" ht="14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7">
        <v>31729</v>
      </c>
      <c r="I31" s="116">
        <v>11.65</v>
      </c>
    </row>
    <row r="32" spans="1:9" ht="14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7">
        <v>33559</v>
      </c>
      <c r="I32" s="116">
        <v>9.25</v>
      </c>
    </row>
    <row r="33" spans="1:9" ht="14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7">
        <v>35125</v>
      </c>
      <c r="I33" s="116">
        <v>9.25</v>
      </c>
    </row>
    <row r="34" spans="1:9" ht="14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7">
        <v>35609</v>
      </c>
      <c r="I34" s="116">
        <v>11</v>
      </c>
    </row>
    <row r="35" spans="1:9" ht="14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7">
        <v>35840</v>
      </c>
      <c r="I35" s="116">
        <v>10.95</v>
      </c>
    </row>
    <row r="36" spans="1:9" ht="14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7">
        <v>35855</v>
      </c>
      <c r="I36" s="116">
        <v>11.75</v>
      </c>
    </row>
    <row r="37" spans="1:9" ht="14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7">
        <v>35981</v>
      </c>
      <c r="I37" s="116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Monthly_Goal</vt:lpstr>
      <vt:lpstr>Week_1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Caroline Crandell</cp:lastModifiedBy>
  <cp:lastPrinted>2016-02-22T19:48:39Z</cp:lastPrinted>
  <dcterms:created xsi:type="dcterms:W3CDTF">2001-09-07T21:10:35Z</dcterms:created>
  <dcterms:modified xsi:type="dcterms:W3CDTF">2023-11-25T14:52:58Z</dcterms:modified>
</cp:coreProperties>
</file>