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C\Documents\Formulas\"/>
    </mc:Choice>
  </mc:AlternateContent>
  <bookViews>
    <workbookView xWindow="0" yWindow="0" windowWidth="15210" windowHeight="7440" firstSheet="3" activeTab="7"/>
  </bookViews>
  <sheets>
    <sheet name="Logical" sheetId="1" r:id="rId1"/>
    <sheet name="Text" sheetId="2" r:id="rId2"/>
    <sheet name="Date" sheetId="6" r:id="rId3"/>
    <sheet name="PIVOT" sheetId="7" r:id="rId4"/>
    <sheet name="LOOKUP &amp; REFRENCES" sheetId="8" r:id="rId5"/>
    <sheet name="ASCII" sheetId="3" r:id="rId6"/>
    <sheet name="Maths" sheetId="10" r:id="rId7"/>
    <sheet name="Sheet1" sheetId="11" r:id="rId8"/>
    <sheet name="Roman table" sheetId="5" r:id="rId9"/>
  </sheets>
  <definedNames>
    <definedName name="data" localSheetId="4">'LOOKUP &amp; REFRENCES'!$G$7:$O$207</definedName>
    <definedName name="data" localSheetId="3">PIVOT!$B$3:$J$203</definedName>
  </definedNames>
  <calcPr calcId="162913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1" l="1"/>
  <c r="F4" i="11"/>
  <c r="E5" i="11"/>
  <c r="F5" i="11" s="1"/>
  <c r="E6" i="11"/>
  <c r="F6" i="11" s="1"/>
  <c r="E7" i="11"/>
  <c r="F7" i="11" s="1"/>
  <c r="E8" i="11"/>
  <c r="F8" i="11" s="1"/>
  <c r="E9" i="11"/>
  <c r="E10" i="11"/>
  <c r="F10" i="11" s="1"/>
  <c r="E11" i="11"/>
  <c r="F11" i="11" s="1"/>
  <c r="E4" i="11"/>
  <c r="F49" i="10"/>
  <c r="E52" i="10"/>
  <c r="F51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F2" i="11"/>
  <c r="C30" i="10"/>
  <c r="C32" i="10"/>
  <c r="C31" i="10"/>
  <c r="C33" i="10"/>
  <c r="C24" i="10"/>
  <c r="C26" i="10"/>
  <c r="C28" i="10"/>
  <c r="C25" i="10"/>
  <c r="C27" i="10"/>
  <c r="C29" i="10"/>
  <c r="C23" i="10"/>
  <c r="C19" i="10"/>
  <c r="C21" i="10"/>
  <c r="C20" i="10"/>
  <c r="C22" i="10"/>
  <c r="D18" i="10" l="1"/>
  <c r="D17" i="10"/>
  <c r="D16" i="10"/>
  <c r="D15" i="10"/>
  <c r="D14" i="10"/>
  <c r="D13" i="10"/>
  <c r="D12" i="10"/>
  <c r="D11" i="10"/>
  <c r="D10" i="10"/>
  <c r="D9" i="10"/>
  <c r="D8" i="10"/>
  <c r="D7" i="10"/>
  <c r="D6" i="10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2" i="5"/>
  <c r="D5" i="10"/>
  <c r="D4" i="10"/>
  <c r="D3" i="10"/>
  <c r="G4" i="10"/>
  <c r="D2" i="10"/>
  <c r="D1" i="10"/>
  <c r="C15" i="10"/>
  <c r="C14" i="10"/>
  <c r="C18" i="10"/>
  <c r="C12" i="10"/>
  <c r="C2" i="10"/>
  <c r="C6" i="10"/>
  <c r="C3" i="10"/>
  <c r="C7" i="10"/>
  <c r="C1" i="10"/>
  <c r="D1" i="5"/>
  <c r="C13" i="10"/>
  <c r="C17" i="10"/>
  <c r="C16" i="10"/>
  <c r="C10" i="10"/>
  <c r="C11" i="10"/>
  <c r="C4" i="10"/>
  <c r="C8" i="10"/>
  <c r="C5" i="10"/>
  <c r="C9" i="10"/>
  <c r="E1" i="5"/>
  <c r="I266" i="8" l="1"/>
  <c r="I265" i="8"/>
  <c r="I264" i="8"/>
  <c r="E125" i="8"/>
  <c r="I263" i="8"/>
  <c r="M270" i="8"/>
  <c r="K269" i="8"/>
  <c r="I261" i="8"/>
  <c r="K262" i="8"/>
  <c r="I260" i="8"/>
  <c r="I259" i="8"/>
  <c r="I258" i="8"/>
  <c r="H264" i="8"/>
  <c r="H266" i="8"/>
  <c r="H260" i="8"/>
  <c r="H261" i="8"/>
  <c r="H262" i="8"/>
  <c r="I262" i="8"/>
  <c r="H263" i="8"/>
  <c r="H258" i="8"/>
  <c r="H265" i="8"/>
  <c r="H259" i="8"/>
  <c r="C24" i="6" l="1"/>
  <c r="C26" i="6"/>
  <c r="F26" i="6"/>
  <c r="E26" i="6"/>
  <c r="C25" i="6"/>
  <c r="E25" i="6"/>
  <c r="G24" i="6"/>
  <c r="E24" i="6"/>
  <c r="C23" i="6"/>
  <c r="G23" i="6"/>
  <c r="E23" i="6"/>
  <c r="L218" i="7"/>
  <c r="L219" i="7"/>
  <c r="L220" i="7"/>
  <c r="M218" i="7"/>
  <c r="M219" i="7"/>
  <c r="M220" i="7"/>
  <c r="K219" i="7"/>
  <c r="K220" i="7"/>
  <c r="K218" i="7"/>
  <c r="G218" i="7"/>
  <c r="G219" i="7"/>
  <c r="G220" i="7"/>
  <c r="H218" i="7"/>
  <c r="H219" i="7"/>
  <c r="H220" i="7"/>
  <c r="F219" i="7"/>
  <c r="F220" i="7"/>
  <c r="F218" i="7"/>
  <c r="A23" i="6"/>
  <c r="A25" i="6"/>
  <c r="A24" i="6"/>
  <c r="A26" i="6"/>
  <c r="C22" i="6" l="1"/>
  <c r="C21" i="6"/>
  <c r="C20" i="6"/>
  <c r="C19" i="6"/>
  <c r="E19" i="6"/>
  <c r="C18" i="6"/>
  <c r="C17" i="6"/>
  <c r="C16" i="6"/>
  <c r="F16" i="6"/>
  <c r="E16" i="6"/>
  <c r="C15" i="6"/>
  <c r="F15" i="6"/>
  <c r="E15" i="6"/>
  <c r="C14" i="6"/>
  <c r="G14" i="6"/>
  <c r="C13" i="6"/>
  <c r="G13" i="6"/>
  <c r="C12" i="6"/>
  <c r="G12" i="6"/>
  <c r="A20" i="6"/>
  <c r="A21" i="6"/>
  <c r="A17" i="6"/>
  <c r="A13" i="6"/>
  <c r="A14" i="6"/>
  <c r="A22" i="6"/>
  <c r="A18" i="6"/>
  <c r="A19" i="6"/>
  <c r="A15" i="6"/>
  <c r="A16" i="6"/>
  <c r="A12" i="6"/>
  <c r="G11" i="6" l="1"/>
  <c r="C11" i="6" s="1"/>
  <c r="G9" i="6"/>
  <c r="C9" i="6"/>
  <c r="G8" i="6"/>
  <c r="C8" i="6" s="1"/>
  <c r="G7" i="6"/>
  <c r="C7" i="6" s="1"/>
  <c r="G5" i="6"/>
  <c r="G4" i="6"/>
  <c r="C4" i="6" s="1"/>
  <c r="C3" i="6"/>
  <c r="C2" i="6"/>
  <c r="A9" i="6"/>
  <c r="A7" i="6"/>
  <c r="A4" i="6"/>
  <c r="A11" i="6"/>
  <c r="A8" i="6"/>
  <c r="A5" i="6"/>
  <c r="A6" i="6"/>
  <c r="A3" i="6"/>
  <c r="A2" i="6"/>
  <c r="A10" i="6"/>
  <c r="C10" i="6" l="1"/>
  <c r="C6" i="6"/>
  <c r="C5" i="6"/>
  <c r="B31" i="2"/>
  <c r="B30" i="2"/>
  <c r="B29" i="2"/>
  <c r="B28" i="2"/>
  <c r="B27" i="2"/>
  <c r="B26" i="2"/>
  <c r="B25" i="2"/>
  <c r="E25" i="2"/>
  <c r="B24" i="2"/>
  <c r="A29" i="2"/>
  <c r="A26" i="2"/>
  <c r="A28" i="2"/>
  <c r="A27" i="2"/>
  <c r="A25" i="2"/>
  <c r="A24" i="2"/>
  <c r="B23" i="2" l="1"/>
  <c r="B22" i="2"/>
  <c r="B21" i="2"/>
  <c r="B20" i="2"/>
  <c r="B19" i="2"/>
  <c r="B18" i="2"/>
  <c r="B17" i="2"/>
  <c r="B16" i="2"/>
  <c r="B15" i="2"/>
  <c r="B14" i="2"/>
  <c r="B13" i="2"/>
  <c r="B12" i="2"/>
  <c r="B11" i="2"/>
  <c r="A12" i="2"/>
  <c r="A20" i="2"/>
  <c r="A22" i="2"/>
  <c r="A16" i="2"/>
  <c r="A19" i="2"/>
  <c r="A17" i="2"/>
  <c r="A14" i="2"/>
  <c r="A15" i="2"/>
  <c r="A18" i="2"/>
  <c r="A23" i="2"/>
  <c r="A11" i="2"/>
  <c r="A13" i="2"/>
  <c r="A21" i="2"/>
  <c r="B10" i="2" l="1"/>
  <c r="B9" i="2"/>
  <c r="B8" i="2"/>
  <c r="B7" i="2"/>
  <c r="B6" i="2"/>
  <c r="B4" i="2"/>
  <c r="D4" i="2"/>
  <c r="B5" i="2"/>
  <c r="B143" i="3"/>
  <c r="B144" i="3"/>
  <c r="B145" i="3"/>
  <c r="B146" i="3"/>
  <c r="B55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3" i="3"/>
  <c r="B3" i="2"/>
  <c r="B2" i="2"/>
  <c r="A3" i="2"/>
  <c r="A5" i="2"/>
  <c r="A4" i="2"/>
  <c r="A9" i="2"/>
  <c r="A2" i="2"/>
  <c r="A6" i="2"/>
  <c r="A10" i="2"/>
  <c r="A8" i="2"/>
  <c r="A7" i="2"/>
  <c r="C32" i="1" l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31" i="1"/>
  <c r="D31" i="1" s="1"/>
  <c r="D17" i="1"/>
  <c r="E15" i="1"/>
  <c r="E16" i="1"/>
  <c r="E18" i="1"/>
  <c r="E19" i="1"/>
  <c r="E21" i="1"/>
  <c r="E22" i="1"/>
  <c r="E24" i="1"/>
  <c r="E25" i="1"/>
  <c r="E14" i="1"/>
  <c r="D18" i="1"/>
  <c r="D19" i="1"/>
  <c r="D21" i="1"/>
  <c r="D22" i="1"/>
  <c r="D23" i="1"/>
  <c r="D24" i="1"/>
  <c r="D25" i="1"/>
  <c r="D15" i="1"/>
  <c r="D16" i="1"/>
  <c r="D14" i="1"/>
  <c r="C15" i="1"/>
  <c r="C16" i="1"/>
  <c r="C18" i="1"/>
  <c r="C19" i="1"/>
  <c r="C21" i="1"/>
  <c r="C22" i="1"/>
  <c r="C24" i="1"/>
  <c r="C25" i="1"/>
  <c r="C14" i="1"/>
  <c r="B23" i="1"/>
  <c r="E23" i="1" s="1"/>
  <c r="B20" i="1"/>
  <c r="D20" i="1" s="1"/>
  <c r="B17" i="1"/>
  <c r="E17" i="1" s="1"/>
  <c r="C20" i="1" l="1"/>
  <c r="E20" i="1"/>
  <c r="C23" i="1"/>
  <c r="C17" i="1"/>
  <c r="E5" i="1"/>
  <c r="F5" i="1"/>
  <c r="C8" i="1"/>
  <c r="C7" i="1"/>
  <c r="C6" i="1"/>
  <c r="C5" i="1"/>
  <c r="B8" i="1"/>
  <c r="G8" i="1" s="1"/>
  <c r="B7" i="1"/>
  <c r="G7" i="1" s="1"/>
  <c r="B6" i="1"/>
  <c r="G6" i="1" s="1"/>
  <c r="B5" i="1"/>
  <c r="G5" i="1" s="1"/>
  <c r="E7" i="1" l="1"/>
  <c r="F7" i="1"/>
  <c r="D6" i="1"/>
  <c r="D8" i="1"/>
  <c r="D5" i="1"/>
  <c r="D7" i="1"/>
  <c r="E6" i="1"/>
  <c r="E8" i="1"/>
  <c r="F8" i="1"/>
  <c r="F6" i="1"/>
</calcChain>
</file>

<file path=xl/connections.xml><?xml version="1.0" encoding="utf-8"?>
<connections xmlns="http://schemas.openxmlformats.org/spreadsheetml/2006/main">
  <connection id="1" name="data" type="6" refreshedVersion="6" background="1" saveData="1">
    <textPr codePage="437" sourceFile="C:\Users\CEC\Documents\data.txt" delimiter="#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data1" type="6" refreshedVersion="6" background="1" saveData="1">
    <textPr codePage="437" sourceFile="C:\Users\CEC\Documents\data.txt" delimiter="#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<sst xmlns="http://schemas.openxmlformats.org/spreadsheetml/2006/main" count="1749" uniqueCount="149">
  <si>
    <t>A</t>
  </si>
  <si>
    <t>B</t>
  </si>
  <si>
    <t>AND</t>
  </si>
  <si>
    <t>ALL</t>
  </si>
  <si>
    <t>OR</t>
  </si>
  <si>
    <t>ANY</t>
  </si>
  <si>
    <t>NOT</t>
  </si>
  <si>
    <t>REVERSE</t>
  </si>
  <si>
    <t>DIFF-&gt; TRUE</t>
  </si>
  <si>
    <t>SAME-&gt;FALSE,</t>
  </si>
  <si>
    <t>XOR</t>
  </si>
  <si>
    <t>empName</t>
  </si>
  <si>
    <t>Copy</t>
  </si>
  <si>
    <t>SHIVAM</t>
  </si>
  <si>
    <t>SONIYA</t>
  </si>
  <si>
    <t>RIO</t>
  </si>
  <si>
    <t>MEENA</t>
  </si>
  <si>
    <t>PRIYA</t>
  </si>
  <si>
    <t>Dig</t>
  </si>
  <si>
    <t>raju</t>
  </si>
  <si>
    <t>iferror</t>
  </si>
  <si>
    <t>ifna</t>
  </si>
  <si>
    <t>student</t>
  </si>
  <si>
    <t>marks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</si>
  <si>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</si>
  <si>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</si>
  <si>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</si>
  <si>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</si>
  <si>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</si>
  <si>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</si>
  <si>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</si>
  <si>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</si>
  <si>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</si>
  <si>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</si>
  <si>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</si>
  <si>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pass</t>
  </si>
  <si>
    <t>formula</t>
  </si>
  <si>
    <t>result</t>
  </si>
  <si>
    <t>C</t>
  </si>
  <si>
    <t>D</t>
  </si>
  <si>
    <t>E</t>
  </si>
  <si>
    <t>F</t>
  </si>
  <si>
    <t xml:space="preserve">_x0003_BOSSE     </t>
  </si>
  <si>
    <t>Munna</t>
  </si>
  <si>
    <t>Bharwad</t>
  </si>
  <si>
    <t xml:space="preserve">  </t>
  </si>
  <si>
    <t>munna</t>
  </si>
  <si>
    <t>computer</t>
  </si>
  <si>
    <t>put</t>
  </si>
  <si>
    <t>Column1</t>
  </si>
  <si>
    <t>Column2</t>
  </si>
  <si>
    <t>ajay</t>
  </si>
  <si>
    <t>COMPUter</t>
  </si>
  <si>
    <t>I am good enough.</t>
  </si>
  <si>
    <t xml:space="preserve">number likh </t>
  </si>
  <si>
    <t>best name</t>
  </si>
  <si>
    <t>Hello peter, I am peter, how are u peter.</t>
  </si>
  <si>
    <t>Munna bhai</t>
  </si>
  <si>
    <t>TEXTTTTT</t>
  </si>
  <si>
    <t xml:space="preserve">          Munna              </t>
  </si>
  <si>
    <t>Z</t>
  </si>
  <si>
    <t>simran CoDer</t>
  </si>
  <si>
    <t>Hii me, how are you. I am best me</t>
  </si>
  <si>
    <t>srNo</t>
  </si>
  <si>
    <t xml:space="preserve">EmpNo     </t>
  </si>
  <si>
    <t xml:space="preserve">Name                     </t>
  </si>
  <si>
    <t xml:space="preserve">City      </t>
  </si>
  <si>
    <t xml:space="preserve">Product   </t>
  </si>
  <si>
    <t xml:space="preserve">Price     </t>
  </si>
  <si>
    <t xml:space="preserve">piece     </t>
  </si>
  <si>
    <t xml:space="preserve">Total     </t>
  </si>
  <si>
    <t>date</t>
  </si>
  <si>
    <t xml:space="preserve">ERI-987   </t>
  </si>
  <si>
    <t xml:space="preserve">Greg Dimiceli            </t>
  </si>
  <si>
    <t xml:space="preserve">Kota      </t>
  </si>
  <si>
    <t xml:space="preserve">RAM       </t>
  </si>
  <si>
    <t xml:space="preserve">SDE-413   </t>
  </si>
  <si>
    <t xml:space="preserve">Joel Day                 </t>
  </si>
  <si>
    <t xml:space="preserve">Mumbai    </t>
  </si>
  <si>
    <t xml:space="preserve">Core i5   </t>
  </si>
  <si>
    <t xml:space="preserve">DUE-384   </t>
  </si>
  <si>
    <t xml:space="preserve">Robert Burns             </t>
  </si>
  <si>
    <t xml:space="preserve">Hydrabad  </t>
  </si>
  <si>
    <t xml:space="preserve">Cabinet   </t>
  </si>
  <si>
    <t xml:space="preserve">RGE-482   </t>
  </si>
  <si>
    <t xml:space="preserve">Jennifer Leandry         </t>
  </si>
  <si>
    <t xml:space="preserve">DOC-493   </t>
  </si>
  <si>
    <t xml:space="preserve">Stacey Bell              </t>
  </si>
  <si>
    <t xml:space="preserve">YOU-537   </t>
  </si>
  <si>
    <t xml:space="preserve">Marilyn Morales          </t>
  </si>
  <si>
    <t xml:space="preserve">Pune      </t>
  </si>
  <si>
    <t xml:space="preserve">RGB-FAN   </t>
  </si>
  <si>
    <t xml:space="preserve">ERI-187   </t>
  </si>
  <si>
    <t xml:space="preserve">Rodney Johnson           </t>
  </si>
  <si>
    <t xml:space="preserve">ERI-394   </t>
  </si>
  <si>
    <t xml:space="preserve">Carol Selkirk            </t>
  </si>
  <si>
    <t xml:space="preserve">Ahmedabad </t>
  </si>
  <si>
    <t xml:space="preserve">LED       </t>
  </si>
  <si>
    <t xml:space="preserve">DOC-242   </t>
  </si>
  <si>
    <t xml:space="preserve">Clarence Humphery        </t>
  </si>
  <si>
    <t xml:space="preserve">Agara     </t>
  </si>
  <si>
    <t xml:space="preserve">ERI-308   </t>
  </si>
  <si>
    <t xml:space="preserve">Michael Gonzalez         </t>
  </si>
  <si>
    <t xml:space="preserve">Router    </t>
  </si>
  <si>
    <t xml:space="preserve">SDE-705   </t>
  </si>
  <si>
    <t xml:space="preserve">Christopher Brewer       </t>
  </si>
  <si>
    <t xml:space="preserve">RGE-197   </t>
  </si>
  <si>
    <t xml:space="preserve">Mary Hoagland            </t>
  </si>
  <si>
    <t xml:space="preserve">YOU-929   </t>
  </si>
  <si>
    <t xml:space="preserve">Janice Brueggeman        </t>
  </si>
  <si>
    <t xml:space="preserve">DUE-865   </t>
  </si>
  <si>
    <t xml:space="preserve">Bonnie Orzell            </t>
  </si>
  <si>
    <t xml:space="preserve">Surat     </t>
  </si>
  <si>
    <t xml:space="preserve">DUE-764   </t>
  </si>
  <si>
    <t xml:space="preserve">Gary Sykes               </t>
  </si>
  <si>
    <t xml:space="preserve">RGE-795   </t>
  </si>
  <si>
    <t xml:space="preserve">Inez Waugh               </t>
  </si>
  <si>
    <t xml:space="preserve">YOU-702   </t>
  </si>
  <si>
    <t xml:space="preserve">James Hanavan            </t>
  </si>
  <si>
    <t xml:space="preserve">SDE-109   </t>
  </si>
  <si>
    <t xml:space="preserve">Nina Rock                </t>
  </si>
  <si>
    <t xml:space="preserve">ERI-548   </t>
  </si>
  <si>
    <t xml:space="preserve">Timothy Barrios          </t>
  </si>
  <si>
    <t xml:space="preserve">DOC-433   </t>
  </si>
  <si>
    <t xml:space="preserve">Ruben Warrick            </t>
  </si>
  <si>
    <t>Row Labels</t>
  </si>
  <si>
    <t>Grand Total</t>
  </si>
  <si>
    <t>Column Labels</t>
  </si>
  <si>
    <t xml:space="preserve">Sum of Total     </t>
  </si>
  <si>
    <t>Apple</t>
  </si>
  <si>
    <t>banana</t>
  </si>
  <si>
    <t>cherry</t>
  </si>
  <si>
    <t>mango</t>
  </si>
  <si>
    <t>orange</t>
  </si>
  <si>
    <t>grapes</t>
  </si>
  <si>
    <t>shiva</t>
  </si>
  <si>
    <t>kite</t>
  </si>
  <si>
    <t>knife</t>
  </si>
  <si>
    <t>war</t>
  </si>
  <si>
    <t>bottle</t>
  </si>
  <si>
    <t>Home</t>
  </si>
  <si>
    <t>chai</t>
  </si>
  <si>
    <t>iii</t>
  </si>
  <si>
    <t>No</t>
  </si>
  <si>
    <t>Simran</t>
  </si>
  <si>
    <t>READY</t>
  </si>
  <si>
    <t>DATE</t>
  </si>
  <si>
    <t>OUTPUT</t>
  </si>
  <si>
    <t>READY/DISPATCH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</si>
</sst>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₹-447]#,##0.00"/>
    <numFmt numFmtId="165" formatCode="[$-F400]h:mm:ss\ AM/PM"/>
  </numFmts>
  <fonts count="4" x14ac:knownFonts="1">
    <font>
      <sz val="11"/>
      <color theme="1"/>
      <name val="Shruti"/>
      <family val="2"/>
      <scheme val="minor"/>
    </font>
    <font>
      <b/>
      <sz val="11"/>
      <color theme="0"/>
      <name val="Shruti"/>
      <family val="2"/>
      <scheme val="minor"/>
    </font>
    <font>
      <b/>
      <sz val="11"/>
      <color theme="1"/>
      <name val="Shruti"/>
      <family val="2"/>
      <scheme val="minor"/>
    </font>
    <font>
      <u/>
      <sz val="11"/>
      <color theme="10"/>
      <name val="Shrut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4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18" fontId="0" fillId="0" borderId="0" xfId="0" applyNumberFormat="1"/>
    <xf numFmtId="22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4" borderId="7" xfId="0" applyFont="1" applyFill="1" applyBorder="1"/>
    <xf numFmtId="0" fontId="0" fillId="0" borderId="0" xfId="0" applyNumberFormat="1"/>
    <xf numFmtId="0" fontId="3" fillId="0" borderId="0" xfId="1"/>
    <xf numFmtId="0" fontId="0" fillId="5" borderId="8" xfId="0" applyFill="1" applyBorder="1"/>
    <xf numFmtId="0" fontId="0" fillId="5" borderId="9" xfId="0" applyFill="1" applyBorder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1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EC" refreshedDate="44952.823860416669" createdVersion="6" refreshedVersion="6" minRefreshableVersion="3" recordCount="200">
  <cacheSource type="worksheet">
    <worksheetSource ref="B3:J203" sheet="PIVOT"/>
  </cacheSource>
  <cacheFields count="9">
    <cacheField name="srNo" numFmtId="0">
      <sharedItems containsSemiMixedTypes="0" containsString="0" containsNumber="1" containsInteger="1" minValue="1" maxValue="200"/>
    </cacheField>
    <cacheField name="EmpNo     " numFmtId="0">
      <sharedItems/>
    </cacheField>
    <cacheField name="Name                     " numFmtId="0">
      <sharedItems count="20">
        <s v="Greg Dimiceli            "/>
        <s v="Joel Day                 "/>
        <s v="Robert Burns             "/>
        <s v="Jennifer Leandry         "/>
        <s v="Stacey Bell              "/>
        <s v="Marilyn Morales          "/>
        <s v="Rodney Johnson           "/>
        <s v="Carol Selkirk            "/>
        <s v="Clarence Humphery        "/>
        <s v="Michael Gonzalez         "/>
        <s v="Christopher Brewer       "/>
        <s v="Mary Hoagland            "/>
        <s v="Janice Brueggeman        "/>
        <s v="Bonnie Orzell            "/>
        <s v="Gary Sykes               "/>
        <s v="Inez Waugh               "/>
        <s v="James Hanavan            "/>
        <s v="Nina Rock                "/>
        <s v="Timothy Barrios          "/>
        <s v="Ruben Warrick            "/>
      </sharedItems>
    </cacheField>
    <cacheField name="City      " numFmtId="0">
      <sharedItems count="7">
        <s v="Kota      "/>
        <s v="Mumbai    "/>
        <s v="Hydrabad  "/>
        <s v="Pune      "/>
        <s v="Ahmedabad "/>
        <s v="Agara     "/>
        <s v="Surat     "/>
      </sharedItems>
    </cacheField>
    <cacheField name="Product   " numFmtId="0">
      <sharedItems count="6">
        <s v="RAM       "/>
        <s v="Core i5   "/>
        <s v="Cabinet   "/>
        <s v="RGB-FAN   "/>
        <s v="LED       "/>
        <s v="Router    "/>
      </sharedItems>
    </cacheField>
    <cacheField name="Price     " numFmtId="0">
      <sharedItems containsSemiMixedTypes="0" containsString="0" containsNumber="1" containsInteger="1" minValue="120" maxValue="900"/>
    </cacheField>
    <cacheField name="piece     " numFmtId="0">
      <sharedItems containsSemiMixedTypes="0" containsString="0" containsNumber="1" containsInteger="1" minValue="0" maxValue="50"/>
    </cacheField>
    <cacheField name="Total     " numFmtId="0">
      <sharedItems containsSemiMixedTypes="0" containsString="0" containsNumber="1" containsInteger="1" minValue="0" maxValue="40500"/>
    </cacheField>
    <cacheField name="date" numFmtId="14">
      <sharedItems containsSemiMixedTypes="0" containsNonDate="0" containsDate="1" containsString="0" minDate="2022-01-21T00:00:00" maxDate="2022-12-25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n v="1"/>
    <s v="ERI-987   "/>
    <x v="0"/>
    <x v="0"/>
    <x v="0"/>
    <n v="210"/>
    <n v="10"/>
    <n v="2100"/>
    <d v="2022-09-07T00:00:00"/>
  </r>
  <r>
    <n v="2"/>
    <s v="SDE-413   "/>
    <x v="1"/>
    <x v="1"/>
    <x v="1"/>
    <n v="900"/>
    <n v="26"/>
    <n v="23400"/>
    <d v="2022-02-09T00:00:00"/>
  </r>
  <r>
    <n v="3"/>
    <s v="DUE-384   "/>
    <x v="2"/>
    <x v="2"/>
    <x v="2"/>
    <n v="120"/>
    <n v="50"/>
    <n v="6000"/>
    <d v="2022-09-21T00:00:00"/>
  </r>
  <r>
    <n v="4"/>
    <s v="RGE-482   "/>
    <x v="3"/>
    <x v="2"/>
    <x v="0"/>
    <n v="210"/>
    <n v="4"/>
    <n v="840"/>
    <d v="2022-11-25T00:00:00"/>
  </r>
  <r>
    <n v="5"/>
    <s v="DOC-493   "/>
    <x v="4"/>
    <x v="2"/>
    <x v="2"/>
    <n v="120"/>
    <n v="35"/>
    <n v="4200"/>
    <d v="2022-09-21T00:00:00"/>
  </r>
  <r>
    <n v="6"/>
    <s v="YOU-537   "/>
    <x v="5"/>
    <x v="3"/>
    <x v="3"/>
    <n v="300"/>
    <n v="7"/>
    <n v="2100"/>
    <d v="2022-09-07T00:00:00"/>
  </r>
  <r>
    <n v="7"/>
    <s v="ERI-187   "/>
    <x v="6"/>
    <x v="2"/>
    <x v="2"/>
    <n v="120"/>
    <n v="24"/>
    <n v="2880"/>
    <d v="2022-02-09T00:00:00"/>
  </r>
  <r>
    <n v="8"/>
    <s v="ERI-394   "/>
    <x v="7"/>
    <x v="4"/>
    <x v="4"/>
    <n v="800"/>
    <n v="34"/>
    <n v="27200"/>
    <d v="2022-10-06T00:00:00"/>
  </r>
  <r>
    <n v="9"/>
    <s v="DOC-242   "/>
    <x v="8"/>
    <x v="5"/>
    <x v="3"/>
    <n v="300"/>
    <n v="7"/>
    <n v="2100"/>
    <d v="2022-06-25T00:00:00"/>
  </r>
  <r>
    <n v="10"/>
    <s v="ERI-308   "/>
    <x v="9"/>
    <x v="4"/>
    <x v="5"/>
    <n v="230"/>
    <n v="42"/>
    <n v="9660"/>
    <d v="2022-11-25T00:00:00"/>
  </r>
  <r>
    <n v="11"/>
    <s v="ERI-987   "/>
    <x v="0"/>
    <x v="4"/>
    <x v="0"/>
    <n v="210"/>
    <n v="5"/>
    <n v="1050"/>
    <d v="2022-09-21T00:00:00"/>
  </r>
  <r>
    <n v="12"/>
    <s v="SDE-705   "/>
    <x v="10"/>
    <x v="2"/>
    <x v="2"/>
    <n v="120"/>
    <n v="26"/>
    <n v="3120"/>
    <d v="2022-02-09T00:00:00"/>
  </r>
  <r>
    <n v="13"/>
    <s v="RGE-197   "/>
    <x v="11"/>
    <x v="1"/>
    <x v="3"/>
    <n v="300"/>
    <n v="17"/>
    <n v="5100"/>
    <d v="2022-12-24T00:00:00"/>
  </r>
  <r>
    <n v="14"/>
    <s v="YOU-929   "/>
    <x v="12"/>
    <x v="1"/>
    <x v="4"/>
    <n v="800"/>
    <n v="10"/>
    <n v="8000"/>
    <d v="2022-11-25T00:00:00"/>
  </r>
  <r>
    <n v="15"/>
    <s v="DUE-865   "/>
    <x v="13"/>
    <x v="1"/>
    <x v="1"/>
    <n v="900"/>
    <n v="35"/>
    <n v="31500"/>
    <d v="2022-08-19T00:00:00"/>
  </r>
  <r>
    <n v="16"/>
    <s v="ERI-394   "/>
    <x v="7"/>
    <x v="3"/>
    <x v="0"/>
    <n v="210"/>
    <n v="49"/>
    <n v="10290"/>
    <d v="2022-06-25T00:00:00"/>
  </r>
  <r>
    <n v="17"/>
    <s v="SDE-705   "/>
    <x v="10"/>
    <x v="6"/>
    <x v="2"/>
    <n v="120"/>
    <n v="32"/>
    <n v="3840"/>
    <d v="2022-09-07T00:00:00"/>
  </r>
  <r>
    <n v="18"/>
    <s v="RGE-482   "/>
    <x v="3"/>
    <x v="1"/>
    <x v="4"/>
    <n v="800"/>
    <n v="24"/>
    <n v="19200"/>
    <d v="2022-06-25T00:00:00"/>
  </r>
  <r>
    <n v="19"/>
    <s v="DUE-764   "/>
    <x v="14"/>
    <x v="5"/>
    <x v="0"/>
    <n v="210"/>
    <n v="31"/>
    <n v="6510"/>
    <d v="2022-10-06T00:00:00"/>
  </r>
  <r>
    <n v="20"/>
    <s v="YOU-537   "/>
    <x v="5"/>
    <x v="4"/>
    <x v="2"/>
    <n v="120"/>
    <n v="2"/>
    <n v="240"/>
    <d v="2022-12-14T00:00:00"/>
  </r>
  <r>
    <n v="21"/>
    <s v="ERI-308   "/>
    <x v="9"/>
    <x v="3"/>
    <x v="1"/>
    <n v="900"/>
    <n v="17"/>
    <n v="15300"/>
    <d v="2022-01-21T00:00:00"/>
  </r>
  <r>
    <n v="22"/>
    <s v="RGE-795   "/>
    <x v="15"/>
    <x v="1"/>
    <x v="0"/>
    <n v="210"/>
    <n v="29"/>
    <n v="6090"/>
    <d v="2022-01-21T00:00:00"/>
  </r>
  <r>
    <n v="23"/>
    <s v="DOC-242   "/>
    <x v="8"/>
    <x v="6"/>
    <x v="4"/>
    <n v="800"/>
    <n v="41"/>
    <n v="32800"/>
    <d v="2022-06-25T00:00:00"/>
  </r>
  <r>
    <n v="24"/>
    <s v="YOU-702   "/>
    <x v="16"/>
    <x v="2"/>
    <x v="2"/>
    <n v="120"/>
    <n v="31"/>
    <n v="3720"/>
    <d v="2022-08-19T00:00:00"/>
  </r>
  <r>
    <n v="25"/>
    <s v="SDE-705   "/>
    <x v="10"/>
    <x v="2"/>
    <x v="3"/>
    <n v="300"/>
    <n v="38"/>
    <n v="11400"/>
    <d v="2022-08-19T00:00:00"/>
  </r>
  <r>
    <n v="26"/>
    <s v="RGE-197   "/>
    <x v="11"/>
    <x v="0"/>
    <x v="0"/>
    <n v="210"/>
    <n v="24"/>
    <n v="5040"/>
    <d v="2022-10-06T00:00:00"/>
  </r>
  <r>
    <n v="27"/>
    <s v="YOU-929   "/>
    <x v="12"/>
    <x v="3"/>
    <x v="4"/>
    <n v="800"/>
    <n v="42"/>
    <n v="33600"/>
    <d v="2022-06-25T00:00:00"/>
  </r>
  <r>
    <n v="28"/>
    <s v="SDE-109   "/>
    <x v="17"/>
    <x v="2"/>
    <x v="2"/>
    <n v="120"/>
    <n v="15"/>
    <n v="1800"/>
    <d v="2022-01-21T00:00:00"/>
  </r>
  <r>
    <n v="29"/>
    <s v="DUE-384   "/>
    <x v="2"/>
    <x v="4"/>
    <x v="4"/>
    <n v="800"/>
    <n v="42"/>
    <n v="33600"/>
    <d v="2022-11-25T00:00:00"/>
  </r>
  <r>
    <n v="30"/>
    <s v="ERI-548   "/>
    <x v="18"/>
    <x v="6"/>
    <x v="5"/>
    <n v="230"/>
    <n v="35"/>
    <n v="8050"/>
    <d v="2022-12-14T00:00:00"/>
  </r>
  <r>
    <n v="31"/>
    <s v="RGE-482   "/>
    <x v="3"/>
    <x v="6"/>
    <x v="1"/>
    <n v="900"/>
    <n v="12"/>
    <n v="10800"/>
    <d v="2022-06-25T00:00:00"/>
  </r>
  <r>
    <n v="32"/>
    <s v="ERI-308   "/>
    <x v="9"/>
    <x v="3"/>
    <x v="5"/>
    <n v="230"/>
    <n v="31"/>
    <n v="7130"/>
    <d v="2022-12-24T00:00:00"/>
  </r>
  <r>
    <n v="33"/>
    <s v="ERI-548   "/>
    <x v="18"/>
    <x v="4"/>
    <x v="1"/>
    <n v="900"/>
    <n v="10"/>
    <n v="9000"/>
    <d v="2022-02-09T00:00:00"/>
  </r>
  <r>
    <n v="34"/>
    <s v="DUE-865   "/>
    <x v="13"/>
    <x v="1"/>
    <x v="4"/>
    <n v="800"/>
    <n v="20"/>
    <n v="16000"/>
    <d v="2022-08-19T00:00:00"/>
  </r>
  <r>
    <n v="35"/>
    <s v="DOC-242   "/>
    <x v="8"/>
    <x v="4"/>
    <x v="5"/>
    <n v="230"/>
    <n v="18"/>
    <n v="4140"/>
    <d v="2022-10-06T00:00:00"/>
  </r>
  <r>
    <n v="36"/>
    <s v="ERI-394   "/>
    <x v="7"/>
    <x v="4"/>
    <x v="1"/>
    <n v="900"/>
    <n v="7"/>
    <n v="6300"/>
    <d v="2022-01-21T00:00:00"/>
  </r>
  <r>
    <n v="37"/>
    <s v="SDE-109   "/>
    <x v="17"/>
    <x v="3"/>
    <x v="3"/>
    <n v="300"/>
    <n v="20"/>
    <n v="6000"/>
    <d v="2022-02-09T00:00:00"/>
  </r>
  <r>
    <n v="38"/>
    <s v="YOU-929   "/>
    <x v="12"/>
    <x v="0"/>
    <x v="5"/>
    <n v="230"/>
    <n v="38"/>
    <n v="8740"/>
    <d v="2022-02-09T00:00:00"/>
  </r>
  <r>
    <n v="39"/>
    <s v="ERI-308   "/>
    <x v="9"/>
    <x v="4"/>
    <x v="5"/>
    <n v="230"/>
    <n v="8"/>
    <n v="1840"/>
    <d v="2022-01-21T00:00:00"/>
  </r>
  <r>
    <n v="40"/>
    <s v="YOU-702   "/>
    <x v="16"/>
    <x v="4"/>
    <x v="2"/>
    <n v="120"/>
    <n v="2"/>
    <n v="240"/>
    <d v="2022-10-06T00:00:00"/>
  </r>
  <r>
    <n v="41"/>
    <s v="RGE-795   "/>
    <x v="15"/>
    <x v="4"/>
    <x v="5"/>
    <n v="230"/>
    <n v="45"/>
    <n v="10350"/>
    <d v="2022-12-24T00:00:00"/>
  </r>
  <r>
    <n v="42"/>
    <s v="SDE-705   "/>
    <x v="10"/>
    <x v="4"/>
    <x v="5"/>
    <n v="230"/>
    <n v="47"/>
    <n v="10810"/>
    <d v="2022-06-25T00:00:00"/>
  </r>
  <r>
    <n v="43"/>
    <s v="DUE-865   "/>
    <x v="13"/>
    <x v="2"/>
    <x v="0"/>
    <n v="210"/>
    <n v="2"/>
    <n v="420"/>
    <d v="2022-12-24T00:00:00"/>
  </r>
  <r>
    <n v="44"/>
    <s v="ERI-187   "/>
    <x v="6"/>
    <x v="4"/>
    <x v="0"/>
    <n v="210"/>
    <n v="3"/>
    <n v="630"/>
    <d v="2022-06-25T00:00:00"/>
  </r>
  <r>
    <n v="45"/>
    <s v="DUE-764   "/>
    <x v="14"/>
    <x v="5"/>
    <x v="2"/>
    <n v="120"/>
    <n v="29"/>
    <n v="3480"/>
    <d v="2022-11-25T00:00:00"/>
  </r>
  <r>
    <n v="46"/>
    <s v="DUE-865   "/>
    <x v="13"/>
    <x v="1"/>
    <x v="3"/>
    <n v="300"/>
    <n v="26"/>
    <n v="7800"/>
    <d v="2022-10-06T00:00:00"/>
  </r>
  <r>
    <n v="47"/>
    <s v="ERI-187   "/>
    <x v="6"/>
    <x v="1"/>
    <x v="3"/>
    <n v="300"/>
    <n v="25"/>
    <n v="7500"/>
    <d v="2022-11-25T00:00:00"/>
  </r>
  <r>
    <n v="48"/>
    <s v="ERI-987   "/>
    <x v="0"/>
    <x v="0"/>
    <x v="0"/>
    <n v="210"/>
    <n v="40"/>
    <n v="8400"/>
    <d v="2022-08-19T00:00:00"/>
  </r>
  <r>
    <n v="49"/>
    <s v="DUE-865   "/>
    <x v="13"/>
    <x v="3"/>
    <x v="4"/>
    <n v="800"/>
    <n v="35"/>
    <n v="28000"/>
    <d v="2022-12-24T00:00:00"/>
  </r>
  <r>
    <n v="50"/>
    <s v="ERI-987   "/>
    <x v="0"/>
    <x v="3"/>
    <x v="0"/>
    <n v="210"/>
    <n v="16"/>
    <n v="3360"/>
    <d v="2022-09-21T00:00:00"/>
  </r>
  <r>
    <n v="51"/>
    <s v="ERI-187   "/>
    <x v="6"/>
    <x v="3"/>
    <x v="1"/>
    <n v="900"/>
    <n v="29"/>
    <n v="26100"/>
    <d v="2022-11-25T00:00:00"/>
  </r>
  <r>
    <n v="52"/>
    <s v="SDE-109   "/>
    <x v="17"/>
    <x v="6"/>
    <x v="4"/>
    <n v="800"/>
    <n v="40"/>
    <n v="32000"/>
    <d v="2022-11-25T00:00:00"/>
  </r>
  <r>
    <n v="53"/>
    <s v="DOC-242   "/>
    <x v="8"/>
    <x v="1"/>
    <x v="3"/>
    <n v="300"/>
    <n v="11"/>
    <n v="3300"/>
    <d v="2022-10-06T00:00:00"/>
  </r>
  <r>
    <n v="54"/>
    <s v="DOC-493   "/>
    <x v="4"/>
    <x v="5"/>
    <x v="0"/>
    <n v="210"/>
    <n v="15"/>
    <n v="3150"/>
    <d v="2022-12-24T00:00:00"/>
  </r>
  <r>
    <n v="55"/>
    <s v="DUE-764   "/>
    <x v="14"/>
    <x v="4"/>
    <x v="0"/>
    <n v="210"/>
    <n v="24"/>
    <n v="5040"/>
    <d v="2022-02-09T00:00:00"/>
  </r>
  <r>
    <n v="56"/>
    <s v="SDE-109   "/>
    <x v="17"/>
    <x v="6"/>
    <x v="2"/>
    <n v="120"/>
    <n v="22"/>
    <n v="2640"/>
    <d v="2022-11-25T00:00:00"/>
  </r>
  <r>
    <n v="57"/>
    <s v="YOU-702   "/>
    <x v="16"/>
    <x v="5"/>
    <x v="3"/>
    <n v="300"/>
    <n v="30"/>
    <n v="9000"/>
    <d v="2022-02-09T00:00:00"/>
  </r>
  <r>
    <n v="58"/>
    <s v="YOU-537   "/>
    <x v="5"/>
    <x v="4"/>
    <x v="0"/>
    <n v="210"/>
    <n v="30"/>
    <n v="6300"/>
    <d v="2022-09-07T00:00:00"/>
  </r>
  <r>
    <n v="59"/>
    <s v="ERI-394   "/>
    <x v="7"/>
    <x v="2"/>
    <x v="4"/>
    <n v="800"/>
    <n v="36"/>
    <n v="28800"/>
    <d v="2022-10-06T00:00:00"/>
  </r>
  <r>
    <n v="60"/>
    <s v="DUE-764   "/>
    <x v="14"/>
    <x v="3"/>
    <x v="2"/>
    <n v="120"/>
    <n v="12"/>
    <n v="1440"/>
    <d v="2022-06-25T00:00:00"/>
  </r>
  <r>
    <n v="61"/>
    <s v="DOC-433   "/>
    <x v="19"/>
    <x v="2"/>
    <x v="0"/>
    <n v="210"/>
    <n v="35"/>
    <n v="7350"/>
    <d v="2022-09-21T00:00:00"/>
  </r>
  <r>
    <n v="62"/>
    <s v="ERI-987   "/>
    <x v="0"/>
    <x v="6"/>
    <x v="5"/>
    <n v="230"/>
    <n v="9"/>
    <n v="2070"/>
    <d v="2022-02-09T00:00:00"/>
  </r>
  <r>
    <n v="63"/>
    <s v="YOU-702   "/>
    <x v="16"/>
    <x v="1"/>
    <x v="1"/>
    <n v="900"/>
    <n v="35"/>
    <n v="31500"/>
    <d v="2022-06-25T00:00:00"/>
  </r>
  <r>
    <n v="64"/>
    <s v="DOC-433   "/>
    <x v="19"/>
    <x v="2"/>
    <x v="0"/>
    <n v="210"/>
    <n v="1"/>
    <n v="210"/>
    <d v="2022-06-25T00:00:00"/>
  </r>
  <r>
    <n v="65"/>
    <s v="RGE-795   "/>
    <x v="15"/>
    <x v="3"/>
    <x v="5"/>
    <n v="230"/>
    <n v="40"/>
    <n v="9200"/>
    <d v="2022-12-24T00:00:00"/>
  </r>
  <r>
    <n v="66"/>
    <s v="DOC-493   "/>
    <x v="4"/>
    <x v="0"/>
    <x v="5"/>
    <n v="230"/>
    <n v="0"/>
    <n v="0"/>
    <d v="2022-12-14T00:00:00"/>
  </r>
  <r>
    <n v="67"/>
    <s v="DOC-242   "/>
    <x v="8"/>
    <x v="4"/>
    <x v="2"/>
    <n v="120"/>
    <n v="14"/>
    <n v="1680"/>
    <d v="2022-01-21T00:00:00"/>
  </r>
  <r>
    <n v="68"/>
    <s v="DOC-433   "/>
    <x v="19"/>
    <x v="5"/>
    <x v="4"/>
    <n v="800"/>
    <n v="41"/>
    <n v="32800"/>
    <d v="2022-08-19T00:00:00"/>
  </r>
  <r>
    <n v="69"/>
    <s v="DOC-242   "/>
    <x v="8"/>
    <x v="1"/>
    <x v="2"/>
    <n v="120"/>
    <n v="28"/>
    <n v="3360"/>
    <d v="2022-11-25T00:00:00"/>
  </r>
  <r>
    <n v="70"/>
    <s v="RGE-795   "/>
    <x v="15"/>
    <x v="5"/>
    <x v="2"/>
    <n v="120"/>
    <n v="47"/>
    <n v="5640"/>
    <d v="2022-12-24T00:00:00"/>
  </r>
  <r>
    <n v="71"/>
    <s v="DUE-384   "/>
    <x v="2"/>
    <x v="3"/>
    <x v="4"/>
    <n v="800"/>
    <n v="7"/>
    <n v="5600"/>
    <d v="2022-12-14T00:00:00"/>
  </r>
  <r>
    <n v="72"/>
    <s v="ERI-308   "/>
    <x v="9"/>
    <x v="4"/>
    <x v="4"/>
    <n v="800"/>
    <n v="5"/>
    <n v="4000"/>
    <d v="2022-10-06T00:00:00"/>
  </r>
  <r>
    <n v="73"/>
    <s v="DUE-764   "/>
    <x v="14"/>
    <x v="5"/>
    <x v="4"/>
    <n v="800"/>
    <n v="49"/>
    <n v="39200"/>
    <d v="2022-02-09T00:00:00"/>
  </r>
  <r>
    <n v="74"/>
    <s v="ERI-187   "/>
    <x v="6"/>
    <x v="5"/>
    <x v="0"/>
    <n v="210"/>
    <n v="15"/>
    <n v="3150"/>
    <d v="2022-10-06T00:00:00"/>
  </r>
  <r>
    <n v="75"/>
    <s v="ERI-187   "/>
    <x v="6"/>
    <x v="2"/>
    <x v="2"/>
    <n v="120"/>
    <n v="5"/>
    <n v="600"/>
    <d v="2022-01-21T00:00:00"/>
  </r>
  <r>
    <n v="76"/>
    <s v="ERI-987   "/>
    <x v="0"/>
    <x v="6"/>
    <x v="1"/>
    <n v="900"/>
    <n v="7"/>
    <n v="6300"/>
    <d v="2022-09-07T00:00:00"/>
  </r>
  <r>
    <n v="77"/>
    <s v="ERI-394   "/>
    <x v="7"/>
    <x v="4"/>
    <x v="1"/>
    <n v="900"/>
    <n v="11"/>
    <n v="9900"/>
    <d v="2022-10-06T00:00:00"/>
  </r>
  <r>
    <n v="78"/>
    <s v="YOU-702   "/>
    <x v="16"/>
    <x v="3"/>
    <x v="3"/>
    <n v="300"/>
    <n v="33"/>
    <n v="9900"/>
    <d v="2022-12-14T00:00:00"/>
  </r>
  <r>
    <n v="79"/>
    <s v="SDE-413   "/>
    <x v="1"/>
    <x v="2"/>
    <x v="4"/>
    <n v="800"/>
    <n v="36"/>
    <n v="28800"/>
    <d v="2022-09-07T00:00:00"/>
  </r>
  <r>
    <n v="80"/>
    <s v="YOU-537   "/>
    <x v="5"/>
    <x v="4"/>
    <x v="3"/>
    <n v="300"/>
    <n v="3"/>
    <n v="900"/>
    <d v="2022-08-19T00:00:00"/>
  </r>
  <r>
    <n v="81"/>
    <s v="DUE-384   "/>
    <x v="2"/>
    <x v="4"/>
    <x v="4"/>
    <n v="800"/>
    <n v="14"/>
    <n v="11200"/>
    <d v="2022-06-25T00:00:00"/>
  </r>
  <r>
    <n v="82"/>
    <s v="ERI-548   "/>
    <x v="18"/>
    <x v="4"/>
    <x v="5"/>
    <n v="230"/>
    <n v="48"/>
    <n v="11040"/>
    <d v="2022-09-21T00:00:00"/>
  </r>
  <r>
    <n v="83"/>
    <s v="SDE-705   "/>
    <x v="10"/>
    <x v="5"/>
    <x v="1"/>
    <n v="900"/>
    <n v="25"/>
    <n v="22500"/>
    <d v="2022-02-09T00:00:00"/>
  </r>
  <r>
    <n v="84"/>
    <s v="ERI-394   "/>
    <x v="7"/>
    <x v="0"/>
    <x v="0"/>
    <n v="210"/>
    <n v="9"/>
    <n v="1890"/>
    <d v="2022-01-21T00:00:00"/>
  </r>
  <r>
    <n v="85"/>
    <s v="SDE-413   "/>
    <x v="1"/>
    <x v="1"/>
    <x v="0"/>
    <n v="210"/>
    <n v="32"/>
    <n v="6720"/>
    <d v="2022-02-09T00:00:00"/>
  </r>
  <r>
    <n v="86"/>
    <s v="RGE-482   "/>
    <x v="3"/>
    <x v="3"/>
    <x v="0"/>
    <n v="210"/>
    <n v="14"/>
    <n v="2940"/>
    <d v="2022-09-07T00:00:00"/>
  </r>
  <r>
    <n v="87"/>
    <s v="DOC-493   "/>
    <x v="4"/>
    <x v="0"/>
    <x v="3"/>
    <n v="300"/>
    <n v="2"/>
    <n v="600"/>
    <d v="2022-09-07T00:00:00"/>
  </r>
  <r>
    <n v="88"/>
    <s v="ERI-187   "/>
    <x v="6"/>
    <x v="5"/>
    <x v="0"/>
    <n v="210"/>
    <n v="26"/>
    <n v="5460"/>
    <d v="2022-01-21T00:00:00"/>
  </r>
  <r>
    <n v="89"/>
    <s v="RGE-197   "/>
    <x v="11"/>
    <x v="6"/>
    <x v="2"/>
    <n v="120"/>
    <n v="3"/>
    <n v="360"/>
    <d v="2022-10-06T00:00:00"/>
  </r>
  <r>
    <n v="90"/>
    <s v="DOC-433   "/>
    <x v="19"/>
    <x v="0"/>
    <x v="3"/>
    <n v="300"/>
    <n v="29"/>
    <n v="8700"/>
    <d v="2022-12-14T00:00:00"/>
  </r>
  <r>
    <n v="91"/>
    <s v="DUE-865   "/>
    <x v="13"/>
    <x v="0"/>
    <x v="1"/>
    <n v="900"/>
    <n v="12"/>
    <n v="10800"/>
    <d v="2022-01-21T00:00:00"/>
  </r>
  <r>
    <n v="92"/>
    <s v="RGE-482   "/>
    <x v="3"/>
    <x v="1"/>
    <x v="1"/>
    <n v="900"/>
    <n v="3"/>
    <n v="2700"/>
    <d v="2022-09-21T00:00:00"/>
  </r>
  <r>
    <n v="93"/>
    <s v="ERI-987   "/>
    <x v="0"/>
    <x v="0"/>
    <x v="0"/>
    <n v="210"/>
    <n v="46"/>
    <n v="9660"/>
    <d v="2022-01-21T00:00:00"/>
  </r>
  <r>
    <n v="94"/>
    <s v="SDE-705   "/>
    <x v="10"/>
    <x v="6"/>
    <x v="2"/>
    <n v="120"/>
    <n v="17"/>
    <n v="2040"/>
    <d v="2022-10-06T00:00:00"/>
  </r>
  <r>
    <n v="95"/>
    <s v="DOC-242   "/>
    <x v="8"/>
    <x v="6"/>
    <x v="1"/>
    <n v="900"/>
    <n v="26"/>
    <n v="23400"/>
    <d v="2022-09-07T00:00:00"/>
  </r>
  <r>
    <n v="96"/>
    <s v="DOC-433   "/>
    <x v="19"/>
    <x v="4"/>
    <x v="2"/>
    <n v="120"/>
    <n v="33"/>
    <n v="3960"/>
    <d v="2022-09-21T00:00:00"/>
  </r>
  <r>
    <n v="97"/>
    <s v="ERI-987   "/>
    <x v="0"/>
    <x v="4"/>
    <x v="5"/>
    <n v="230"/>
    <n v="32"/>
    <n v="7360"/>
    <d v="2022-08-19T00:00:00"/>
  </r>
  <r>
    <n v="98"/>
    <s v="ERI-394   "/>
    <x v="7"/>
    <x v="6"/>
    <x v="3"/>
    <n v="300"/>
    <n v="35"/>
    <n v="10500"/>
    <d v="2022-02-09T00:00:00"/>
  </r>
  <r>
    <n v="99"/>
    <s v="RGE-482   "/>
    <x v="3"/>
    <x v="1"/>
    <x v="1"/>
    <n v="900"/>
    <n v="18"/>
    <n v="16200"/>
    <d v="2022-09-21T00:00:00"/>
  </r>
  <r>
    <n v="100"/>
    <s v="SDE-413   "/>
    <x v="1"/>
    <x v="4"/>
    <x v="2"/>
    <n v="120"/>
    <n v="9"/>
    <n v="1080"/>
    <d v="2022-08-19T00:00:00"/>
  </r>
  <r>
    <n v="101"/>
    <s v="RGE-482   "/>
    <x v="3"/>
    <x v="2"/>
    <x v="5"/>
    <n v="230"/>
    <n v="42"/>
    <n v="9660"/>
    <d v="2022-09-21T00:00:00"/>
  </r>
  <r>
    <n v="102"/>
    <s v="ERI-187   "/>
    <x v="6"/>
    <x v="4"/>
    <x v="0"/>
    <n v="210"/>
    <n v="43"/>
    <n v="9030"/>
    <d v="2022-12-14T00:00:00"/>
  </r>
  <r>
    <n v="103"/>
    <s v="SDE-413   "/>
    <x v="1"/>
    <x v="5"/>
    <x v="2"/>
    <n v="120"/>
    <n v="14"/>
    <n v="1680"/>
    <d v="2022-12-24T00:00:00"/>
  </r>
  <r>
    <n v="104"/>
    <s v="DOC-433   "/>
    <x v="19"/>
    <x v="5"/>
    <x v="4"/>
    <n v="800"/>
    <n v="40"/>
    <n v="32000"/>
    <d v="2022-10-06T00:00:00"/>
  </r>
  <r>
    <n v="105"/>
    <s v="SDE-413   "/>
    <x v="1"/>
    <x v="5"/>
    <x v="5"/>
    <n v="230"/>
    <n v="23"/>
    <n v="5290"/>
    <d v="2022-09-07T00:00:00"/>
  </r>
  <r>
    <n v="106"/>
    <s v="DOC-433   "/>
    <x v="19"/>
    <x v="3"/>
    <x v="4"/>
    <n v="800"/>
    <n v="40"/>
    <n v="32000"/>
    <d v="2022-06-25T00:00:00"/>
  </r>
  <r>
    <n v="107"/>
    <s v="ERI-394   "/>
    <x v="7"/>
    <x v="2"/>
    <x v="4"/>
    <n v="800"/>
    <n v="35"/>
    <n v="28000"/>
    <d v="2022-09-21T00:00:00"/>
  </r>
  <r>
    <n v="108"/>
    <s v="DUE-865   "/>
    <x v="13"/>
    <x v="6"/>
    <x v="0"/>
    <n v="210"/>
    <n v="22"/>
    <n v="4620"/>
    <d v="2022-11-25T00:00:00"/>
  </r>
  <r>
    <n v="109"/>
    <s v="DUE-764   "/>
    <x v="14"/>
    <x v="3"/>
    <x v="4"/>
    <n v="800"/>
    <n v="41"/>
    <n v="32800"/>
    <d v="2022-01-21T00:00:00"/>
  </r>
  <r>
    <n v="110"/>
    <s v="DOC-433   "/>
    <x v="19"/>
    <x v="3"/>
    <x v="0"/>
    <n v="210"/>
    <n v="32"/>
    <n v="6720"/>
    <d v="2022-09-21T00:00:00"/>
  </r>
  <r>
    <n v="111"/>
    <s v="DOC-493   "/>
    <x v="4"/>
    <x v="4"/>
    <x v="4"/>
    <n v="800"/>
    <n v="18"/>
    <n v="14400"/>
    <d v="2022-12-24T00:00:00"/>
  </r>
  <r>
    <n v="112"/>
    <s v="DOC-433   "/>
    <x v="19"/>
    <x v="5"/>
    <x v="2"/>
    <n v="120"/>
    <n v="50"/>
    <n v="6000"/>
    <d v="2022-02-09T00:00:00"/>
  </r>
  <r>
    <n v="113"/>
    <s v="SDE-705   "/>
    <x v="10"/>
    <x v="6"/>
    <x v="1"/>
    <n v="900"/>
    <n v="15"/>
    <n v="13500"/>
    <d v="2022-09-21T00:00:00"/>
  </r>
  <r>
    <n v="114"/>
    <s v="ERI-187   "/>
    <x v="6"/>
    <x v="1"/>
    <x v="3"/>
    <n v="300"/>
    <n v="11"/>
    <n v="3300"/>
    <d v="2022-11-25T00:00:00"/>
  </r>
  <r>
    <n v="115"/>
    <s v="SDE-109   "/>
    <x v="17"/>
    <x v="1"/>
    <x v="2"/>
    <n v="120"/>
    <n v="3"/>
    <n v="360"/>
    <d v="2022-09-07T00:00:00"/>
  </r>
  <r>
    <n v="116"/>
    <s v="DUE-865   "/>
    <x v="13"/>
    <x v="3"/>
    <x v="0"/>
    <n v="210"/>
    <n v="17"/>
    <n v="3570"/>
    <d v="2022-02-09T00:00:00"/>
  </r>
  <r>
    <n v="117"/>
    <s v="DOC-242   "/>
    <x v="8"/>
    <x v="2"/>
    <x v="3"/>
    <n v="300"/>
    <n v="18"/>
    <n v="5400"/>
    <d v="2022-06-25T00:00:00"/>
  </r>
  <r>
    <n v="118"/>
    <s v="DUE-764   "/>
    <x v="14"/>
    <x v="1"/>
    <x v="4"/>
    <n v="800"/>
    <n v="28"/>
    <n v="22400"/>
    <d v="2022-12-14T00:00:00"/>
  </r>
  <r>
    <n v="119"/>
    <s v="DUE-764   "/>
    <x v="14"/>
    <x v="2"/>
    <x v="1"/>
    <n v="900"/>
    <n v="33"/>
    <n v="29700"/>
    <d v="2022-06-25T00:00:00"/>
  </r>
  <r>
    <n v="120"/>
    <s v="YOU-929   "/>
    <x v="12"/>
    <x v="6"/>
    <x v="5"/>
    <n v="230"/>
    <n v="29"/>
    <n v="6670"/>
    <d v="2022-09-07T00:00:00"/>
  </r>
  <r>
    <n v="121"/>
    <s v="YOU-702   "/>
    <x v="16"/>
    <x v="5"/>
    <x v="4"/>
    <n v="800"/>
    <n v="2"/>
    <n v="1600"/>
    <d v="2022-09-21T00:00:00"/>
  </r>
  <r>
    <n v="122"/>
    <s v="YOU-929   "/>
    <x v="12"/>
    <x v="0"/>
    <x v="5"/>
    <n v="230"/>
    <n v="23"/>
    <n v="5290"/>
    <d v="2022-10-06T00:00:00"/>
  </r>
  <r>
    <n v="123"/>
    <s v="DUE-384   "/>
    <x v="2"/>
    <x v="5"/>
    <x v="1"/>
    <n v="900"/>
    <n v="17"/>
    <n v="15300"/>
    <d v="2022-10-06T00:00:00"/>
  </r>
  <r>
    <n v="124"/>
    <s v="YOU-537   "/>
    <x v="5"/>
    <x v="0"/>
    <x v="3"/>
    <n v="300"/>
    <n v="37"/>
    <n v="11100"/>
    <d v="2022-12-24T00:00:00"/>
  </r>
  <r>
    <n v="125"/>
    <s v="ERI-308   "/>
    <x v="9"/>
    <x v="4"/>
    <x v="2"/>
    <n v="120"/>
    <n v="36"/>
    <n v="4320"/>
    <d v="2022-09-21T00:00:00"/>
  </r>
  <r>
    <n v="126"/>
    <s v="SDE-705   "/>
    <x v="10"/>
    <x v="3"/>
    <x v="4"/>
    <n v="800"/>
    <n v="16"/>
    <n v="12800"/>
    <d v="2022-08-19T00:00:00"/>
  </r>
  <r>
    <n v="127"/>
    <s v="ERI-394   "/>
    <x v="7"/>
    <x v="4"/>
    <x v="5"/>
    <n v="230"/>
    <n v="18"/>
    <n v="4140"/>
    <d v="2022-01-21T00:00:00"/>
  </r>
  <r>
    <n v="128"/>
    <s v="SDE-413   "/>
    <x v="1"/>
    <x v="4"/>
    <x v="2"/>
    <n v="120"/>
    <n v="42"/>
    <n v="5040"/>
    <d v="2022-01-21T00:00:00"/>
  </r>
  <r>
    <n v="129"/>
    <s v="YOU-702   "/>
    <x v="16"/>
    <x v="3"/>
    <x v="4"/>
    <n v="800"/>
    <n v="9"/>
    <n v="7200"/>
    <d v="2022-10-06T00:00:00"/>
  </r>
  <r>
    <n v="130"/>
    <s v="ERI-548   "/>
    <x v="18"/>
    <x v="3"/>
    <x v="5"/>
    <n v="230"/>
    <n v="19"/>
    <n v="4370"/>
    <d v="2022-02-09T00:00:00"/>
  </r>
  <r>
    <n v="131"/>
    <s v="DOC-433   "/>
    <x v="19"/>
    <x v="1"/>
    <x v="5"/>
    <n v="230"/>
    <n v="29"/>
    <n v="6670"/>
    <d v="2022-09-07T00:00:00"/>
  </r>
  <r>
    <n v="132"/>
    <s v="RGE-795   "/>
    <x v="15"/>
    <x v="0"/>
    <x v="4"/>
    <n v="800"/>
    <n v="49"/>
    <n v="39200"/>
    <d v="2022-02-09T00:00:00"/>
  </r>
  <r>
    <n v="133"/>
    <s v="ERI-987   "/>
    <x v="0"/>
    <x v="5"/>
    <x v="0"/>
    <n v="210"/>
    <n v="38"/>
    <n v="7980"/>
    <d v="2022-01-21T00:00:00"/>
  </r>
  <r>
    <n v="134"/>
    <s v="DUE-865   "/>
    <x v="13"/>
    <x v="6"/>
    <x v="1"/>
    <n v="900"/>
    <n v="8"/>
    <n v="7200"/>
    <d v="2022-11-25T00:00:00"/>
  </r>
  <r>
    <n v="135"/>
    <s v="ERI-987   "/>
    <x v="0"/>
    <x v="4"/>
    <x v="2"/>
    <n v="120"/>
    <n v="46"/>
    <n v="5520"/>
    <d v="2022-08-19T00:00:00"/>
  </r>
  <r>
    <n v="136"/>
    <s v="RGE-482   "/>
    <x v="3"/>
    <x v="2"/>
    <x v="0"/>
    <n v="210"/>
    <n v="41"/>
    <n v="8610"/>
    <d v="2022-08-19T00:00:00"/>
  </r>
  <r>
    <n v="137"/>
    <s v="ERI-394   "/>
    <x v="7"/>
    <x v="4"/>
    <x v="4"/>
    <n v="800"/>
    <n v="3"/>
    <n v="2400"/>
    <d v="2022-12-24T00:00:00"/>
  </r>
  <r>
    <n v="138"/>
    <s v="SDE-109   "/>
    <x v="17"/>
    <x v="1"/>
    <x v="5"/>
    <n v="230"/>
    <n v="19"/>
    <n v="4370"/>
    <d v="2022-12-24T00:00:00"/>
  </r>
  <r>
    <n v="139"/>
    <s v="SDE-413   "/>
    <x v="1"/>
    <x v="4"/>
    <x v="5"/>
    <n v="230"/>
    <n v="48"/>
    <n v="11040"/>
    <d v="2022-08-19T00:00:00"/>
  </r>
  <r>
    <n v="140"/>
    <s v="SDE-705   "/>
    <x v="10"/>
    <x v="3"/>
    <x v="1"/>
    <n v="900"/>
    <n v="16"/>
    <n v="14400"/>
    <d v="2022-06-25T00:00:00"/>
  </r>
  <r>
    <n v="141"/>
    <s v="ERI-987   "/>
    <x v="0"/>
    <x v="5"/>
    <x v="2"/>
    <n v="120"/>
    <n v="10"/>
    <n v="1200"/>
    <d v="2022-12-24T00:00:00"/>
  </r>
  <r>
    <n v="142"/>
    <s v="DUE-384   "/>
    <x v="2"/>
    <x v="5"/>
    <x v="5"/>
    <n v="230"/>
    <n v="35"/>
    <n v="8050"/>
    <d v="2022-09-21T00:00:00"/>
  </r>
  <r>
    <n v="143"/>
    <s v="ERI-308   "/>
    <x v="9"/>
    <x v="4"/>
    <x v="1"/>
    <n v="900"/>
    <n v="30"/>
    <n v="27000"/>
    <d v="2022-08-19T00:00:00"/>
  </r>
  <r>
    <n v="144"/>
    <s v="ERI-394   "/>
    <x v="7"/>
    <x v="4"/>
    <x v="0"/>
    <n v="210"/>
    <n v="42"/>
    <n v="8820"/>
    <d v="2022-12-14T00:00:00"/>
  </r>
  <r>
    <n v="145"/>
    <s v="DOC-493   "/>
    <x v="4"/>
    <x v="0"/>
    <x v="5"/>
    <n v="230"/>
    <n v="16"/>
    <n v="3680"/>
    <d v="2022-06-25T00:00:00"/>
  </r>
  <r>
    <n v="146"/>
    <s v="RGE-795   "/>
    <x v="15"/>
    <x v="6"/>
    <x v="0"/>
    <n v="210"/>
    <n v="4"/>
    <n v="840"/>
    <d v="2022-12-14T00:00:00"/>
  </r>
  <r>
    <n v="147"/>
    <s v="ERI-548   "/>
    <x v="18"/>
    <x v="1"/>
    <x v="0"/>
    <n v="210"/>
    <n v="13"/>
    <n v="2730"/>
    <d v="2022-02-09T00:00:00"/>
  </r>
  <r>
    <n v="148"/>
    <s v="SDE-109   "/>
    <x v="17"/>
    <x v="1"/>
    <x v="2"/>
    <n v="120"/>
    <n v="19"/>
    <n v="2280"/>
    <d v="2022-11-25T00:00:00"/>
  </r>
  <r>
    <n v="149"/>
    <s v="RGE-795   "/>
    <x v="15"/>
    <x v="3"/>
    <x v="3"/>
    <n v="300"/>
    <n v="26"/>
    <n v="7800"/>
    <d v="2022-12-24T00:00:00"/>
  </r>
  <r>
    <n v="150"/>
    <s v="ERI-308   "/>
    <x v="9"/>
    <x v="4"/>
    <x v="1"/>
    <n v="900"/>
    <n v="21"/>
    <n v="18900"/>
    <d v="2022-12-24T00:00:00"/>
  </r>
  <r>
    <n v="151"/>
    <s v="ERI-987   "/>
    <x v="0"/>
    <x v="4"/>
    <x v="2"/>
    <n v="120"/>
    <n v="27"/>
    <n v="3240"/>
    <d v="2022-10-06T00:00:00"/>
  </r>
  <r>
    <n v="152"/>
    <s v="YOU-702   "/>
    <x v="16"/>
    <x v="2"/>
    <x v="2"/>
    <n v="120"/>
    <n v="25"/>
    <n v="3000"/>
    <d v="2022-12-24T00:00:00"/>
  </r>
  <r>
    <n v="153"/>
    <s v="ERI-394   "/>
    <x v="7"/>
    <x v="2"/>
    <x v="3"/>
    <n v="300"/>
    <n v="6"/>
    <n v="1800"/>
    <d v="2022-10-06T00:00:00"/>
  </r>
  <r>
    <n v="154"/>
    <s v="DOC-433   "/>
    <x v="19"/>
    <x v="3"/>
    <x v="1"/>
    <n v="900"/>
    <n v="25"/>
    <n v="22500"/>
    <d v="2022-02-09T00:00:00"/>
  </r>
  <r>
    <n v="155"/>
    <s v="DUE-865   "/>
    <x v="13"/>
    <x v="6"/>
    <x v="5"/>
    <n v="230"/>
    <n v="50"/>
    <n v="11500"/>
    <d v="2022-01-21T00:00:00"/>
  </r>
  <r>
    <n v="156"/>
    <s v="ERI-548   "/>
    <x v="18"/>
    <x v="0"/>
    <x v="3"/>
    <n v="300"/>
    <n v="41"/>
    <n v="12300"/>
    <d v="2022-09-07T00:00:00"/>
  </r>
  <r>
    <n v="157"/>
    <s v="DOC-493   "/>
    <x v="4"/>
    <x v="4"/>
    <x v="5"/>
    <n v="230"/>
    <n v="36"/>
    <n v="8280"/>
    <d v="2022-06-25T00:00:00"/>
  </r>
  <r>
    <n v="158"/>
    <s v="ERI-394   "/>
    <x v="7"/>
    <x v="5"/>
    <x v="0"/>
    <n v="210"/>
    <n v="22"/>
    <n v="4620"/>
    <d v="2022-01-21T00:00:00"/>
  </r>
  <r>
    <n v="159"/>
    <s v="SDE-413   "/>
    <x v="1"/>
    <x v="6"/>
    <x v="0"/>
    <n v="210"/>
    <n v="29"/>
    <n v="6090"/>
    <d v="2022-12-14T00:00:00"/>
  </r>
  <r>
    <n v="160"/>
    <s v="RGE-795   "/>
    <x v="15"/>
    <x v="2"/>
    <x v="2"/>
    <n v="120"/>
    <n v="15"/>
    <n v="1800"/>
    <d v="2022-12-24T00:00:00"/>
  </r>
  <r>
    <n v="161"/>
    <s v="DOC-433   "/>
    <x v="19"/>
    <x v="5"/>
    <x v="5"/>
    <n v="230"/>
    <n v="21"/>
    <n v="4830"/>
    <d v="2022-11-25T00:00:00"/>
  </r>
  <r>
    <n v="162"/>
    <s v="YOU-702   "/>
    <x v="16"/>
    <x v="0"/>
    <x v="2"/>
    <n v="120"/>
    <n v="42"/>
    <n v="5040"/>
    <d v="2022-11-25T00:00:00"/>
  </r>
  <r>
    <n v="163"/>
    <s v="ERI-187   "/>
    <x v="6"/>
    <x v="6"/>
    <x v="4"/>
    <n v="800"/>
    <n v="35"/>
    <n v="28000"/>
    <d v="2022-06-25T00:00:00"/>
  </r>
  <r>
    <n v="164"/>
    <s v="ERI-987   "/>
    <x v="0"/>
    <x v="5"/>
    <x v="3"/>
    <n v="300"/>
    <n v="37"/>
    <n v="11100"/>
    <d v="2022-01-21T00:00:00"/>
  </r>
  <r>
    <n v="165"/>
    <s v="YOU-702   "/>
    <x v="16"/>
    <x v="3"/>
    <x v="2"/>
    <n v="120"/>
    <n v="2"/>
    <n v="240"/>
    <d v="2022-09-21T00:00:00"/>
  </r>
  <r>
    <n v="166"/>
    <s v="DOC-493   "/>
    <x v="4"/>
    <x v="5"/>
    <x v="5"/>
    <n v="230"/>
    <n v="5"/>
    <n v="1150"/>
    <d v="2022-06-25T00:00:00"/>
  </r>
  <r>
    <n v="167"/>
    <s v="DUE-764   "/>
    <x v="14"/>
    <x v="3"/>
    <x v="4"/>
    <n v="800"/>
    <n v="2"/>
    <n v="1600"/>
    <d v="2022-09-07T00:00:00"/>
  </r>
  <r>
    <n v="168"/>
    <s v="RGE-197   "/>
    <x v="11"/>
    <x v="6"/>
    <x v="5"/>
    <n v="230"/>
    <n v="18"/>
    <n v="4140"/>
    <d v="2022-09-21T00:00:00"/>
  </r>
  <r>
    <n v="169"/>
    <s v="YOU-929   "/>
    <x v="12"/>
    <x v="0"/>
    <x v="1"/>
    <n v="900"/>
    <n v="36"/>
    <n v="32400"/>
    <d v="2022-09-07T00:00:00"/>
  </r>
  <r>
    <n v="170"/>
    <s v="ERI-548   "/>
    <x v="18"/>
    <x v="4"/>
    <x v="0"/>
    <n v="210"/>
    <n v="7"/>
    <n v="1470"/>
    <d v="2022-09-21T00:00:00"/>
  </r>
  <r>
    <n v="171"/>
    <s v="ERI-187   "/>
    <x v="6"/>
    <x v="4"/>
    <x v="2"/>
    <n v="120"/>
    <n v="27"/>
    <n v="3240"/>
    <d v="2022-08-19T00:00:00"/>
  </r>
  <r>
    <n v="172"/>
    <s v="DOC-493   "/>
    <x v="4"/>
    <x v="6"/>
    <x v="5"/>
    <n v="230"/>
    <n v="22"/>
    <n v="5060"/>
    <d v="2022-09-07T00:00:00"/>
  </r>
  <r>
    <n v="173"/>
    <s v="DUE-865   "/>
    <x v="13"/>
    <x v="3"/>
    <x v="1"/>
    <n v="900"/>
    <n v="40"/>
    <n v="36000"/>
    <d v="2022-09-21T00:00:00"/>
  </r>
  <r>
    <n v="174"/>
    <s v="SDE-413   "/>
    <x v="1"/>
    <x v="0"/>
    <x v="3"/>
    <n v="300"/>
    <n v="0"/>
    <n v="0"/>
    <d v="2022-09-07T00:00:00"/>
  </r>
  <r>
    <n v="175"/>
    <s v="DUE-764   "/>
    <x v="14"/>
    <x v="4"/>
    <x v="5"/>
    <n v="230"/>
    <n v="23"/>
    <n v="5290"/>
    <d v="2022-06-25T00:00:00"/>
  </r>
  <r>
    <n v="176"/>
    <s v="RGE-795   "/>
    <x v="15"/>
    <x v="2"/>
    <x v="4"/>
    <n v="800"/>
    <n v="22"/>
    <n v="17600"/>
    <d v="2022-09-21T00:00:00"/>
  </r>
  <r>
    <n v="177"/>
    <s v="DUE-384   "/>
    <x v="2"/>
    <x v="2"/>
    <x v="2"/>
    <n v="120"/>
    <n v="25"/>
    <n v="3000"/>
    <d v="2022-10-06T00:00:00"/>
  </r>
  <r>
    <n v="178"/>
    <s v="RGE-482   "/>
    <x v="3"/>
    <x v="2"/>
    <x v="4"/>
    <n v="800"/>
    <n v="15"/>
    <n v="12000"/>
    <d v="2022-09-07T00:00:00"/>
  </r>
  <r>
    <n v="179"/>
    <s v="SDE-109   "/>
    <x v="17"/>
    <x v="3"/>
    <x v="1"/>
    <n v="900"/>
    <n v="20"/>
    <n v="18000"/>
    <d v="2022-12-14T00:00:00"/>
  </r>
  <r>
    <n v="180"/>
    <s v="YOU-537   "/>
    <x v="5"/>
    <x v="0"/>
    <x v="2"/>
    <n v="120"/>
    <n v="43"/>
    <n v="5160"/>
    <d v="2022-01-21T00:00:00"/>
  </r>
  <r>
    <n v="181"/>
    <s v="DUE-384   "/>
    <x v="2"/>
    <x v="3"/>
    <x v="5"/>
    <n v="230"/>
    <n v="44"/>
    <n v="10120"/>
    <d v="2022-09-21T00:00:00"/>
  </r>
  <r>
    <n v="182"/>
    <s v="ERI-987   "/>
    <x v="0"/>
    <x v="4"/>
    <x v="2"/>
    <n v="120"/>
    <n v="14"/>
    <n v="1680"/>
    <d v="2022-09-21T00:00:00"/>
  </r>
  <r>
    <n v="183"/>
    <s v="DUE-865   "/>
    <x v="13"/>
    <x v="5"/>
    <x v="4"/>
    <n v="800"/>
    <n v="24"/>
    <n v="19200"/>
    <d v="2022-11-25T00:00:00"/>
  </r>
  <r>
    <n v="184"/>
    <s v="DOC-433   "/>
    <x v="19"/>
    <x v="0"/>
    <x v="3"/>
    <n v="300"/>
    <n v="44"/>
    <n v="13200"/>
    <d v="2022-09-07T00:00:00"/>
  </r>
  <r>
    <n v="185"/>
    <s v="DOC-242   "/>
    <x v="8"/>
    <x v="2"/>
    <x v="5"/>
    <n v="230"/>
    <n v="38"/>
    <n v="8740"/>
    <d v="2022-12-14T00:00:00"/>
  </r>
  <r>
    <n v="186"/>
    <s v="RGE-197   "/>
    <x v="11"/>
    <x v="2"/>
    <x v="0"/>
    <n v="210"/>
    <n v="31"/>
    <n v="6510"/>
    <d v="2022-09-21T00:00:00"/>
  </r>
  <r>
    <n v="187"/>
    <s v="RGE-482   "/>
    <x v="3"/>
    <x v="3"/>
    <x v="4"/>
    <n v="800"/>
    <n v="14"/>
    <n v="11200"/>
    <d v="2022-01-21T00:00:00"/>
  </r>
  <r>
    <n v="188"/>
    <s v="SDE-705   "/>
    <x v="10"/>
    <x v="2"/>
    <x v="2"/>
    <n v="120"/>
    <n v="27"/>
    <n v="3240"/>
    <d v="2022-12-24T00:00:00"/>
  </r>
  <r>
    <n v="189"/>
    <s v="YOU-929   "/>
    <x v="12"/>
    <x v="2"/>
    <x v="0"/>
    <n v="210"/>
    <n v="7"/>
    <n v="1470"/>
    <d v="2022-09-21T00:00:00"/>
  </r>
  <r>
    <n v="190"/>
    <s v="DOC-433   "/>
    <x v="19"/>
    <x v="1"/>
    <x v="0"/>
    <n v="210"/>
    <n v="22"/>
    <n v="4620"/>
    <d v="2022-06-25T00:00:00"/>
  </r>
  <r>
    <n v="191"/>
    <s v="DOC-242   "/>
    <x v="8"/>
    <x v="6"/>
    <x v="1"/>
    <n v="900"/>
    <n v="45"/>
    <n v="40500"/>
    <d v="2022-12-14T00:00:00"/>
  </r>
  <r>
    <n v="192"/>
    <s v="DOC-493   "/>
    <x v="4"/>
    <x v="1"/>
    <x v="3"/>
    <n v="300"/>
    <n v="42"/>
    <n v="12600"/>
    <d v="2022-02-09T00:00:00"/>
  </r>
  <r>
    <n v="193"/>
    <s v="RGE-482   "/>
    <x v="3"/>
    <x v="3"/>
    <x v="4"/>
    <n v="800"/>
    <n v="41"/>
    <n v="32800"/>
    <d v="2022-11-25T00:00:00"/>
  </r>
  <r>
    <n v="194"/>
    <s v="RGE-795   "/>
    <x v="15"/>
    <x v="3"/>
    <x v="4"/>
    <n v="800"/>
    <n v="40"/>
    <n v="32000"/>
    <d v="2022-11-25T00:00:00"/>
  </r>
  <r>
    <n v="195"/>
    <s v="DOC-242   "/>
    <x v="8"/>
    <x v="2"/>
    <x v="1"/>
    <n v="900"/>
    <n v="23"/>
    <n v="20700"/>
    <d v="2022-11-25T00:00:00"/>
  </r>
  <r>
    <n v="196"/>
    <s v="YOU-537   "/>
    <x v="5"/>
    <x v="5"/>
    <x v="0"/>
    <n v="210"/>
    <n v="0"/>
    <n v="0"/>
    <d v="2022-10-06T00:00:00"/>
  </r>
  <r>
    <n v="197"/>
    <s v="ERI-548   "/>
    <x v="18"/>
    <x v="5"/>
    <x v="0"/>
    <n v="210"/>
    <n v="28"/>
    <n v="5880"/>
    <d v="2022-11-25T00:00:00"/>
  </r>
  <r>
    <n v="198"/>
    <s v="YOU-702   "/>
    <x v="16"/>
    <x v="1"/>
    <x v="4"/>
    <n v="800"/>
    <n v="38"/>
    <n v="30400"/>
    <d v="2022-06-25T00:00:00"/>
  </r>
  <r>
    <n v="199"/>
    <s v="ERI-308   "/>
    <x v="9"/>
    <x v="4"/>
    <x v="3"/>
    <n v="300"/>
    <n v="2"/>
    <n v="600"/>
    <d v="2022-12-14T00:00:00"/>
  </r>
  <r>
    <n v="200"/>
    <s v="SDE-705   "/>
    <x v="10"/>
    <x v="5"/>
    <x v="4"/>
    <n v="800"/>
    <n v="48"/>
    <n v="38400"/>
    <d v="2022-11-25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05:J213" firstHeaderRow="1" firstDataRow="2" firstDataCol="1"/>
  <pivotFields count="9">
    <pivotField showAll="0"/>
    <pivotField showAll="0"/>
    <pivotField showAll="0">
      <items count="21">
        <item x="13"/>
        <item x="7"/>
        <item x="10"/>
        <item x="8"/>
        <item x="14"/>
        <item x="0"/>
        <item x="15"/>
        <item x="16"/>
        <item x="12"/>
        <item x="3"/>
        <item x="1"/>
        <item x="5"/>
        <item x="11"/>
        <item x="9"/>
        <item x="17"/>
        <item x="2"/>
        <item x="6"/>
        <item x="19"/>
        <item x="4"/>
        <item x="18"/>
        <item t="default"/>
      </items>
    </pivotField>
    <pivotField axis="axisCol" showAll="0">
      <items count="8">
        <item x="5"/>
        <item x="4"/>
        <item x="2"/>
        <item x="0"/>
        <item x="1"/>
        <item x="3"/>
        <item x="6"/>
        <item t="default"/>
      </items>
    </pivotField>
    <pivotField axis="axisRow" showAll="0">
      <items count="7">
        <item x="2"/>
        <item x="1"/>
        <item x="4"/>
        <item x="0"/>
        <item x="3"/>
        <item x="5"/>
        <item t="default"/>
      </items>
    </pivotField>
    <pivotField showAll="0"/>
    <pivotField showAll="0"/>
    <pivotField dataField="1" showAll="0"/>
    <pivotField numFmtId="14"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Total     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t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ta" connectionId="2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2" name="Table2" displayName="Table2" ref="B4:G8" totalsRowShown="0" headerRowDxfId="18" dataDxfId="17">
  <autoFilter ref="B4:G8"/>
  <tableColumns count="6">
    <tableColumn id="1" name="A" dataDxfId="16"/>
    <tableColumn id="2" name="B" dataDxfId="15"/>
    <tableColumn id="3" name="AND" dataDxfId="14">
      <calculatedColumnFormula>AND(B5:C5)</calculatedColumnFormula>
    </tableColumn>
    <tableColumn id="4" name="OR" dataDxfId="13">
      <calculatedColumnFormula>OR(B5:C5)</calculatedColumnFormula>
    </tableColumn>
    <tableColumn id="5" name="NOT" dataDxfId="12">
      <calculatedColumnFormula>NOT(B5)</calculatedColumnFormula>
    </tableColumn>
    <tableColumn id="6" name="XOR" dataDxfId="11">
      <calculatedColumnFormula>_xlfn.XOR(Table2[[#This Row],[A]:[B]])</calculatedColumnFormula>
    </tableColumn>
  </tableColumns>
  <tableStyleInfo name="TableStyleDark3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13:E25" totalsRowShown="0" headerRowDxfId="10" dataDxfId="9">
  <autoFilter ref="B13:E25"/>
  <tableColumns count="4">
    <tableColumn id="1" name="empName" dataDxfId="8"/>
    <tableColumn id="2" name="Copy" dataDxfId="7">
      <calculatedColumnFormula>B14</calculatedColumnFormula>
    </tableColumn>
    <tableColumn id="3" name="iferror" dataDxfId="6">
      <calculatedColumnFormula>IFERROR(B14,"-")</calculatedColumnFormula>
    </tableColumn>
    <tableColumn id="4" name="ifna" dataDxfId="5">
      <calculatedColumnFormula>_xlfn.IFNA(B14,"+")</calculatedColumnFormula>
    </tableColumn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B30:D41" totalsRowShown="0" headerRowDxfId="4" dataDxfId="3">
  <autoFilter ref="B30:D41"/>
  <tableColumns count="3">
    <tableColumn id="1" name="student" dataDxfId="2"/>
    <tableColumn id="2" name="marks" dataDxfId="1">
      <calculatedColumnFormula>RANDBETWEEN(1,99)</calculatedColumnFormula>
    </tableColumn>
    <tableColumn id="3" name="pass" dataDxfId="0">
      <calculatedColumnFormula>IF(C31&gt;33,B31,"+")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2:B146" totalsRowShown="0">
  <autoFilter ref="A2:B146"/>
  <tableColumns count="2">
    <tableColumn id="1" name="Column1"/>
    <tableColumn id="2" name="Column2">
      <calculatedColumnFormula>CHAR(A3)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G41"/>
  <sheetViews>
    <sheetView topLeftCell="A13" workbookViewId="0">
      <selection activeCell="G28" sqref="G28"/>
    </sheetView>
  </sheetViews>
  <sheetFormatPr defaultColWidth="9.109375" defaultRowHeight="21" x14ac:dyDescent="0.55000000000000004"/>
  <cols>
    <col min="1" max="1" width="9.109375" style="1"/>
    <col min="2" max="2" width="12.44140625" style="1" customWidth="1"/>
    <col min="3" max="3" width="15.44140625" style="1" customWidth="1"/>
    <col min="4" max="4" width="13.5546875" style="1" customWidth="1"/>
    <col min="5" max="5" width="12.44140625" style="1" customWidth="1"/>
    <col min="6" max="6" width="9.109375" style="1"/>
    <col min="7" max="7" width="28" style="1" customWidth="1"/>
    <col min="8" max="16384" width="9.109375" style="1"/>
  </cols>
  <sheetData>
    <row r="2" spans="2:7" x14ac:dyDescent="0.55000000000000004">
      <c r="G2" s="1" t="s">
        <v>9</v>
      </c>
    </row>
    <row r="3" spans="2:7" ht="18" customHeight="1" x14ac:dyDescent="0.55000000000000004">
      <c r="D3" s="1" t="s">
        <v>3</v>
      </c>
      <c r="E3" s="1" t="s">
        <v>5</v>
      </c>
      <c r="F3" s="1" t="s">
        <v>7</v>
      </c>
      <c r="G3" s="2" t="s">
        <v>8</v>
      </c>
    </row>
    <row r="4" spans="2:7" x14ac:dyDescent="0.55000000000000004">
      <c r="B4" s="3" t="s">
        <v>0</v>
      </c>
      <c r="C4" s="3" t="s">
        <v>1</v>
      </c>
      <c r="D4" s="3" t="s">
        <v>2</v>
      </c>
      <c r="E4" s="3" t="s">
        <v>4</v>
      </c>
      <c r="F4" s="3" t="s">
        <v>6</v>
      </c>
      <c r="G4" s="3" t="s">
        <v>10</v>
      </c>
    </row>
    <row r="5" spans="2:7" x14ac:dyDescent="0.55000000000000004">
      <c r="B5" s="1" t="b">
        <f>TRUE</f>
        <v>1</v>
      </c>
      <c r="C5" s="1" t="b">
        <f>TRUE</f>
        <v>1</v>
      </c>
      <c r="D5" s="1" t="b">
        <f>AND(B5:C5)</f>
        <v>1</v>
      </c>
      <c r="E5" s="1" t="b">
        <f>OR(B5:C5)</f>
        <v>1</v>
      </c>
      <c r="F5" s="1" t="b">
        <f>NOT(B5)</f>
        <v>0</v>
      </c>
      <c r="G5" s="1" t="b">
        <f>_xlfn.XOR(Table2[[#This Row],[A]:[B]])</f>
        <v>0</v>
      </c>
    </row>
    <row r="6" spans="2:7" x14ac:dyDescent="0.55000000000000004">
      <c r="B6" s="1" t="b">
        <f>TRUE</f>
        <v>1</v>
      </c>
      <c r="C6" s="1" t="b">
        <f>FALSE</f>
        <v>0</v>
      </c>
      <c r="D6" s="1" t="b">
        <f>AND(B6:C6)</f>
        <v>0</v>
      </c>
      <c r="E6" s="1" t="b">
        <f>OR(B6:C6)</f>
        <v>1</v>
      </c>
      <c r="F6" s="1" t="b">
        <f t="shared" ref="F6:F8" si="0">NOT(B6)</f>
        <v>0</v>
      </c>
      <c r="G6" s="1" t="b">
        <f>_xlfn.XOR(Table2[[#This Row],[A]:[B]])</f>
        <v>1</v>
      </c>
    </row>
    <row r="7" spans="2:7" x14ac:dyDescent="0.55000000000000004">
      <c r="B7" s="1" t="b">
        <f>FALSE</f>
        <v>0</v>
      </c>
      <c r="C7" s="1" t="b">
        <f>TRUE</f>
        <v>1</v>
      </c>
      <c r="D7" s="1" t="b">
        <f>AND(B7:C7)</f>
        <v>0</v>
      </c>
      <c r="E7" s="1" t="b">
        <f>OR(B7:C7)</f>
        <v>1</v>
      </c>
      <c r="F7" s="1" t="b">
        <f t="shared" si="0"/>
        <v>1</v>
      </c>
      <c r="G7" s="1" t="b">
        <f>_xlfn.XOR(Table2[[#This Row],[A]:[B]])</f>
        <v>1</v>
      </c>
    </row>
    <row r="8" spans="2:7" x14ac:dyDescent="0.55000000000000004">
      <c r="B8" s="1" t="b">
        <f>FALSE</f>
        <v>0</v>
      </c>
      <c r="C8" s="1" t="b">
        <f>FALSE</f>
        <v>0</v>
      </c>
      <c r="D8" s="1" t="b">
        <f>AND(B8:C8)</f>
        <v>0</v>
      </c>
      <c r="E8" s="1" t="b">
        <f>OR(B8:C8)</f>
        <v>0</v>
      </c>
      <c r="F8" s="1" t="b">
        <f t="shared" si="0"/>
        <v>1</v>
      </c>
      <c r="G8" s="1" t="b">
        <f>_xlfn.XOR(Table2[[#This Row],[A]:[B]])</f>
        <v>0</v>
      </c>
    </row>
    <row r="13" spans="2:7" x14ac:dyDescent="0.55000000000000004">
      <c r="B13" s="1" t="s">
        <v>11</v>
      </c>
      <c r="C13" s="1" t="s">
        <v>12</v>
      </c>
      <c r="D13" s="1" t="s">
        <v>20</v>
      </c>
      <c r="E13" s="1" t="s">
        <v>21</v>
      </c>
    </row>
    <row r="14" spans="2:7" x14ac:dyDescent="0.55000000000000004">
      <c r="B14" s="1" t="s">
        <v>13</v>
      </c>
      <c r="C14" s="1" t="str">
        <f>B14</f>
        <v>SHIVAM</v>
      </c>
      <c r="D14" s="1" t="str">
        <f>IFERROR(B14,"-")</f>
        <v>SHIVAM</v>
      </c>
      <c r="E14" s="1" t="str">
        <f t="shared" ref="E14:E25" si="1">_xlfn.IFNA(B14,"+")</f>
        <v>SHIVAM</v>
      </c>
    </row>
    <row r="15" spans="2:7" x14ac:dyDescent="0.55000000000000004">
      <c r="B15" s="1" t="s">
        <v>14</v>
      </c>
      <c r="C15" s="1" t="str">
        <f t="shared" ref="C15:C25" si="2">B15</f>
        <v>SONIYA</v>
      </c>
      <c r="D15" s="1" t="str">
        <f t="shared" ref="D15:D25" si="3">IFERROR(B15,"-")</f>
        <v>SONIYA</v>
      </c>
      <c r="E15" s="1" t="str">
        <f t="shared" si="1"/>
        <v>SONIYA</v>
      </c>
    </row>
    <row r="16" spans="2:7" x14ac:dyDescent="0.55000000000000004">
      <c r="B16" s="1" t="s">
        <v>15</v>
      </c>
      <c r="C16" s="1" t="str">
        <f t="shared" si="2"/>
        <v>RIO</v>
      </c>
      <c r="D16" s="1" t="str">
        <f t="shared" si="3"/>
        <v>RIO</v>
      </c>
      <c r="E16" s="1" t="str">
        <f t="shared" si="1"/>
        <v>RIO</v>
      </c>
    </row>
    <row r="17" spans="2:5" x14ac:dyDescent="0.55000000000000004">
      <c r="B17" s="1" t="e">
        <f>JHBGDSJF</f>
        <v>#NAME?</v>
      </c>
      <c r="C17" s="1" t="e">
        <f t="shared" si="2"/>
        <v>#NAME?</v>
      </c>
      <c r="D17" s="1" t="str">
        <f t="shared" si="3"/>
        <v>-</v>
      </c>
      <c r="E17" s="1" t="e">
        <f t="shared" si="1"/>
        <v>#NAME?</v>
      </c>
    </row>
    <row r="18" spans="2:5" x14ac:dyDescent="0.55000000000000004">
      <c r="B18" s="1" t="s">
        <v>16</v>
      </c>
      <c r="C18" s="1" t="str">
        <f t="shared" si="2"/>
        <v>MEENA</v>
      </c>
      <c r="D18" s="1" t="str">
        <f t="shared" si="3"/>
        <v>MEENA</v>
      </c>
      <c r="E18" s="1" t="str">
        <f t="shared" si="1"/>
        <v>MEENA</v>
      </c>
    </row>
    <row r="19" spans="2:5" x14ac:dyDescent="0.55000000000000004">
      <c r="B19" s="1" t="e">
        <v>#N/A</v>
      </c>
      <c r="C19" s="1" t="e">
        <f t="shared" si="2"/>
        <v>#N/A</v>
      </c>
      <c r="D19" s="1" t="str">
        <f t="shared" si="3"/>
        <v>-</v>
      </c>
      <c r="E19" s="1" t="str">
        <f t="shared" si="1"/>
        <v>+</v>
      </c>
    </row>
    <row r="20" spans="2:5" x14ac:dyDescent="0.55000000000000004">
      <c r="B20" s="1" t="e">
        <f>SDKJFHDS</f>
        <v>#NAME?</v>
      </c>
      <c r="C20" s="1" t="e">
        <f t="shared" si="2"/>
        <v>#NAME?</v>
      </c>
      <c r="D20" s="1" t="str">
        <f t="shared" si="3"/>
        <v>-</v>
      </c>
      <c r="E20" s="1" t="e">
        <f t="shared" si="1"/>
        <v>#NAME?</v>
      </c>
    </row>
    <row r="21" spans="2:5" x14ac:dyDescent="0.55000000000000004">
      <c r="B21" s="1" t="s">
        <v>17</v>
      </c>
      <c r="C21" s="1" t="str">
        <f t="shared" si="2"/>
        <v>PRIYA</v>
      </c>
      <c r="D21" s="1" t="str">
        <f t="shared" si="3"/>
        <v>PRIYA</v>
      </c>
      <c r="E21" s="1" t="str">
        <f t="shared" si="1"/>
        <v>PRIYA</v>
      </c>
    </row>
    <row r="22" spans="2:5" x14ac:dyDescent="0.55000000000000004">
      <c r="B22" s="1" t="s">
        <v>18</v>
      </c>
      <c r="C22" s="1" t="str">
        <f t="shared" si="2"/>
        <v>Dig</v>
      </c>
      <c r="D22" s="1" t="str">
        <f t="shared" si="3"/>
        <v>Dig</v>
      </c>
      <c r="E22" s="1" t="str">
        <f t="shared" si="1"/>
        <v>Dig</v>
      </c>
    </row>
    <row r="23" spans="2:5" x14ac:dyDescent="0.55000000000000004">
      <c r="B23" s="1" t="e">
        <f>#NUM!</f>
        <v>#NUM!</v>
      </c>
      <c r="C23" s="1" t="e">
        <f t="shared" si="2"/>
        <v>#NUM!</v>
      </c>
      <c r="D23" s="1" t="str">
        <f t="shared" si="3"/>
        <v>-</v>
      </c>
      <c r="E23" s="1" t="e">
        <f t="shared" si="1"/>
        <v>#NUM!</v>
      </c>
    </row>
    <row r="24" spans="2:5" x14ac:dyDescent="0.55000000000000004">
      <c r="B24" s="1" t="s">
        <v>19</v>
      </c>
      <c r="C24" s="1" t="str">
        <f t="shared" si="2"/>
        <v>raju</v>
      </c>
      <c r="D24" s="1" t="str">
        <f t="shared" si="3"/>
        <v>raju</v>
      </c>
      <c r="E24" s="1" t="str">
        <f t="shared" si="1"/>
        <v>raju</v>
      </c>
    </row>
    <row r="25" spans="2:5" x14ac:dyDescent="0.55000000000000004">
      <c r="B25" s="1" t="e">
        <v>#N/A</v>
      </c>
      <c r="C25" s="1" t="e">
        <f t="shared" si="2"/>
        <v>#N/A</v>
      </c>
      <c r="D25" s="1" t="str">
        <f t="shared" si="3"/>
        <v>-</v>
      </c>
      <c r="E25" s="1" t="str">
        <f t="shared" si="1"/>
        <v>+</v>
      </c>
    </row>
    <row r="30" spans="2:5" x14ac:dyDescent="0.55000000000000004">
      <c r="B30" s="1" t="s">
        <v>22</v>
      </c>
      <c r="C30" s="1" t="s">
        <v>23</v>
      </c>
      <c r="D30" s="1" t="s">
        <v>35</v>
      </c>
    </row>
    <row r="31" spans="2:5" x14ac:dyDescent="0.55000000000000004">
      <c r="B31" s="1" t="s">
        <v>24</v>
      </c>
      <c r="C31" s="1">
        <f ca="1">RANDBETWEEN(1,99)</f>
        <v>42</v>
      </c>
      <c r="D31" s="1" t="str">
        <f ca="1">IF(C31&gt;33,B31,"+")</f>
        <v>A1</v>
      </c>
    </row>
    <row r="32" spans="2:5" x14ac:dyDescent="0.55000000000000004">
      <c r="B32" s="1" t="s">
        <v>25</v>
      </c>
      <c r="C32" s="1">
        <f t="shared" ref="C32:C41" ca="1" si="4">RANDBETWEEN(1,99)</f>
        <v>88</v>
      </c>
      <c r="D32" s="1" t="str">
        <f t="shared" ref="D32:D41" ca="1" si="5">IF(C32&gt;33,B32,"+")</f>
        <v>A2</v>
      </c>
    </row>
    <row r="33" spans="2:4" x14ac:dyDescent="0.55000000000000004">
      <c r="B33" s="1" t="s">
        <v>26</v>
      </c>
      <c r="C33" s="1">
        <f t="shared" ca="1" si="4"/>
        <v>42</v>
      </c>
      <c r="D33" s="1" t="str">
        <f t="shared" ca="1" si="5"/>
        <v>A3</v>
      </c>
    </row>
    <row r="34" spans="2:4" x14ac:dyDescent="0.55000000000000004">
      <c r="B34" s="1" t="s">
        <v>27</v>
      </c>
      <c r="C34" s="1">
        <f t="shared" ca="1" si="4"/>
        <v>96</v>
      </c>
      <c r="D34" s="1" t="str">
        <f t="shared" ca="1" si="5"/>
        <v>A4</v>
      </c>
    </row>
    <row r="35" spans="2:4" x14ac:dyDescent="0.55000000000000004">
      <c r="B35" s="1" t="s">
        <v>28</v>
      </c>
      <c r="C35" s="1">
        <f t="shared" ca="1" si="4"/>
        <v>45</v>
      </c>
      <c r="D35" s="1" t="str">
        <f t="shared" ca="1" si="5"/>
        <v>A5</v>
      </c>
    </row>
    <row r="36" spans="2:4" x14ac:dyDescent="0.55000000000000004">
      <c r="B36" s="1" t="s">
        <v>29</v>
      </c>
      <c r="C36" s="1">
        <f t="shared" ca="1" si="4"/>
        <v>72</v>
      </c>
      <c r="D36" s="1" t="str">
        <f t="shared" ca="1" si="5"/>
        <v>A6</v>
      </c>
    </row>
    <row r="37" spans="2:4" x14ac:dyDescent="0.55000000000000004">
      <c r="B37" s="1" t="s">
        <v>30</v>
      </c>
      <c r="C37" s="1">
        <f t="shared" ca="1" si="4"/>
        <v>34</v>
      </c>
      <c r="D37" s="1" t="str">
        <f t="shared" ca="1" si="5"/>
        <v>A7</v>
      </c>
    </row>
    <row r="38" spans="2:4" x14ac:dyDescent="0.55000000000000004">
      <c r="B38" s="1" t="s">
        <v>31</v>
      </c>
      <c r="C38" s="1">
        <f t="shared" ca="1" si="4"/>
        <v>22</v>
      </c>
      <c r="D38" s="1" t="str">
        <f t="shared" ca="1" si="5"/>
        <v>+</v>
      </c>
    </row>
    <row r="39" spans="2:4" x14ac:dyDescent="0.55000000000000004">
      <c r="B39" s="1" t="s">
        <v>32</v>
      </c>
      <c r="C39" s="1">
        <f t="shared" ca="1" si="4"/>
        <v>71</v>
      </c>
      <c r="D39" s="1" t="str">
        <f t="shared" ca="1" si="5"/>
        <v>A9</v>
      </c>
    </row>
    <row r="40" spans="2:4" x14ac:dyDescent="0.55000000000000004">
      <c r="B40" s="1" t="s">
        <v>33</v>
      </c>
      <c r="C40" s="1">
        <f t="shared" ca="1" si="4"/>
        <v>14</v>
      </c>
      <c r="D40" s="1" t="str">
        <f t="shared" ca="1" si="5"/>
        <v>+</v>
      </c>
    </row>
    <row r="41" spans="2:4" x14ac:dyDescent="0.55000000000000004">
      <c r="B41" s="1" t="s">
        <v>34</v>
      </c>
      <c r="C41" s="1">
        <f t="shared" ca="1" si="4"/>
        <v>56</v>
      </c>
      <c r="D41" s="1" t="str">
        <f t="shared" ca="1" si="5"/>
        <v>A11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31"/>
  <sheetViews>
    <sheetView topLeftCell="A5" zoomScale="85" zoomScaleNormal="85" workbookViewId="0">
      <selection activeCell="B31" sqref="B31"/>
    </sheetView>
  </sheetViews>
  <sheetFormatPr defaultColWidth="9.109375" defaultRowHeight="21" x14ac:dyDescent="0.55000000000000004"/>
  <cols>
    <col min="1" max="1" width="46.5546875" style="4" customWidth="1"/>
    <col min="2" max="2" width="37.5546875" style="4" customWidth="1"/>
    <col min="3" max="3" width="18.109375" style="4" customWidth="1"/>
    <col min="4" max="4" width="17.33203125" style="4" customWidth="1"/>
    <col min="5" max="5" width="16.44140625" style="4" customWidth="1"/>
    <col min="6" max="16384" width="9.109375" style="4"/>
  </cols>
  <sheetData>
    <row r="1" spans="1:6" ht="21.75" x14ac:dyDescent="0.6">
      <c r="A1" s="8" t="s">
        <v>36</v>
      </c>
      <c r="B1" s="9" t="s">
        <v>37</v>
      </c>
      <c r="C1" s="9" t="s">
        <v>38</v>
      </c>
      <c r="D1" s="9" t="s">
        <v>39</v>
      </c>
      <c r="E1" s="9" t="s">
        <v>40</v>
      </c>
      <c r="F1" s="10" t="s">
        <v>41</v>
      </c>
    </row>
    <row r="2" spans="1:6" x14ac:dyDescent="0.55000000000000004">
      <c r="A2" s="11" t="str">
        <f ca="1">_xlfn.FORMULATEXT(B2)</f>
        <v>=BAHTTEXT(C2)</v>
      </c>
      <c r="B2" s="12" t="str">
        <f>BAHTTEXT(C2)</f>
        <v>เจ็ดสิบแปดบาทถ้วน</v>
      </c>
      <c r="C2" s="12">
        <v>78</v>
      </c>
      <c r="D2" s="12"/>
      <c r="E2" s="12"/>
      <c r="F2" s="13"/>
    </row>
    <row r="3" spans="1:6" x14ac:dyDescent="0.55000000000000004">
      <c r="A3" s="14" t="str">
        <f t="shared" ref="A3:A18" ca="1" si="0">_xlfn.FORMULATEXT(B3)</f>
        <v>=CHAR(C3)</v>
      </c>
      <c r="B3" s="15" t="str">
        <f>CHAR(C3)</f>
        <v>A</v>
      </c>
      <c r="C3" s="15">
        <v>65</v>
      </c>
      <c r="D3" s="15"/>
      <c r="E3" s="15"/>
      <c r="F3" s="16"/>
    </row>
    <row r="4" spans="1:6" x14ac:dyDescent="0.55000000000000004">
      <c r="A4" s="11" t="str">
        <f t="shared" ca="1" si="0"/>
        <v>=CLEAN(E4)</v>
      </c>
      <c r="B4" s="12" t="str">
        <f>CLEAN(E4)</f>
        <v xml:space="preserve">BOSSE     </v>
      </c>
      <c r="C4" s="12"/>
      <c r="D4" s="12" t="str">
        <f>CHAR(3)</f>
        <v>_x0003_</v>
      </c>
      <c r="E4" s="12" t="s">
        <v>42</v>
      </c>
      <c r="F4" s="13"/>
    </row>
    <row r="5" spans="1:6" x14ac:dyDescent="0.55000000000000004">
      <c r="A5" s="14" t="str">
        <f t="shared" ca="1" si="0"/>
        <v>=CODE(D5)</v>
      </c>
      <c r="B5" s="15">
        <f>CODE(D5)</f>
        <v>66</v>
      </c>
      <c r="C5" s="15"/>
      <c r="D5" s="15" t="s">
        <v>1</v>
      </c>
      <c r="E5" s="15"/>
      <c r="F5" s="16"/>
    </row>
    <row r="6" spans="1:6" x14ac:dyDescent="0.55000000000000004">
      <c r="A6" s="11" t="str">
        <f t="shared" ca="1" si="0"/>
        <v>=CONCATENATE(C6," ",E6)</v>
      </c>
      <c r="B6" s="12" t="str">
        <f>CONCATENATE(C6," ",E6)</f>
        <v>Munna Bharwad</v>
      </c>
      <c r="C6" s="12" t="s">
        <v>43</v>
      </c>
      <c r="D6" s="12" t="s">
        <v>45</v>
      </c>
      <c r="E6" s="12" t="s">
        <v>44</v>
      </c>
      <c r="F6" s="13"/>
    </row>
    <row r="7" spans="1:6" x14ac:dyDescent="0.55000000000000004">
      <c r="A7" s="14" t="str">
        <f t="shared" ca="1" si="0"/>
        <v>=DOLLAR(D7,3)</v>
      </c>
      <c r="B7" s="15" t="str">
        <f>DOLLAR(D7,3)</f>
        <v>$8,999.123</v>
      </c>
      <c r="C7" s="15"/>
      <c r="D7" s="15">
        <v>8999.1234000000004</v>
      </c>
      <c r="E7" s="15"/>
      <c r="F7" s="16"/>
    </row>
    <row r="8" spans="1:6" x14ac:dyDescent="0.55000000000000004">
      <c r="A8" s="11" t="str">
        <f t="shared" ca="1" si="0"/>
        <v>=EXACT(C8,E8)</v>
      </c>
      <c r="B8" s="12" t="b">
        <f>EXACT(C8,E8)</f>
        <v>0</v>
      </c>
      <c r="C8" s="12" t="s">
        <v>43</v>
      </c>
      <c r="D8" s="12"/>
      <c r="E8" s="12" t="s">
        <v>46</v>
      </c>
      <c r="F8" s="13"/>
    </row>
    <row r="9" spans="1:6" x14ac:dyDescent="0.55000000000000004">
      <c r="A9" s="14" t="str">
        <f t="shared" ca="1" si="0"/>
        <v>=FIND(E9,C9)</v>
      </c>
      <c r="B9" s="15">
        <f>FIND(E9,C9)</f>
        <v>4</v>
      </c>
      <c r="C9" s="15" t="s">
        <v>47</v>
      </c>
      <c r="D9" s="15"/>
      <c r="E9" s="15" t="s">
        <v>48</v>
      </c>
      <c r="F9" s="16"/>
    </row>
    <row r="10" spans="1:6" x14ac:dyDescent="0.55000000000000004">
      <c r="A10" s="11" t="str">
        <f t="shared" ca="1" si="0"/>
        <v>=FIXED(D10,1,FALSE)</v>
      </c>
      <c r="B10" s="12" t="str">
        <f>FIXED(D10,1,FALSE)</f>
        <v>89,964.5</v>
      </c>
      <c r="C10" s="12"/>
      <c r="D10" s="12">
        <v>89964.456699999995</v>
      </c>
      <c r="E10" s="12"/>
      <c r="F10" s="13"/>
    </row>
    <row r="11" spans="1:6" x14ac:dyDescent="0.55000000000000004">
      <c r="A11" s="14" t="str">
        <f t="shared" ca="1" si="0"/>
        <v>=LEFT(C11,2)</v>
      </c>
      <c r="B11" s="15" t="str">
        <f>LEFT(C11,2)</f>
        <v>co</v>
      </c>
      <c r="C11" s="15" t="s">
        <v>47</v>
      </c>
      <c r="D11" s="15"/>
      <c r="E11" s="15"/>
      <c r="F11" s="16"/>
    </row>
    <row r="12" spans="1:6" x14ac:dyDescent="0.55000000000000004">
      <c r="A12" s="11" t="str">
        <f t="shared" ca="1" si="0"/>
        <v>=RIGHT(C12,2)</v>
      </c>
      <c r="B12" s="12" t="str">
        <f>RIGHT(C12,2)</f>
        <v>er</v>
      </c>
      <c r="C12" s="12" t="s">
        <v>47</v>
      </c>
      <c r="D12" s="12"/>
      <c r="E12" s="12"/>
      <c r="F12" s="13"/>
    </row>
    <row r="13" spans="1:6" x14ac:dyDescent="0.55000000000000004">
      <c r="A13" s="14" t="str">
        <f t="shared" ca="1" si="0"/>
        <v>=LEN(D13)</v>
      </c>
      <c r="B13" s="17">
        <f>LEN(D13)</f>
        <v>4</v>
      </c>
      <c r="C13" s="17"/>
      <c r="D13" s="17" t="s">
        <v>51</v>
      </c>
      <c r="E13" s="17"/>
      <c r="F13" s="18"/>
    </row>
    <row r="14" spans="1:6" x14ac:dyDescent="0.55000000000000004">
      <c r="A14" s="11" t="str">
        <f t="shared" ca="1" si="0"/>
        <v>=LOWER(E14)</v>
      </c>
      <c r="B14" s="19" t="str">
        <f>LOWER(E14)</f>
        <v>computer</v>
      </c>
      <c r="C14" s="19"/>
      <c r="D14" s="19"/>
      <c r="E14" s="19" t="s">
        <v>52</v>
      </c>
      <c r="F14" s="20"/>
    </row>
    <row r="15" spans="1:6" x14ac:dyDescent="0.55000000000000004">
      <c r="A15" s="14" t="str">
        <f t="shared" ca="1" si="0"/>
        <v>=MID(C15,4,3)</v>
      </c>
      <c r="B15" s="17" t="str">
        <f>MID(C15,4,3)</f>
        <v>put</v>
      </c>
      <c r="C15" s="17" t="s">
        <v>47</v>
      </c>
      <c r="D15" s="17"/>
      <c r="E15" s="17"/>
      <c r="F15" s="18"/>
    </row>
    <row r="16" spans="1:6" x14ac:dyDescent="0.55000000000000004">
      <c r="A16" s="11" t="str">
        <f t="shared" ca="1" si="0"/>
        <v>=NUMBERVALUE("89334559",4,9)</v>
      </c>
      <c r="B16" s="19">
        <f>_xlfn.NUMBERVALUE("89334559",4,9)</f>
        <v>833.55899999999997</v>
      </c>
      <c r="C16" s="19"/>
      <c r="D16" s="19"/>
      <c r="E16" s="19"/>
      <c r="F16" s="20"/>
    </row>
    <row r="17" spans="1:6" x14ac:dyDescent="0.55000000000000004">
      <c r="A17" s="14" t="str">
        <f t="shared" ca="1" si="0"/>
        <v>=NUMBERVALUE(C17,D17,E17)</v>
      </c>
      <c r="B17" s="17">
        <f>_xlfn.NUMBERVALUE(C17,D17,E17)</f>
        <v>8.77</v>
      </c>
      <c r="C17" s="17">
        <v>89377</v>
      </c>
      <c r="D17" s="17">
        <v>3</v>
      </c>
      <c r="E17" s="17">
        <v>9</v>
      </c>
      <c r="F17" s="18"/>
    </row>
    <row r="18" spans="1:6" x14ac:dyDescent="0.55000000000000004">
      <c r="A18" s="11" t="str">
        <f t="shared" ca="1" si="0"/>
        <v>=PROPER(D18)</v>
      </c>
      <c r="B18" s="19" t="str">
        <f>PROPER(D18)</f>
        <v>I Am Good Enough.</v>
      </c>
      <c r="C18" s="19"/>
      <c r="D18" s="19" t="s">
        <v>53</v>
      </c>
      <c r="E18" s="19"/>
      <c r="F18" s="20"/>
    </row>
    <row r="19" spans="1:6" x14ac:dyDescent="0.55000000000000004">
      <c r="A19" s="7" t="str">
        <f ca="1">_xlfn.FORMULATEXT(B19)</f>
        <v>=REPLACE(Text!$D19,4,3,"GET")</v>
      </c>
      <c r="B19" s="5" t="str">
        <f>REPLACE(Text!$D19,4,3,"GET")</f>
        <v>comGETer</v>
      </c>
      <c r="C19" s="5"/>
      <c r="D19" s="5" t="s">
        <v>47</v>
      </c>
      <c r="E19" s="5"/>
      <c r="F19" s="6"/>
    </row>
    <row r="20" spans="1:6" x14ac:dyDescent="0.55000000000000004">
      <c r="A20" s="7" t="str">
        <f t="shared" ref="A20:A29" ca="1" si="1">_xlfn.FORMULATEXT(B20)</f>
        <v>=REPT(E20,2)</v>
      </c>
      <c r="B20" s="4" t="str">
        <f>REPT(E20,2)</f>
        <v xml:space="preserve">number likh number likh </v>
      </c>
      <c r="E20" s="4" t="s">
        <v>54</v>
      </c>
    </row>
    <row r="21" spans="1:6" x14ac:dyDescent="0.55000000000000004">
      <c r="A21" s="7" t="str">
        <f t="shared" ca="1" si="1"/>
        <v>=SEARCH("st",D21)</v>
      </c>
      <c r="B21" s="4">
        <f>SEARCH("st",D21)</f>
        <v>3</v>
      </c>
      <c r="D21" s="4" t="s">
        <v>55</v>
      </c>
    </row>
    <row r="22" spans="1:6" x14ac:dyDescent="0.55000000000000004">
      <c r="A22" s="7" t="str">
        <f t="shared" ca="1" si="1"/>
        <v>=SUBSTITUTE(C22,"peter","Munna",2)</v>
      </c>
      <c r="B22" s="4" t="str">
        <f>SUBSTITUTE(C22,"peter","Munna",2)</f>
        <v>Hello peter, I am Munna, how are u peter.</v>
      </c>
      <c r="C22" s="34" t="s">
        <v>56</v>
      </c>
      <c r="D22" s="34"/>
      <c r="E22" s="34"/>
      <c r="F22" s="34"/>
    </row>
    <row r="23" spans="1:6" x14ac:dyDescent="0.55000000000000004">
      <c r="A23" s="7" t="str">
        <f t="shared" ca="1" si="1"/>
        <v>=REPLACE(D23,7,4,"Bharwad")</v>
      </c>
      <c r="B23" s="4" t="str">
        <f>REPLACE(D23,7,4,"Bharwad")</f>
        <v>Munna Bharwad</v>
      </c>
      <c r="D23" s="4" t="s">
        <v>57</v>
      </c>
    </row>
    <row r="24" spans="1:6" x14ac:dyDescent="0.55000000000000004">
      <c r="A24" s="7" t="str">
        <f t="shared" ca="1" si="1"/>
        <v>=T(D24)</v>
      </c>
      <c r="B24" s="4" t="str">
        <f>T(D24)</f>
        <v>TEXTTTTT</v>
      </c>
      <c r="C24" s="4">
        <v>78</v>
      </c>
      <c r="D24" s="4" t="s">
        <v>58</v>
      </c>
    </row>
    <row r="25" spans="1:6" x14ac:dyDescent="0.55000000000000004">
      <c r="A25" s="7" t="str">
        <f t="shared" ca="1" si="1"/>
        <v>=TEXT(E25,"DDDD, DD-MMM-YY")</v>
      </c>
      <c r="B25" s="4" t="str">
        <f>TEXT(E25,"DDDD, DD-MMM-YY")</f>
        <v>Thursday, 23-Jan-25</v>
      </c>
      <c r="E25" s="21">
        <f>DATE(2023,25,23)</f>
        <v>45680</v>
      </c>
    </row>
    <row r="26" spans="1:6" x14ac:dyDescent="0.55000000000000004">
      <c r="A26" s="7" t="str">
        <f t="shared" ca="1" si="1"/>
        <v>=TRIM(E26)</v>
      </c>
      <c r="B26" s="4" t="str">
        <f>TRIM(E26)</f>
        <v>Munna</v>
      </c>
      <c r="E26" s="4" t="s">
        <v>59</v>
      </c>
    </row>
    <row r="27" spans="1:6" x14ac:dyDescent="0.55000000000000004">
      <c r="A27" s="7" t="str">
        <f t="shared" ca="1" si="1"/>
        <v>=UNICHAR(D27)</v>
      </c>
      <c r="B27" s="4" t="str">
        <f>_xlfn.UNICHAR(D27)</f>
        <v>A</v>
      </c>
      <c r="D27" s="4">
        <v>65</v>
      </c>
    </row>
    <row r="28" spans="1:6" x14ac:dyDescent="0.55000000000000004">
      <c r="A28" s="7" t="str">
        <f t="shared" ca="1" si="1"/>
        <v>=UNICODE(D28)</v>
      </c>
      <c r="B28" s="4">
        <f>_xlfn.UNICODE(D28)</f>
        <v>90</v>
      </c>
      <c r="D28" s="4" t="s">
        <v>60</v>
      </c>
    </row>
    <row r="29" spans="1:6" x14ac:dyDescent="0.55000000000000004">
      <c r="A29" s="7" t="str">
        <f t="shared" ca="1" si="1"/>
        <v>=UPPER(E29)</v>
      </c>
      <c r="B29" s="4" t="str">
        <f>UPPER(E29)</f>
        <v>SIMRAN CODER</v>
      </c>
      <c r="E29" s="4" t="s">
        <v>61</v>
      </c>
    </row>
    <row r="30" spans="1:6" x14ac:dyDescent="0.55000000000000004">
      <c r="B30" s="4">
        <f>VALUE(D30)</f>
        <v>43</v>
      </c>
      <c r="D30" s="22">
        <v>43</v>
      </c>
    </row>
    <row r="31" spans="1:6" x14ac:dyDescent="0.55000000000000004">
      <c r="B31" s="4" t="str">
        <f>SUBSTITUTE(D31,"me","Coder")</f>
        <v>Hii Coder, how are you. I am best Coder</v>
      </c>
      <c r="D31" s="34" t="s">
        <v>62</v>
      </c>
      <c r="E31" s="34"/>
    </row>
  </sheetData>
  <mergeCells count="2">
    <mergeCell ref="C22:F22"/>
    <mergeCell ref="D31:E3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6"/>
  <sheetViews>
    <sheetView topLeftCell="A19" zoomScale="85" zoomScaleNormal="85" workbookViewId="0">
      <selection activeCell="C32" sqref="C32"/>
    </sheetView>
  </sheetViews>
  <sheetFormatPr defaultRowHeight="21" x14ac:dyDescent="0.55000000000000004"/>
  <cols>
    <col min="1" max="1" width="34.109375" customWidth="1"/>
    <col min="3" max="3" width="21.109375" customWidth="1"/>
    <col min="5" max="5" width="10.5546875" customWidth="1"/>
    <col min="6" max="6" width="9.33203125" bestFit="1" customWidth="1"/>
    <col min="7" max="7" width="14.88671875" bestFit="1" customWidth="1"/>
  </cols>
  <sheetData>
    <row r="2" spans="1:7" x14ac:dyDescent="0.55000000000000004">
      <c r="A2" t="str">
        <f ca="1">_xlfn.FORMULATEXT(C2)</f>
        <v>=DATE(2022,13,40)</v>
      </c>
      <c r="C2" s="23">
        <f>DATE(2022,13,40)</f>
        <v>44966</v>
      </c>
    </row>
    <row r="3" spans="1:7" x14ac:dyDescent="0.55000000000000004">
      <c r="A3" t="str">
        <f t="shared" ref="A3:A26" ca="1" si="0">_xlfn.FORMULATEXT(C3)</f>
        <v>=DATEVALUE("1/25/2023")</v>
      </c>
      <c r="C3" s="23">
        <f>DATEVALUE("1/25/2023")</f>
        <v>44951</v>
      </c>
    </row>
    <row r="4" spans="1:7" x14ac:dyDescent="0.55000000000000004">
      <c r="A4" t="str">
        <f t="shared" ca="1" si="0"/>
        <v>=DAY(G4)</v>
      </c>
      <c r="C4">
        <f ca="1">DAY(G4)</f>
        <v>4</v>
      </c>
      <c r="G4" s="23">
        <f ca="1">TODAY()+4</f>
        <v>44961</v>
      </c>
    </row>
    <row r="5" spans="1:7" x14ac:dyDescent="0.55000000000000004">
      <c r="A5" t="str">
        <f t="shared" ca="1" si="0"/>
        <v>=DAYS(G4,G5)</v>
      </c>
      <c r="C5">
        <f ca="1">_xlfn.DAYS(G4,G5)</f>
        <v>4</v>
      </c>
      <c r="G5" s="23">
        <f ca="1">TODAY()</f>
        <v>44957</v>
      </c>
    </row>
    <row r="6" spans="1:7" x14ac:dyDescent="0.55000000000000004">
      <c r="A6" t="str">
        <f t="shared" ca="1" si="0"/>
        <v>=DAYS360(G5,G4)</v>
      </c>
      <c r="C6">
        <f ca="1">DAYS360(G5,G4)</f>
        <v>4</v>
      </c>
    </row>
    <row r="7" spans="1:7" x14ac:dyDescent="0.55000000000000004">
      <c r="A7" t="str">
        <f t="shared" ca="1" si="0"/>
        <v>=EDATE(G7,3)</v>
      </c>
      <c r="C7" s="23">
        <f ca="1">EDATE(G7,3)</f>
        <v>45046</v>
      </c>
      <c r="G7" s="23">
        <f ca="1">TODAY()</f>
        <v>44957</v>
      </c>
    </row>
    <row r="8" spans="1:7" x14ac:dyDescent="0.55000000000000004">
      <c r="A8" t="str">
        <f t="shared" ca="1" si="0"/>
        <v>=EOMONTH(G8,3)</v>
      </c>
      <c r="C8" s="23">
        <f ca="1">EOMONTH(G8,3)</f>
        <v>45046</v>
      </c>
      <c r="G8" s="23">
        <f ca="1">TODAY()</f>
        <v>44957</v>
      </c>
    </row>
    <row r="9" spans="1:7" x14ac:dyDescent="0.55000000000000004">
      <c r="A9" t="str">
        <f t="shared" ca="1" si="0"/>
        <v>=HOUR(G9)</v>
      </c>
      <c r="C9">
        <f>HOUR(G9)</f>
        <v>2</v>
      </c>
      <c r="G9" s="24">
        <f>TIME(2,3,20)</f>
        <v>8.564814814814814E-2</v>
      </c>
    </row>
    <row r="10" spans="1:7" x14ac:dyDescent="0.55000000000000004">
      <c r="A10" t="str">
        <f t="shared" ca="1" si="0"/>
        <v>=MINUTE(G9)</v>
      </c>
      <c r="C10">
        <f>MINUTE(G9)</f>
        <v>3</v>
      </c>
    </row>
    <row r="11" spans="1:7" x14ac:dyDescent="0.55000000000000004">
      <c r="A11" t="str">
        <f t="shared" ca="1" si="0"/>
        <v>=ISOWEEKNUM(G11)</v>
      </c>
      <c r="C11">
        <f ca="1">_xlfn.ISOWEEKNUM(G11)</f>
        <v>5</v>
      </c>
      <c r="G11" s="23">
        <f ca="1">TODAY()+1</f>
        <v>44958</v>
      </c>
    </row>
    <row r="12" spans="1:7" x14ac:dyDescent="0.55000000000000004">
      <c r="A12" t="str">
        <f t="shared" ca="1" si="0"/>
        <v>=MINUTE(G12)</v>
      </c>
      <c r="C12">
        <f>MINUTE(G12)</f>
        <v>6</v>
      </c>
      <c r="G12" s="24">
        <f>TIME(5,65,70)</f>
        <v>0.25428240740740743</v>
      </c>
    </row>
    <row r="13" spans="1:7" x14ac:dyDescent="0.55000000000000004">
      <c r="A13" t="str">
        <f t="shared" ca="1" si="0"/>
        <v>=MONTH(G13)</v>
      </c>
      <c r="C13">
        <f>MONTH(G13)</f>
        <v>2</v>
      </c>
      <c r="G13" s="23">
        <f>DATE(2022,1,32)</f>
        <v>44593</v>
      </c>
    </row>
    <row r="14" spans="1:7" x14ac:dyDescent="0.55000000000000004">
      <c r="A14" t="str">
        <f t="shared" ca="1" si="0"/>
        <v>=TEXT(G14,"DD-MM-YYYY")</v>
      </c>
      <c r="C14" t="str">
        <f>TEXT(G14,"DD-MM-YYYY")</f>
        <v>01-02-2022</v>
      </c>
      <c r="G14" s="23">
        <f>G13</f>
        <v>44593</v>
      </c>
    </row>
    <row r="15" spans="1:7" x14ac:dyDescent="0.55000000000000004">
      <c r="A15" t="str">
        <f t="shared" ca="1" si="0"/>
        <v>=NETWORKDAYS(E15,F15)</v>
      </c>
      <c r="C15">
        <f>NETWORKDAYS(E15,F15)</f>
        <v>7</v>
      </c>
      <c r="E15" s="23">
        <f>DATE(2023,1,1)</f>
        <v>44927</v>
      </c>
      <c r="F15" s="23">
        <f>DATE(2023,1,10)</f>
        <v>44936</v>
      </c>
    </row>
    <row r="16" spans="1:7" x14ac:dyDescent="0.55000000000000004">
      <c r="A16" t="str">
        <f t="shared" ca="1" si="0"/>
        <v>=NETWORKDAYS.INTL(E16,F16,11)</v>
      </c>
      <c r="C16">
        <f>NETWORKDAYS.INTL(E16,F16,11)</f>
        <v>8</v>
      </c>
      <c r="E16" s="23">
        <f>DATE(2023,1,1)</f>
        <v>44927</v>
      </c>
      <c r="F16" s="23">
        <f>DATE(2023,1,10)</f>
        <v>44936</v>
      </c>
    </row>
    <row r="17" spans="1:7" x14ac:dyDescent="0.55000000000000004">
      <c r="A17" t="str">
        <f t="shared" ca="1" si="0"/>
        <v>=NOW()</v>
      </c>
      <c r="C17" s="25">
        <f ca="1">NOW()</f>
        <v>44957.842880324075</v>
      </c>
    </row>
    <row r="18" spans="1:7" x14ac:dyDescent="0.55000000000000004">
      <c r="A18" t="str">
        <f t="shared" ca="1" si="0"/>
        <v>=TEXT(NOW(),"HH-MM")</v>
      </c>
      <c r="C18" t="str">
        <f ca="1">TEXT(NOW(),"HH-MM")</f>
        <v>20-13</v>
      </c>
    </row>
    <row r="19" spans="1:7" x14ac:dyDescent="0.55000000000000004">
      <c r="A19" t="str">
        <f t="shared" ca="1" si="0"/>
        <v>=SECOND(E19)</v>
      </c>
      <c r="C19">
        <f>SECOND(E19)</f>
        <v>20</v>
      </c>
      <c r="E19" s="26">
        <f>TIME(20,2,20)</f>
        <v>0.8349537037037037</v>
      </c>
    </row>
    <row r="20" spans="1:7" x14ac:dyDescent="0.55000000000000004">
      <c r="A20" t="str">
        <f t="shared" ca="1" si="0"/>
        <v>=TIME(12,5,10)</v>
      </c>
      <c r="C20" s="26">
        <f>TIME(12,5,10)</f>
        <v>0.50358796296296293</v>
      </c>
    </row>
    <row r="21" spans="1:7" x14ac:dyDescent="0.55000000000000004">
      <c r="A21" t="str">
        <f t="shared" ca="1" si="0"/>
        <v>=TIMEVALUE("12:00:34")</v>
      </c>
      <c r="C21" s="26">
        <f>TIMEVALUE("12:00:34")</f>
        <v>0.50039351851851854</v>
      </c>
    </row>
    <row r="22" spans="1:7" x14ac:dyDescent="0.55000000000000004">
      <c r="A22" t="str">
        <f t="shared" ca="1" si="0"/>
        <v>=TODAY()</v>
      </c>
      <c r="C22" s="23">
        <f ca="1">TODAY()</f>
        <v>44957</v>
      </c>
    </row>
    <row r="23" spans="1:7" x14ac:dyDescent="0.55000000000000004">
      <c r="A23" t="str">
        <f t="shared" ca="1" si="0"/>
        <v>=WORKDAY(E23,F23,G23)</v>
      </c>
      <c r="C23" s="23">
        <f>WORKDAY(E23,F23,G23)</f>
        <v>44942</v>
      </c>
      <c r="E23" s="23">
        <f>DATE(2023,1,1)</f>
        <v>44927</v>
      </c>
      <c r="F23">
        <v>10</v>
      </c>
      <c r="G23" s="23">
        <f>DATE(2023,1,12)</f>
        <v>44938</v>
      </c>
    </row>
    <row r="24" spans="1:7" x14ac:dyDescent="0.55000000000000004">
      <c r="A24" t="str">
        <f t="shared" ca="1" si="0"/>
        <v>=WORKDAY.INTL(E24,F24,,G24)</v>
      </c>
      <c r="C24" s="23">
        <f>WORKDAY.INTL(E24,F24,,G24)</f>
        <v>44942</v>
      </c>
      <c r="E24" s="23">
        <f>DATE(2023,1,1)</f>
        <v>44927</v>
      </c>
      <c r="F24">
        <v>10</v>
      </c>
      <c r="G24" s="23">
        <f>DATE(2023,1,12)</f>
        <v>44938</v>
      </c>
    </row>
    <row r="25" spans="1:7" x14ac:dyDescent="0.55000000000000004">
      <c r="A25" t="str">
        <f t="shared" ca="1" si="0"/>
        <v>=YEAR(E25)</v>
      </c>
      <c r="C25">
        <f>YEAR(E25)</f>
        <v>2023</v>
      </c>
      <c r="E25" s="23">
        <f>DATE(2023,1,1)</f>
        <v>44927</v>
      </c>
    </row>
    <row r="26" spans="1:7" x14ac:dyDescent="0.55000000000000004">
      <c r="A26" t="str">
        <f t="shared" ca="1" si="0"/>
        <v>=YEARFRAC(E26,F26)</v>
      </c>
      <c r="C26">
        <f>YEARFRAC(E26,F26)</f>
        <v>21</v>
      </c>
      <c r="E26" s="23">
        <f>DATE(2023,1,1)</f>
        <v>44927</v>
      </c>
      <c r="F26" s="23">
        <f>DATE(2002,1,1)</f>
        <v>37257</v>
      </c>
    </row>
  </sheetData>
  <printOptions headings="1" gridLines="1"/>
  <pageMargins left="0.7" right="0.7" top="0.75" bottom="0.75" header="0.3" footer="0.3"/>
  <pageSetup scale="6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20"/>
  <sheetViews>
    <sheetView topLeftCell="A197" zoomScale="70" zoomScaleNormal="70" workbookViewId="0">
      <selection activeCell="L219" sqref="L219"/>
    </sheetView>
  </sheetViews>
  <sheetFormatPr defaultRowHeight="21" x14ac:dyDescent="0.55000000000000004"/>
  <cols>
    <col min="2" max="2" width="13.5546875" customWidth="1"/>
    <col min="3" max="3" width="13.33203125" bestFit="1" customWidth="1"/>
    <col min="4" max="4" width="10" customWidth="1"/>
    <col min="5" max="5" width="9" customWidth="1"/>
    <col min="6" max="6" width="12.33203125" customWidth="1"/>
    <col min="7" max="7" width="9.109375" bestFit="1" customWidth="1"/>
    <col min="8" max="8" width="8.44140625" bestFit="1" customWidth="1"/>
    <col min="9" max="9" width="7.88671875" bestFit="1" customWidth="1"/>
    <col min="10" max="10" width="9.33203125" customWidth="1"/>
  </cols>
  <sheetData>
    <row r="3" spans="2:10" x14ac:dyDescent="0.55000000000000004">
      <c r="B3" t="s">
        <v>63</v>
      </c>
      <c r="C3" t="s">
        <v>64</v>
      </c>
      <c r="D3" t="s">
        <v>65</v>
      </c>
      <c r="E3" t="s">
        <v>66</v>
      </c>
      <c r="F3" t="s">
        <v>67</v>
      </c>
      <c r="G3" t="s">
        <v>68</v>
      </c>
      <c r="H3" t="s">
        <v>69</v>
      </c>
      <c r="I3" t="s">
        <v>70</v>
      </c>
      <c r="J3" t="s">
        <v>71</v>
      </c>
    </row>
    <row r="4" spans="2:10" x14ac:dyDescent="0.55000000000000004">
      <c r="B4">
        <v>1</v>
      </c>
      <c r="C4" t="s">
        <v>72</v>
      </c>
      <c r="D4" t="s">
        <v>73</v>
      </c>
      <c r="E4" t="s">
        <v>74</v>
      </c>
      <c r="F4" t="s">
        <v>75</v>
      </c>
      <c r="G4">
        <v>210</v>
      </c>
      <c r="H4">
        <v>10</v>
      </c>
      <c r="I4">
        <v>2100</v>
      </c>
      <c r="J4" s="23">
        <v>44811</v>
      </c>
    </row>
    <row r="5" spans="2:10" x14ac:dyDescent="0.55000000000000004">
      <c r="B5">
        <v>2</v>
      </c>
      <c r="C5" t="s">
        <v>76</v>
      </c>
      <c r="D5" t="s">
        <v>77</v>
      </c>
      <c r="E5" t="s">
        <v>78</v>
      </c>
      <c r="F5" t="s">
        <v>79</v>
      </c>
      <c r="G5">
        <v>900</v>
      </c>
      <c r="H5">
        <v>26</v>
      </c>
      <c r="I5">
        <v>23400</v>
      </c>
      <c r="J5" s="23">
        <v>44601</v>
      </c>
    </row>
    <row r="6" spans="2:10" x14ac:dyDescent="0.55000000000000004">
      <c r="B6">
        <v>3</v>
      </c>
      <c r="C6" t="s">
        <v>80</v>
      </c>
      <c r="D6" t="s">
        <v>81</v>
      </c>
      <c r="E6" t="s">
        <v>82</v>
      </c>
      <c r="F6" t="s">
        <v>83</v>
      </c>
      <c r="G6">
        <v>120</v>
      </c>
      <c r="H6">
        <v>50</v>
      </c>
      <c r="I6">
        <v>6000</v>
      </c>
      <c r="J6" s="23">
        <v>44825</v>
      </c>
    </row>
    <row r="7" spans="2:10" x14ac:dyDescent="0.55000000000000004">
      <c r="B7">
        <v>4</v>
      </c>
      <c r="C7" t="s">
        <v>84</v>
      </c>
      <c r="D7" t="s">
        <v>85</v>
      </c>
      <c r="E7" t="s">
        <v>82</v>
      </c>
      <c r="F7" t="s">
        <v>75</v>
      </c>
      <c r="G7">
        <v>210</v>
      </c>
      <c r="H7">
        <v>4</v>
      </c>
      <c r="I7">
        <v>840</v>
      </c>
      <c r="J7" s="23">
        <v>44890</v>
      </c>
    </row>
    <row r="8" spans="2:10" x14ac:dyDescent="0.55000000000000004">
      <c r="B8">
        <v>5</v>
      </c>
      <c r="C8" t="s">
        <v>86</v>
      </c>
      <c r="D8" t="s">
        <v>87</v>
      </c>
      <c r="E8" t="s">
        <v>82</v>
      </c>
      <c r="F8" t="s">
        <v>83</v>
      </c>
      <c r="G8">
        <v>120</v>
      </c>
      <c r="H8">
        <v>35</v>
      </c>
      <c r="I8">
        <v>4200</v>
      </c>
      <c r="J8" s="23">
        <v>44825</v>
      </c>
    </row>
    <row r="9" spans="2:10" x14ac:dyDescent="0.55000000000000004">
      <c r="B9">
        <v>6</v>
      </c>
      <c r="C9" t="s">
        <v>88</v>
      </c>
      <c r="D9" t="s">
        <v>89</v>
      </c>
      <c r="E9" t="s">
        <v>90</v>
      </c>
      <c r="F9" t="s">
        <v>91</v>
      </c>
      <c r="G9">
        <v>300</v>
      </c>
      <c r="H9">
        <v>7</v>
      </c>
      <c r="I9">
        <v>2100</v>
      </c>
      <c r="J9" s="23">
        <v>44811</v>
      </c>
    </row>
    <row r="10" spans="2:10" x14ac:dyDescent="0.55000000000000004">
      <c r="B10">
        <v>7</v>
      </c>
      <c r="C10" t="s">
        <v>92</v>
      </c>
      <c r="D10" t="s">
        <v>93</v>
      </c>
      <c r="E10" t="s">
        <v>82</v>
      </c>
      <c r="F10" t="s">
        <v>83</v>
      </c>
      <c r="G10">
        <v>120</v>
      </c>
      <c r="H10">
        <v>24</v>
      </c>
      <c r="I10">
        <v>2880</v>
      </c>
      <c r="J10" s="23">
        <v>44601</v>
      </c>
    </row>
    <row r="11" spans="2:10" x14ac:dyDescent="0.55000000000000004">
      <c r="B11">
        <v>8</v>
      </c>
      <c r="C11" t="s">
        <v>94</v>
      </c>
      <c r="D11" t="s">
        <v>95</v>
      </c>
      <c r="E11" t="s">
        <v>96</v>
      </c>
      <c r="F11" t="s">
        <v>97</v>
      </c>
      <c r="G11">
        <v>800</v>
      </c>
      <c r="H11">
        <v>34</v>
      </c>
      <c r="I11">
        <v>27200</v>
      </c>
      <c r="J11" s="23">
        <v>44840</v>
      </c>
    </row>
    <row r="12" spans="2:10" x14ac:dyDescent="0.55000000000000004">
      <c r="B12">
        <v>9</v>
      </c>
      <c r="C12" t="s">
        <v>98</v>
      </c>
      <c r="D12" t="s">
        <v>99</v>
      </c>
      <c r="E12" t="s">
        <v>100</v>
      </c>
      <c r="F12" t="s">
        <v>91</v>
      </c>
      <c r="G12">
        <v>300</v>
      </c>
      <c r="H12">
        <v>7</v>
      </c>
      <c r="I12">
        <v>2100</v>
      </c>
      <c r="J12" s="23">
        <v>44737</v>
      </c>
    </row>
    <row r="13" spans="2:10" x14ac:dyDescent="0.55000000000000004">
      <c r="B13">
        <v>10</v>
      </c>
      <c r="C13" t="s">
        <v>101</v>
      </c>
      <c r="D13" t="s">
        <v>102</v>
      </c>
      <c r="E13" t="s">
        <v>96</v>
      </c>
      <c r="F13" t="s">
        <v>103</v>
      </c>
      <c r="G13">
        <v>230</v>
      </c>
      <c r="H13">
        <v>42</v>
      </c>
      <c r="I13">
        <v>9660</v>
      </c>
      <c r="J13" s="23">
        <v>44890</v>
      </c>
    </row>
    <row r="14" spans="2:10" x14ac:dyDescent="0.55000000000000004">
      <c r="B14">
        <v>11</v>
      </c>
      <c r="C14" t="s">
        <v>72</v>
      </c>
      <c r="D14" t="s">
        <v>73</v>
      </c>
      <c r="E14" t="s">
        <v>96</v>
      </c>
      <c r="F14" t="s">
        <v>75</v>
      </c>
      <c r="G14">
        <v>210</v>
      </c>
      <c r="H14">
        <v>5</v>
      </c>
      <c r="I14">
        <v>1050</v>
      </c>
      <c r="J14" s="23">
        <v>44825</v>
      </c>
    </row>
    <row r="15" spans="2:10" x14ac:dyDescent="0.55000000000000004">
      <c r="B15">
        <v>12</v>
      </c>
      <c r="C15" t="s">
        <v>104</v>
      </c>
      <c r="D15" t="s">
        <v>105</v>
      </c>
      <c r="E15" t="s">
        <v>82</v>
      </c>
      <c r="F15" t="s">
        <v>83</v>
      </c>
      <c r="G15">
        <v>120</v>
      </c>
      <c r="H15">
        <v>26</v>
      </c>
      <c r="I15">
        <v>3120</v>
      </c>
      <c r="J15" s="23">
        <v>44601</v>
      </c>
    </row>
    <row r="16" spans="2:10" x14ac:dyDescent="0.55000000000000004">
      <c r="B16">
        <v>13</v>
      </c>
      <c r="C16" t="s">
        <v>106</v>
      </c>
      <c r="D16" t="s">
        <v>107</v>
      </c>
      <c r="E16" t="s">
        <v>78</v>
      </c>
      <c r="F16" t="s">
        <v>91</v>
      </c>
      <c r="G16">
        <v>300</v>
      </c>
      <c r="H16">
        <v>17</v>
      </c>
      <c r="I16">
        <v>5100</v>
      </c>
      <c r="J16" s="23">
        <v>44919</v>
      </c>
    </row>
    <row r="17" spans="2:10" x14ac:dyDescent="0.55000000000000004">
      <c r="B17">
        <v>14</v>
      </c>
      <c r="C17" t="s">
        <v>108</v>
      </c>
      <c r="D17" t="s">
        <v>109</v>
      </c>
      <c r="E17" t="s">
        <v>78</v>
      </c>
      <c r="F17" t="s">
        <v>97</v>
      </c>
      <c r="G17">
        <v>800</v>
      </c>
      <c r="H17">
        <v>10</v>
      </c>
      <c r="I17">
        <v>8000</v>
      </c>
      <c r="J17" s="23">
        <v>44890</v>
      </c>
    </row>
    <row r="18" spans="2:10" x14ac:dyDescent="0.55000000000000004">
      <c r="B18">
        <v>15</v>
      </c>
      <c r="C18" t="s">
        <v>110</v>
      </c>
      <c r="D18" t="s">
        <v>111</v>
      </c>
      <c r="E18" t="s">
        <v>78</v>
      </c>
      <c r="F18" t="s">
        <v>79</v>
      </c>
      <c r="G18">
        <v>900</v>
      </c>
      <c r="H18">
        <v>35</v>
      </c>
      <c r="I18">
        <v>31500</v>
      </c>
      <c r="J18" s="23">
        <v>44792</v>
      </c>
    </row>
    <row r="19" spans="2:10" x14ac:dyDescent="0.55000000000000004">
      <c r="B19">
        <v>16</v>
      </c>
      <c r="C19" t="s">
        <v>94</v>
      </c>
      <c r="D19" t="s">
        <v>95</v>
      </c>
      <c r="E19" t="s">
        <v>90</v>
      </c>
      <c r="F19" t="s">
        <v>75</v>
      </c>
      <c r="G19">
        <v>210</v>
      </c>
      <c r="H19">
        <v>49</v>
      </c>
      <c r="I19">
        <v>10290</v>
      </c>
      <c r="J19" s="23">
        <v>44737</v>
      </c>
    </row>
    <row r="20" spans="2:10" x14ac:dyDescent="0.55000000000000004">
      <c r="B20">
        <v>17</v>
      </c>
      <c r="C20" t="s">
        <v>104</v>
      </c>
      <c r="D20" t="s">
        <v>105</v>
      </c>
      <c r="E20" t="s">
        <v>112</v>
      </c>
      <c r="F20" t="s">
        <v>83</v>
      </c>
      <c r="G20">
        <v>120</v>
      </c>
      <c r="H20">
        <v>32</v>
      </c>
      <c r="I20">
        <v>3840</v>
      </c>
      <c r="J20" s="23">
        <v>44811</v>
      </c>
    </row>
    <row r="21" spans="2:10" x14ac:dyDescent="0.55000000000000004">
      <c r="B21">
        <v>18</v>
      </c>
      <c r="C21" t="s">
        <v>84</v>
      </c>
      <c r="D21" t="s">
        <v>85</v>
      </c>
      <c r="E21" t="s">
        <v>78</v>
      </c>
      <c r="F21" t="s">
        <v>97</v>
      </c>
      <c r="G21">
        <v>800</v>
      </c>
      <c r="H21">
        <v>24</v>
      </c>
      <c r="I21">
        <v>19200</v>
      </c>
      <c r="J21" s="23">
        <v>44737</v>
      </c>
    </row>
    <row r="22" spans="2:10" x14ac:dyDescent="0.55000000000000004">
      <c r="B22">
        <v>19</v>
      </c>
      <c r="C22" t="s">
        <v>113</v>
      </c>
      <c r="D22" t="s">
        <v>114</v>
      </c>
      <c r="E22" t="s">
        <v>100</v>
      </c>
      <c r="F22" t="s">
        <v>75</v>
      </c>
      <c r="G22">
        <v>210</v>
      </c>
      <c r="H22">
        <v>31</v>
      </c>
      <c r="I22">
        <v>6510</v>
      </c>
      <c r="J22" s="23">
        <v>44840</v>
      </c>
    </row>
    <row r="23" spans="2:10" x14ac:dyDescent="0.55000000000000004">
      <c r="B23">
        <v>20</v>
      </c>
      <c r="C23" t="s">
        <v>88</v>
      </c>
      <c r="D23" t="s">
        <v>89</v>
      </c>
      <c r="E23" t="s">
        <v>96</v>
      </c>
      <c r="F23" t="s">
        <v>83</v>
      </c>
      <c r="G23">
        <v>120</v>
      </c>
      <c r="H23">
        <v>2</v>
      </c>
      <c r="I23">
        <v>240</v>
      </c>
      <c r="J23" s="23">
        <v>44909</v>
      </c>
    </row>
    <row r="24" spans="2:10" x14ac:dyDescent="0.55000000000000004">
      <c r="B24">
        <v>21</v>
      </c>
      <c r="C24" t="s">
        <v>101</v>
      </c>
      <c r="D24" t="s">
        <v>102</v>
      </c>
      <c r="E24" t="s">
        <v>90</v>
      </c>
      <c r="F24" t="s">
        <v>79</v>
      </c>
      <c r="G24">
        <v>900</v>
      </c>
      <c r="H24">
        <v>17</v>
      </c>
      <c r="I24">
        <v>15300</v>
      </c>
      <c r="J24" s="23">
        <v>44582</v>
      </c>
    </row>
    <row r="25" spans="2:10" x14ac:dyDescent="0.55000000000000004">
      <c r="B25">
        <v>22</v>
      </c>
      <c r="C25" t="s">
        <v>115</v>
      </c>
      <c r="D25" t="s">
        <v>116</v>
      </c>
      <c r="E25" t="s">
        <v>78</v>
      </c>
      <c r="F25" t="s">
        <v>75</v>
      </c>
      <c r="G25">
        <v>210</v>
      </c>
      <c r="H25">
        <v>29</v>
      </c>
      <c r="I25">
        <v>6090</v>
      </c>
      <c r="J25" s="23">
        <v>44582</v>
      </c>
    </row>
    <row r="26" spans="2:10" x14ac:dyDescent="0.55000000000000004">
      <c r="B26">
        <v>23</v>
      </c>
      <c r="C26" t="s">
        <v>98</v>
      </c>
      <c r="D26" t="s">
        <v>99</v>
      </c>
      <c r="E26" t="s">
        <v>112</v>
      </c>
      <c r="F26" t="s">
        <v>97</v>
      </c>
      <c r="G26">
        <v>800</v>
      </c>
      <c r="H26">
        <v>41</v>
      </c>
      <c r="I26">
        <v>32800</v>
      </c>
      <c r="J26" s="23">
        <v>44737</v>
      </c>
    </row>
    <row r="27" spans="2:10" x14ac:dyDescent="0.55000000000000004">
      <c r="B27">
        <v>24</v>
      </c>
      <c r="C27" t="s">
        <v>117</v>
      </c>
      <c r="D27" t="s">
        <v>118</v>
      </c>
      <c r="E27" t="s">
        <v>82</v>
      </c>
      <c r="F27" t="s">
        <v>83</v>
      </c>
      <c r="G27">
        <v>120</v>
      </c>
      <c r="H27">
        <v>31</v>
      </c>
      <c r="I27">
        <v>3720</v>
      </c>
      <c r="J27" s="23">
        <v>44792</v>
      </c>
    </row>
    <row r="28" spans="2:10" x14ac:dyDescent="0.55000000000000004">
      <c r="B28">
        <v>25</v>
      </c>
      <c r="C28" t="s">
        <v>104</v>
      </c>
      <c r="D28" t="s">
        <v>105</v>
      </c>
      <c r="E28" t="s">
        <v>82</v>
      </c>
      <c r="F28" t="s">
        <v>91</v>
      </c>
      <c r="G28">
        <v>300</v>
      </c>
      <c r="H28">
        <v>38</v>
      </c>
      <c r="I28">
        <v>11400</v>
      </c>
      <c r="J28" s="23">
        <v>44792</v>
      </c>
    </row>
    <row r="29" spans="2:10" x14ac:dyDescent="0.55000000000000004">
      <c r="B29">
        <v>26</v>
      </c>
      <c r="C29" t="s">
        <v>106</v>
      </c>
      <c r="D29" t="s">
        <v>107</v>
      </c>
      <c r="E29" t="s">
        <v>74</v>
      </c>
      <c r="F29" t="s">
        <v>75</v>
      </c>
      <c r="G29">
        <v>210</v>
      </c>
      <c r="H29">
        <v>24</v>
      </c>
      <c r="I29">
        <v>5040</v>
      </c>
      <c r="J29" s="23">
        <v>44840</v>
      </c>
    </row>
    <row r="30" spans="2:10" x14ac:dyDescent="0.55000000000000004">
      <c r="B30">
        <v>27</v>
      </c>
      <c r="C30" t="s">
        <v>108</v>
      </c>
      <c r="D30" t="s">
        <v>109</v>
      </c>
      <c r="E30" t="s">
        <v>90</v>
      </c>
      <c r="F30" t="s">
        <v>97</v>
      </c>
      <c r="G30">
        <v>800</v>
      </c>
      <c r="H30">
        <v>42</v>
      </c>
      <c r="I30">
        <v>33600</v>
      </c>
      <c r="J30" s="23">
        <v>44737</v>
      </c>
    </row>
    <row r="31" spans="2:10" x14ac:dyDescent="0.55000000000000004">
      <c r="B31">
        <v>28</v>
      </c>
      <c r="C31" t="s">
        <v>119</v>
      </c>
      <c r="D31" t="s">
        <v>120</v>
      </c>
      <c r="E31" t="s">
        <v>82</v>
      </c>
      <c r="F31" t="s">
        <v>83</v>
      </c>
      <c r="G31">
        <v>120</v>
      </c>
      <c r="H31">
        <v>15</v>
      </c>
      <c r="I31">
        <v>1800</v>
      </c>
      <c r="J31" s="23">
        <v>44582</v>
      </c>
    </row>
    <row r="32" spans="2:10" x14ac:dyDescent="0.55000000000000004">
      <c r="B32">
        <v>29</v>
      </c>
      <c r="C32" t="s">
        <v>80</v>
      </c>
      <c r="D32" t="s">
        <v>81</v>
      </c>
      <c r="E32" t="s">
        <v>96</v>
      </c>
      <c r="F32" t="s">
        <v>97</v>
      </c>
      <c r="G32">
        <v>800</v>
      </c>
      <c r="H32">
        <v>42</v>
      </c>
      <c r="I32">
        <v>33600</v>
      </c>
      <c r="J32" s="23">
        <v>44890</v>
      </c>
    </row>
    <row r="33" spans="2:10" x14ac:dyDescent="0.55000000000000004">
      <c r="B33">
        <v>30</v>
      </c>
      <c r="C33" t="s">
        <v>121</v>
      </c>
      <c r="D33" t="s">
        <v>122</v>
      </c>
      <c r="E33" t="s">
        <v>112</v>
      </c>
      <c r="F33" t="s">
        <v>103</v>
      </c>
      <c r="G33">
        <v>230</v>
      </c>
      <c r="H33">
        <v>35</v>
      </c>
      <c r="I33">
        <v>8050</v>
      </c>
      <c r="J33" s="23">
        <v>44909</v>
      </c>
    </row>
    <row r="34" spans="2:10" x14ac:dyDescent="0.55000000000000004">
      <c r="B34">
        <v>31</v>
      </c>
      <c r="C34" t="s">
        <v>84</v>
      </c>
      <c r="D34" t="s">
        <v>85</v>
      </c>
      <c r="E34" t="s">
        <v>112</v>
      </c>
      <c r="F34" t="s">
        <v>79</v>
      </c>
      <c r="G34">
        <v>900</v>
      </c>
      <c r="H34">
        <v>12</v>
      </c>
      <c r="I34">
        <v>10800</v>
      </c>
      <c r="J34" s="23">
        <v>44737</v>
      </c>
    </row>
    <row r="35" spans="2:10" x14ac:dyDescent="0.55000000000000004">
      <c r="B35">
        <v>32</v>
      </c>
      <c r="C35" t="s">
        <v>101</v>
      </c>
      <c r="D35" t="s">
        <v>102</v>
      </c>
      <c r="E35" t="s">
        <v>90</v>
      </c>
      <c r="F35" t="s">
        <v>103</v>
      </c>
      <c r="G35">
        <v>230</v>
      </c>
      <c r="H35">
        <v>31</v>
      </c>
      <c r="I35">
        <v>7130</v>
      </c>
      <c r="J35" s="23">
        <v>44919</v>
      </c>
    </row>
    <row r="36" spans="2:10" x14ac:dyDescent="0.55000000000000004">
      <c r="B36">
        <v>33</v>
      </c>
      <c r="C36" t="s">
        <v>121</v>
      </c>
      <c r="D36" t="s">
        <v>122</v>
      </c>
      <c r="E36" t="s">
        <v>96</v>
      </c>
      <c r="F36" t="s">
        <v>79</v>
      </c>
      <c r="G36">
        <v>900</v>
      </c>
      <c r="H36">
        <v>10</v>
      </c>
      <c r="I36">
        <v>9000</v>
      </c>
      <c r="J36" s="23">
        <v>44601</v>
      </c>
    </row>
    <row r="37" spans="2:10" x14ac:dyDescent="0.55000000000000004">
      <c r="B37">
        <v>34</v>
      </c>
      <c r="C37" t="s">
        <v>110</v>
      </c>
      <c r="D37" t="s">
        <v>111</v>
      </c>
      <c r="E37" t="s">
        <v>78</v>
      </c>
      <c r="F37" t="s">
        <v>97</v>
      </c>
      <c r="G37">
        <v>800</v>
      </c>
      <c r="H37">
        <v>20</v>
      </c>
      <c r="I37">
        <v>16000</v>
      </c>
      <c r="J37" s="23">
        <v>44792</v>
      </c>
    </row>
    <row r="38" spans="2:10" x14ac:dyDescent="0.55000000000000004">
      <c r="B38">
        <v>35</v>
      </c>
      <c r="C38" t="s">
        <v>98</v>
      </c>
      <c r="D38" t="s">
        <v>99</v>
      </c>
      <c r="E38" t="s">
        <v>96</v>
      </c>
      <c r="F38" t="s">
        <v>103</v>
      </c>
      <c r="G38">
        <v>230</v>
      </c>
      <c r="H38">
        <v>18</v>
      </c>
      <c r="I38">
        <v>4140</v>
      </c>
      <c r="J38" s="23">
        <v>44840</v>
      </c>
    </row>
    <row r="39" spans="2:10" x14ac:dyDescent="0.55000000000000004">
      <c r="B39">
        <v>36</v>
      </c>
      <c r="C39" t="s">
        <v>94</v>
      </c>
      <c r="D39" t="s">
        <v>95</v>
      </c>
      <c r="E39" t="s">
        <v>96</v>
      </c>
      <c r="F39" t="s">
        <v>79</v>
      </c>
      <c r="G39">
        <v>900</v>
      </c>
      <c r="H39">
        <v>7</v>
      </c>
      <c r="I39">
        <v>6300</v>
      </c>
      <c r="J39" s="23">
        <v>44582</v>
      </c>
    </row>
    <row r="40" spans="2:10" x14ac:dyDescent="0.55000000000000004">
      <c r="B40">
        <v>37</v>
      </c>
      <c r="C40" t="s">
        <v>119</v>
      </c>
      <c r="D40" t="s">
        <v>120</v>
      </c>
      <c r="E40" t="s">
        <v>90</v>
      </c>
      <c r="F40" t="s">
        <v>91</v>
      </c>
      <c r="G40">
        <v>300</v>
      </c>
      <c r="H40">
        <v>20</v>
      </c>
      <c r="I40">
        <v>6000</v>
      </c>
      <c r="J40" s="23">
        <v>44601</v>
      </c>
    </row>
    <row r="41" spans="2:10" x14ac:dyDescent="0.55000000000000004">
      <c r="B41">
        <v>38</v>
      </c>
      <c r="C41" t="s">
        <v>108</v>
      </c>
      <c r="D41" t="s">
        <v>109</v>
      </c>
      <c r="E41" t="s">
        <v>74</v>
      </c>
      <c r="F41" t="s">
        <v>103</v>
      </c>
      <c r="G41">
        <v>230</v>
      </c>
      <c r="H41">
        <v>38</v>
      </c>
      <c r="I41">
        <v>8740</v>
      </c>
      <c r="J41" s="23">
        <v>44601</v>
      </c>
    </row>
    <row r="42" spans="2:10" x14ac:dyDescent="0.55000000000000004">
      <c r="B42">
        <v>39</v>
      </c>
      <c r="C42" t="s">
        <v>101</v>
      </c>
      <c r="D42" t="s">
        <v>102</v>
      </c>
      <c r="E42" t="s">
        <v>96</v>
      </c>
      <c r="F42" t="s">
        <v>103</v>
      </c>
      <c r="G42">
        <v>230</v>
      </c>
      <c r="H42">
        <v>8</v>
      </c>
      <c r="I42">
        <v>1840</v>
      </c>
      <c r="J42" s="23">
        <v>44582</v>
      </c>
    </row>
    <row r="43" spans="2:10" x14ac:dyDescent="0.55000000000000004">
      <c r="B43">
        <v>40</v>
      </c>
      <c r="C43" t="s">
        <v>117</v>
      </c>
      <c r="D43" t="s">
        <v>118</v>
      </c>
      <c r="E43" t="s">
        <v>96</v>
      </c>
      <c r="F43" t="s">
        <v>83</v>
      </c>
      <c r="G43">
        <v>120</v>
      </c>
      <c r="H43">
        <v>2</v>
      </c>
      <c r="I43">
        <v>240</v>
      </c>
      <c r="J43" s="23">
        <v>44840</v>
      </c>
    </row>
    <row r="44" spans="2:10" x14ac:dyDescent="0.55000000000000004">
      <c r="B44">
        <v>41</v>
      </c>
      <c r="C44" t="s">
        <v>115</v>
      </c>
      <c r="D44" t="s">
        <v>116</v>
      </c>
      <c r="E44" t="s">
        <v>96</v>
      </c>
      <c r="F44" t="s">
        <v>103</v>
      </c>
      <c r="G44">
        <v>230</v>
      </c>
      <c r="H44">
        <v>45</v>
      </c>
      <c r="I44">
        <v>10350</v>
      </c>
      <c r="J44" s="23">
        <v>44919</v>
      </c>
    </row>
    <row r="45" spans="2:10" x14ac:dyDescent="0.55000000000000004">
      <c r="B45">
        <v>42</v>
      </c>
      <c r="C45" t="s">
        <v>104</v>
      </c>
      <c r="D45" t="s">
        <v>105</v>
      </c>
      <c r="E45" t="s">
        <v>96</v>
      </c>
      <c r="F45" t="s">
        <v>103</v>
      </c>
      <c r="G45">
        <v>230</v>
      </c>
      <c r="H45">
        <v>47</v>
      </c>
      <c r="I45">
        <v>10810</v>
      </c>
      <c r="J45" s="23">
        <v>44737</v>
      </c>
    </row>
    <row r="46" spans="2:10" x14ac:dyDescent="0.55000000000000004">
      <c r="B46">
        <v>43</v>
      </c>
      <c r="C46" t="s">
        <v>110</v>
      </c>
      <c r="D46" t="s">
        <v>111</v>
      </c>
      <c r="E46" t="s">
        <v>82</v>
      </c>
      <c r="F46" t="s">
        <v>75</v>
      </c>
      <c r="G46">
        <v>210</v>
      </c>
      <c r="H46">
        <v>2</v>
      </c>
      <c r="I46">
        <v>420</v>
      </c>
      <c r="J46" s="23">
        <v>44919</v>
      </c>
    </row>
    <row r="47" spans="2:10" x14ac:dyDescent="0.55000000000000004">
      <c r="B47">
        <v>44</v>
      </c>
      <c r="C47" t="s">
        <v>92</v>
      </c>
      <c r="D47" t="s">
        <v>93</v>
      </c>
      <c r="E47" t="s">
        <v>96</v>
      </c>
      <c r="F47" t="s">
        <v>75</v>
      </c>
      <c r="G47">
        <v>210</v>
      </c>
      <c r="H47">
        <v>3</v>
      </c>
      <c r="I47">
        <v>630</v>
      </c>
      <c r="J47" s="23">
        <v>44737</v>
      </c>
    </row>
    <row r="48" spans="2:10" x14ac:dyDescent="0.55000000000000004">
      <c r="B48">
        <v>45</v>
      </c>
      <c r="C48" t="s">
        <v>113</v>
      </c>
      <c r="D48" t="s">
        <v>114</v>
      </c>
      <c r="E48" t="s">
        <v>100</v>
      </c>
      <c r="F48" t="s">
        <v>83</v>
      </c>
      <c r="G48">
        <v>120</v>
      </c>
      <c r="H48">
        <v>29</v>
      </c>
      <c r="I48">
        <v>3480</v>
      </c>
      <c r="J48" s="23">
        <v>44890</v>
      </c>
    </row>
    <row r="49" spans="2:10" x14ac:dyDescent="0.55000000000000004">
      <c r="B49">
        <v>46</v>
      </c>
      <c r="C49" t="s">
        <v>110</v>
      </c>
      <c r="D49" t="s">
        <v>111</v>
      </c>
      <c r="E49" t="s">
        <v>78</v>
      </c>
      <c r="F49" t="s">
        <v>91</v>
      </c>
      <c r="G49">
        <v>300</v>
      </c>
      <c r="H49">
        <v>26</v>
      </c>
      <c r="I49">
        <v>7800</v>
      </c>
      <c r="J49" s="23">
        <v>44840</v>
      </c>
    </row>
    <row r="50" spans="2:10" x14ac:dyDescent="0.55000000000000004">
      <c r="B50">
        <v>47</v>
      </c>
      <c r="C50" t="s">
        <v>92</v>
      </c>
      <c r="D50" t="s">
        <v>93</v>
      </c>
      <c r="E50" t="s">
        <v>78</v>
      </c>
      <c r="F50" t="s">
        <v>91</v>
      </c>
      <c r="G50">
        <v>300</v>
      </c>
      <c r="H50">
        <v>25</v>
      </c>
      <c r="I50">
        <v>7500</v>
      </c>
      <c r="J50" s="23">
        <v>44890</v>
      </c>
    </row>
    <row r="51" spans="2:10" x14ac:dyDescent="0.55000000000000004">
      <c r="B51">
        <v>48</v>
      </c>
      <c r="C51" t="s">
        <v>72</v>
      </c>
      <c r="D51" t="s">
        <v>73</v>
      </c>
      <c r="E51" t="s">
        <v>74</v>
      </c>
      <c r="F51" t="s">
        <v>75</v>
      </c>
      <c r="G51">
        <v>210</v>
      </c>
      <c r="H51">
        <v>40</v>
      </c>
      <c r="I51">
        <v>8400</v>
      </c>
      <c r="J51" s="23">
        <v>44792</v>
      </c>
    </row>
    <row r="52" spans="2:10" x14ac:dyDescent="0.55000000000000004">
      <c r="B52">
        <v>49</v>
      </c>
      <c r="C52" t="s">
        <v>110</v>
      </c>
      <c r="D52" t="s">
        <v>111</v>
      </c>
      <c r="E52" t="s">
        <v>90</v>
      </c>
      <c r="F52" t="s">
        <v>97</v>
      </c>
      <c r="G52">
        <v>800</v>
      </c>
      <c r="H52">
        <v>35</v>
      </c>
      <c r="I52">
        <v>28000</v>
      </c>
      <c r="J52" s="23">
        <v>44919</v>
      </c>
    </row>
    <row r="53" spans="2:10" x14ac:dyDescent="0.55000000000000004">
      <c r="B53">
        <v>50</v>
      </c>
      <c r="C53" t="s">
        <v>72</v>
      </c>
      <c r="D53" t="s">
        <v>73</v>
      </c>
      <c r="E53" t="s">
        <v>90</v>
      </c>
      <c r="F53" t="s">
        <v>75</v>
      </c>
      <c r="G53">
        <v>210</v>
      </c>
      <c r="H53">
        <v>16</v>
      </c>
      <c r="I53">
        <v>3360</v>
      </c>
      <c r="J53" s="23">
        <v>44825</v>
      </c>
    </row>
    <row r="54" spans="2:10" x14ac:dyDescent="0.55000000000000004">
      <c r="B54">
        <v>51</v>
      </c>
      <c r="C54" t="s">
        <v>92</v>
      </c>
      <c r="D54" t="s">
        <v>93</v>
      </c>
      <c r="E54" t="s">
        <v>90</v>
      </c>
      <c r="F54" t="s">
        <v>79</v>
      </c>
      <c r="G54">
        <v>900</v>
      </c>
      <c r="H54">
        <v>29</v>
      </c>
      <c r="I54">
        <v>26100</v>
      </c>
      <c r="J54" s="23">
        <v>44890</v>
      </c>
    </row>
    <row r="55" spans="2:10" x14ac:dyDescent="0.55000000000000004">
      <c r="B55">
        <v>52</v>
      </c>
      <c r="C55" t="s">
        <v>119</v>
      </c>
      <c r="D55" t="s">
        <v>120</v>
      </c>
      <c r="E55" t="s">
        <v>112</v>
      </c>
      <c r="F55" t="s">
        <v>97</v>
      </c>
      <c r="G55">
        <v>800</v>
      </c>
      <c r="H55">
        <v>40</v>
      </c>
      <c r="I55">
        <v>32000</v>
      </c>
      <c r="J55" s="23">
        <v>44890</v>
      </c>
    </row>
    <row r="56" spans="2:10" x14ac:dyDescent="0.55000000000000004">
      <c r="B56">
        <v>53</v>
      </c>
      <c r="C56" t="s">
        <v>98</v>
      </c>
      <c r="D56" t="s">
        <v>99</v>
      </c>
      <c r="E56" t="s">
        <v>78</v>
      </c>
      <c r="F56" t="s">
        <v>91</v>
      </c>
      <c r="G56">
        <v>300</v>
      </c>
      <c r="H56">
        <v>11</v>
      </c>
      <c r="I56">
        <v>3300</v>
      </c>
      <c r="J56" s="23">
        <v>44840</v>
      </c>
    </row>
    <row r="57" spans="2:10" x14ac:dyDescent="0.55000000000000004">
      <c r="B57">
        <v>54</v>
      </c>
      <c r="C57" t="s">
        <v>86</v>
      </c>
      <c r="D57" t="s">
        <v>87</v>
      </c>
      <c r="E57" t="s">
        <v>100</v>
      </c>
      <c r="F57" t="s">
        <v>75</v>
      </c>
      <c r="G57">
        <v>210</v>
      </c>
      <c r="H57">
        <v>15</v>
      </c>
      <c r="I57">
        <v>3150</v>
      </c>
      <c r="J57" s="23">
        <v>44919</v>
      </c>
    </row>
    <row r="58" spans="2:10" x14ac:dyDescent="0.55000000000000004">
      <c r="B58">
        <v>55</v>
      </c>
      <c r="C58" t="s">
        <v>113</v>
      </c>
      <c r="D58" t="s">
        <v>114</v>
      </c>
      <c r="E58" t="s">
        <v>96</v>
      </c>
      <c r="F58" t="s">
        <v>75</v>
      </c>
      <c r="G58">
        <v>210</v>
      </c>
      <c r="H58">
        <v>24</v>
      </c>
      <c r="I58">
        <v>5040</v>
      </c>
      <c r="J58" s="23">
        <v>44601</v>
      </c>
    </row>
    <row r="59" spans="2:10" x14ac:dyDescent="0.55000000000000004">
      <c r="B59">
        <v>56</v>
      </c>
      <c r="C59" t="s">
        <v>119</v>
      </c>
      <c r="D59" t="s">
        <v>120</v>
      </c>
      <c r="E59" t="s">
        <v>112</v>
      </c>
      <c r="F59" t="s">
        <v>83</v>
      </c>
      <c r="G59">
        <v>120</v>
      </c>
      <c r="H59">
        <v>22</v>
      </c>
      <c r="I59">
        <v>2640</v>
      </c>
      <c r="J59" s="23">
        <v>44890</v>
      </c>
    </row>
    <row r="60" spans="2:10" x14ac:dyDescent="0.55000000000000004">
      <c r="B60">
        <v>57</v>
      </c>
      <c r="C60" t="s">
        <v>117</v>
      </c>
      <c r="D60" t="s">
        <v>118</v>
      </c>
      <c r="E60" t="s">
        <v>100</v>
      </c>
      <c r="F60" t="s">
        <v>91</v>
      </c>
      <c r="G60">
        <v>300</v>
      </c>
      <c r="H60">
        <v>30</v>
      </c>
      <c r="I60">
        <v>9000</v>
      </c>
      <c r="J60" s="23">
        <v>44601</v>
      </c>
    </row>
    <row r="61" spans="2:10" x14ac:dyDescent="0.55000000000000004">
      <c r="B61">
        <v>58</v>
      </c>
      <c r="C61" t="s">
        <v>88</v>
      </c>
      <c r="D61" t="s">
        <v>89</v>
      </c>
      <c r="E61" t="s">
        <v>96</v>
      </c>
      <c r="F61" t="s">
        <v>75</v>
      </c>
      <c r="G61">
        <v>210</v>
      </c>
      <c r="H61">
        <v>30</v>
      </c>
      <c r="I61">
        <v>6300</v>
      </c>
      <c r="J61" s="23">
        <v>44811</v>
      </c>
    </row>
    <row r="62" spans="2:10" x14ac:dyDescent="0.55000000000000004">
      <c r="B62">
        <v>59</v>
      </c>
      <c r="C62" t="s">
        <v>94</v>
      </c>
      <c r="D62" t="s">
        <v>95</v>
      </c>
      <c r="E62" t="s">
        <v>82</v>
      </c>
      <c r="F62" t="s">
        <v>97</v>
      </c>
      <c r="G62">
        <v>800</v>
      </c>
      <c r="H62">
        <v>36</v>
      </c>
      <c r="I62">
        <v>28800</v>
      </c>
      <c r="J62" s="23">
        <v>44840</v>
      </c>
    </row>
    <row r="63" spans="2:10" x14ac:dyDescent="0.55000000000000004">
      <c r="B63">
        <v>60</v>
      </c>
      <c r="C63" t="s">
        <v>113</v>
      </c>
      <c r="D63" t="s">
        <v>114</v>
      </c>
      <c r="E63" t="s">
        <v>90</v>
      </c>
      <c r="F63" t="s">
        <v>83</v>
      </c>
      <c r="G63">
        <v>120</v>
      </c>
      <c r="H63">
        <v>12</v>
      </c>
      <c r="I63">
        <v>1440</v>
      </c>
      <c r="J63" s="23">
        <v>44737</v>
      </c>
    </row>
    <row r="64" spans="2:10" x14ac:dyDescent="0.55000000000000004">
      <c r="B64">
        <v>61</v>
      </c>
      <c r="C64" t="s">
        <v>123</v>
      </c>
      <c r="D64" t="s">
        <v>124</v>
      </c>
      <c r="E64" t="s">
        <v>82</v>
      </c>
      <c r="F64" t="s">
        <v>75</v>
      </c>
      <c r="G64">
        <v>210</v>
      </c>
      <c r="H64">
        <v>35</v>
      </c>
      <c r="I64">
        <v>7350</v>
      </c>
      <c r="J64" s="23">
        <v>44825</v>
      </c>
    </row>
    <row r="65" spans="2:10" x14ac:dyDescent="0.55000000000000004">
      <c r="B65">
        <v>62</v>
      </c>
      <c r="C65" t="s">
        <v>72</v>
      </c>
      <c r="D65" t="s">
        <v>73</v>
      </c>
      <c r="E65" t="s">
        <v>112</v>
      </c>
      <c r="F65" t="s">
        <v>103</v>
      </c>
      <c r="G65">
        <v>230</v>
      </c>
      <c r="H65">
        <v>9</v>
      </c>
      <c r="I65">
        <v>2070</v>
      </c>
      <c r="J65" s="23">
        <v>44601</v>
      </c>
    </row>
    <row r="66" spans="2:10" x14ac:dyDescent="0.55000000000000004">
      <c r="B66">
        <v>63</v>
      </c>
      <c r="C66" t="s">
        <v>117</v>
      </c>
      <c r="D66" t="s">
        <v>118</v>
      </c>
      <c r="E66" t="s">
        <v>78</v>
      </c>
      <c r="F66" t="s">
        <v>79</v>
      </c>
      <c r="G66">
        <v>900</v>
      </c>
      <c r="H66">
        <v>35</v>
      </c>
      <c r="I66">
        <v>31500</v>
      </c>
      <c r="J66" s="23">
        <v>44737</v>
      </c>
    </row>
    <row r="67" spans="2:10" x14ac:dyDescent="0.55000000000000004">
      <c r="B67">
        <v>64</v>
      </c>
      <c r="C67" t="s">
        <v>123</v>
      </c>
      <c r="D67" t="s">
        <v>124</v>
      </c>
      <c r="E67" t="s">
        <v>82</v>
      </c>
      <c r="F67" t="s">
        <v>75</v>
      </c>
      <c r="G67">
        <v>210</v>
      </c>
      <c r="H67">
        <v>1</v>
      </c>
      <c r="I67">
        <v>210</v>
      </c>
      <c r="J67" s="23">
        <v>44737</v>
      </c>
    </row>
    <row r="68" spans="2:10" x14ac:dyDescent="0.55000000000000004">
      <c r="B68">
        <v>65</v>
      </c>
      <c r="C68" t="s">
        <v>115</v>
      </c>
      <c r="D68" t="s">
        <v>116</v>
      </c>
      <c r="E68" t="s">
        <v>90</v>
      </c>
      <c r="F68" t="s">
        <v>103</v>
      </c>
      <c r="G68">
        <v>230</v>
      </c>
      <c r="H68">
        <v>40</v>
      </c>
      <c r="I68">
        <v>9200</v>
      </c>
      <c r="J68" s="23">
        <v>44919</v>
      </c>
    </row>
    <row r="69" spans="2:10" x14ac:dyDescent="0.55000000000000004">
      <c r="B69">
        <v>66</v>
      </c>
      <c r="C69" t="s">
        <v>86</v>
      </c>
      <c r="D69" t="s">
        <v>87</v>
      </c>
      <c r="E69" t="s">
        <v>74</v>
      </c>
      <c r="F69" t="s">
        <v>103</v>
      </c>
      <c r="G69">
        <v>230</v>
      </c>
      <c r="H69">
        <v>0</v>
      </c>
      <c r="I69">
        <v>0</v>
      </c>
      <c r="J69" s="23">
        <v>44909</v>
      </c>
    </row>
    <row r="70" spans="2:10" x14ac:dyDescent="0.55000000000000004">
      <c r="B70">
        <v>67</v>
      </c>
      <c r="C70" t="s">
        <v>98</v>
      </c>
      <c r="D70" t="s">
        <v>99</v>
      </c>
      <c r="E70" t="s">
        <v>96</v>
      </c>
      <c r="F70" t="s">
        <v>83</v>
      </c>
      <c r="G70">
        <v>120</v>
      </c>
      <c r="H70">
        <v>14</v>
      </c>
      <c r="I70">
        <v>1680</v>
      </c>
      <c r="J70" s="23">
        <v>44582</v>
      </c>
    </row>
    <row r="71" spans="2:10" x14ac:dyDescent="0.55000000000000004">
      <c r="B71">
        <v>68</v>
      </c>
      <c r="C71" t="s">
        <v>123</v>
      </c>
      <c r="D71" t="s">
        <v>124</v>
      </c>
      <c r="E71" t="s">
        <v>100</v>
      </c>
      <c r="F71" t="s">
        <v>97</v>
      </c>
      <c r="G71">
        <v>800</v>
      </c>
      <c r="H71">
        <v>41</v>
      </c>
      <c r="I71">
        <v>32800</v>
      </c>
      <c r="J71" s="23">
        <v>44792</v>
      </c>
    </row>
    <row r="72" spans="2:10" x14ac:dyDescent="0.55000000000000004">
      <c r="B72">
        <v>69</v>
      </c>
      <c r="C72" t="s">
        <v>98</v>
      </c>
      <c r="D72" t="s">
        <v>99</v>
      </c>
      <c r="E72" t="s">
        <v>78</v>
      </c>
      <c r="F72" t="s">
        <v>83</v>
      </c>
      <c r="G72">
        <v>120</v>
      </c>
      <c r="H72">
        <v>28</v>
      </c>
      <c r="I72">
        <v>3360</v>
      </c>
      <c r="J72" s="23">
        <v>44890</v>
      </c>
    </row>
    <row r="73" spans="2:10" x14ac:dyDescent="0.55000000000000004">
      <c r="B73">
        <v>70</v>
      </c>
      <c r="C73" t="s">
        <v>115</v>
      </c>
      <c r="D73" t="s">
        <v>116</v>
      </c>
      <c r="E73" t="s">
        <v>100</v>
      </c>
      <c r="F73" t="s">
        <v>83</v>
      </c>
      <c r="G73">
        <v>120</v>
      </c>
      <c r="H73">
        <v>47</v>
      </c>
      <c r="I73">
        <v>5640</v>
      </c>
      <c r="J73" s="23">
        <v>44919</v>
      </c>
    </row>
    <row r="74" spans="2:10" x14ac:dyDescent="0.55000000000000004">
      <c r="B74">
        <v>71</v>
      </c>
      <c r="C74" t="s">
        <v>80</v>
      </c>
      <c r="D74" t="s">
        <v>81</v>
      </c>
      <c r="E74" t="s">
        <v>90</v>
      </c>
      <c r="F74" t="s">
        <v>97</v>
      </c>
      <c r="G74">
        <v>800</v>
      </c>
      <c r="H74">
        <v>7</v>
      </c>
      <c r="I74">
        <v>5600</v>
      </c>
      <c r="J74" s="23">
        <v>44909</v>
      </c>
    </row>
    <row r="75" spans="2:10" x14ac:dyDescent="0.55000000000000004">
      <c r="B75">
        <v>72</v>
      </c>
      <c r="C75" t="s">
        <v>101</v>
      </c>
      <c r="D75" t="s">
        <v>102</v>
      </c>
      <c r="E75" t="s">
        <v>96</v>
      </c>
      <c r="F75" t="s">
        <v>97</v>
      </c>
      <c r="G75">
        <v>800</v>
      </c>
      <c r="H75">
        <v>5</v>
      </c>
      <c r="I75">
        <v>4000</v>
      </c>
      <c r="J75" s="23">
        <v>44840</v>
      </c>
    </row>
    <row r="76" spans="2:10" x14ac:dyDescent="0.55000000000000004">
      <c r="B76">
        <v>73</v>
      </c>
      <c r="C76" t="s">
        <v>113</v>
      </c>
      <c r="D76" t="s">
        <v>114</v>
      </c>
      <c r="E76" t="s">
        <v>100</v>
      </c>
      <c r="F76" t="s">
        <v>97</v>
      </c>
      <c r="G76">
        <v>800</v>
      </c>
      <c r="H76">
        <v>49</v>
      </c>
      <c r="I76">
        <v>39200</v>
      </c>
      <c r="J76" s="23">
        <v>44601</v>
      </c>
    </row>
    <row r="77" spans="2:10" x14ac:dyDescent="0.55000000000000004">
      <c r="B77">
        <v>74</v>
      </c>
      <c r="C77" t="s">
        <v>92</v>
      </c>
      <c r="D77" t="s">
        <v>93</v>
      </c>
      <c r="E77" t="s">
        <v>100</v>
      </c>
      <c r="F77" t="s">
        <v>75</v>
      </c>
      <c r="G77">
        <v>210</v>
      </c>
      <c r="H77">
        <v>15</v>
      </c>
      <c r="I77">
        <v>3150</v>
      </c>
      <c r="J77" s="23">
        <v>44840</v>
      </c>
    </row>
    <row r="78" spans="2:10" x14ac:dyDescent="0.55000000000000004">
      <c r="B78">
        <v>75</v>
      </c>
      <c r="C78" t="s">
        <v>92</v>
      </c>
      <c r="D78" t="s">
        <v>93</v>
      </c>
      <c r="E78" t="s">
        <v>82</v>
      </c>
      <c r="F78" t="s">
        <v>83</v>
      </c>
      <c r="G78">
        <v>120</v>
      </c>
      <c r="H78">
        <v>5</v>
      </c>
      <c r="I78">
        <v>600</v>
      </c>
      <c r="J78" s="23">
        <v>44582</v>
      </c>
    </row>
    <row r="79" spans="2:10" x14ac:dyDescent="0.55000000000000004">
      <c r="B79">
        <v>76</v>
      </c>
      <c r="C79" t="s">
        <v>72</v>
      </c>
      <c r="D79" t="s">
        <v>73</v>
      </c>
      <c r="E79" t="s">
        <v>112</v>
      </c>
      <c r="F79" t="s">
        <v>79</v>
      </c>
      <c r="G79">
        <v>900</v>
      </c>
      <c r="H79">
        <v>7</v>
      </c>
      <c r="I79">
        <v>6300</v>
      </c>
      <c r="J79" s="23">
        <v>44811</v>
      </c>
    </row>
    <row r="80" spans="2:10" x14ac:dyDescent="0.55000000000000004">
      <c r="B80">
        <v>77</v>
      </c>
      <c r="C80" t="s">
        <v>94</v>
      </c>
      <c r="D80" t="s">
        <v>95</v>
      </c>
      <c r="E80" t="s">
        <v>96</v>
      </c>
      <c r="F80" t="s">
        <v>79</v>
      </c>
      <c r="G80">
        <v>900</v>
      </c>
      <c r="H80">
        <v>11</v>
      </c>
      <c r="I80">
        <v>9900</v>
      </c>
      <c r="J80" s="23">
        <v>44840</v>
      </c>
    </row>
    <row r="81" spans="2:10" x14ac:dyDescent="0.55000000000000004">
      <c r="B81">
        <v>78</v>
      </c>
      <c r="C81" t="s">
        <v>117</v>
      </c>
      <c r="D81" t="s">
        <v>118</v>
      </c>
      <c r="E81" t="s">
        <v>90</v>
      </c>
      <c r="F81" t="s">
        <v>91</v>
      </c>
      <c r="G81">
        <v>300</v>
      </c>
      <c r="H81">
        <v>33</v>
      </c>
      <c r="I81">
        <v>9900</v>
      </c>
      <c r="J81" s="23">
        <v>44909</v>
      </c>
    </row>
    <row r="82" spans="2:10" x14ac:dyDescent="0.55000000000000004">
      <c r="B82">
        <v>79</v>
      </c>
      <c r="C82" t="s">
        <v>76</v>
      </c>
      <c r="D82" t="s">
        <v>77</v>
      </c>
      <c r="E82" t="s">
        <v>82</v>
      </c>
      <c r="F82" t="s">
        <v>97</v>
      </c>
      <c r="G82">
        <v>800</v>
      </c>
      <c r="H82">
        <v>36</v>
      </c>
      <c r="I82">
        <v>28800</v>
      </c>
      <c r="J82" s="23">
        <v>44811</v>
      </c>
    </row>
    <row r="83" spans="2:10" x14ac:dyDescent="0.55000000000000004">
      <c r="B83">
        <v>80</v>
      </c>
      <c r="C83" t="s">
        <v>88</v>
      </c>
      <c r="D83" t="s">
        <v>89</v>
      </c>
      <c r="E83" t="s">
        <v>96</v>
      </c>
      <c r="F83" t="s">
        <v>91</v>
      </c>
      <c r="G83">
        <v>300</v>
      </c>
      <c r="H83">
        <v>3</v>
      </c>
      <c r="I83">
        <v>900</v>
      </c>
      <c r="J83" s="23">
        <v>44792</v>
      </c>
    </row>
    <row r="84" spans="2:10" x14ac:dyDescent="0.55000000000000004">
      <c r="B84">
        <v>81</v>
      </c>
      <c r="C84" t="s">
        <v>80</v>
      </c>
      <c r="D84" t="s">
        <v>81</v>
      </c>
      <c r="E84" t="s">
        <v>96</v>
      </c>
      <c r="F84" t="s">
        <v>97</v>
      </c>
      <c r="G84">
        <v>800</v>
      </c>
      <c r="H84">
        <v>14</v>
      </c>
      <c r="I84">
        <v>11200</v>
      </c>
      <c r="J84" s="23">
        <v>44737</v>
      </c>
    </row>
    <row r="85" spans="2:10" x14ac:dyDescent="0.55000000000000004">
      <c r="B85">
        <v>82</v>
      </c>
      <c r="C85" t="s">
        <v>121</v>
      </c>
      <c r="D85" t="s">
        <v>122</v>
      </c>
      <c r="E85" t="s">
        <v>96</v>
      </c>
      <c r="F85" t="s">
        <v>103</v>
      </c>
      <c r="G85">
        <v>230</v>
      </c>
      <c r="H85">
        <v>48</v>
      </c>
      <c r="I85">
        <v>11040</v>
      </c>
      <c r="J85" s="23">
        <v>44825</v>
      </c>
    </row>
    <row r="86" spans="2:10" x14ac:dyDescent="0.55000000000000004">
      <c r="B86">
        <v>83</v>
      </c>
      <c r="C86" t="s">
        <v>104</v>
      </c>
      <c r="D86" t="s">
        <v>105</v>
      </c>
      <c r="E86" t="s">
        <v>100</v>
      </c>
      <c r="F86" t="s">
        <v>79</v>
      </c>
      <c r="G86">
        <v>900</v>
      </c>
      <c r="H86">
        <v>25</v>
      </c>
      <c r="I86">
        <v>22500</v>
      </c>
      <c r="J86" s="23">
        <v>44601</v>
      </c>
    </row>
    <row r="87" spans="2:10" x14ac:dyDescent="0.55000000000000004">
      <c r="B87">
        <v>84</v>
      </c>
      <c r="C87" t="s">
        <v>94</v>
      </c>
      <c r="D87" t="s">
        <v>95</v>
      </c>
      <c r="E87" t="s">
        <v>74</v>
      </c>
      <c r="F87" t="s">
        <v>75</v>
      </c>
      <c r="G87">
        <v>210</v>
      </c>
      <c r="H87">
        <v>9</v>
      </c>
      <c r="I87">
        <v>1890</v>
      </c>
      <c r="J87" s="23">
        <v>44582</v>
      </c>
    </row>
    <row r="88" spans="2:10" x14ac:dyDescent="0.55000000000000004">
      <c r="B88">
        <v>85</v>
      </c>
      <c r="C88" t="s">
        <v>76</v>
      </c>
      <c r="D88" t="s">
        <v>77</v>
      </c>
      <c r="E88" t="s">
        <v>78</v>
      </c>
      <c r="F88" t="s">
        <v>75</v>
      </c>
      <c r="G88">
        <v>210</v>
      </c>
      <c r="H88">
        <v>32</v>
      </c>
      <c r="I88">
        <v>6720</v>
      </c>
      <c r="J88" s="23">
        <v>44601</v>
      </c>
    </row>
    <row r="89" spans="2:10" x14ac:dyDescent="0.55000000000000004">
      <c r="B89">
        <v>86</v>
      </c>
      <c r="C89" t="s">
        <v>84</v>
      </c>
      <c r="D89" t="s">
        <v>85</v>
      </c>
      <c r="E89" t="s">
        <v>90</v>
      </c>
      <c r="F89" t="s">
        <v>75</v>
      </c>
      <c r="G89">
        <v>210</v>
      </c>
      <c r="H89">
        <v>14</v>
      </c>
      <c r="I89">
        <v>2940</v>
      </c>
      <c r="J89" s="23">
        <v>44811</v>
      </c>
    </row>
    <row r="90" spans="2:10" x14ac:dyDescent="0.55000000000000004">
      <c r="B90">
        <v>87</v>
      </c>
      <c r="C90" t="s">
        <v>86</v>
      </c>
      <c r="D90" t="s">
        <v>87</v>
      </c>
      <c r="E90" t="s">
        <v>74</v>
      </c>
      <c r="F90" t="s">
        <v>91</v>
      </c>
      <c r="G90">
        <v>300</v>
      </c>
      <c r="H90">
        <v>2</v>
      </c>
      <c r="I90">
        <v>600</v>
      </c>
      <c r="J90" s="23">
        <v>44811</v>
      </c>
    </row>
    <row r="91" spans="2:10" x14ac:dyDescent="0.55000000000000004">
      <c r="B91">
        <v>88</v>
      </c>
      <c r="C91" t="s">
        <v>92</v>
      </c>
      <c r="D91" t="s">
        <v>93</v>
      </c>
      <c r="E91" t="s">
        <v>100</v>
      </c>
      <c r="F91" t="s">
        <v>75</v>
      </c>
      <c r="G91">
        <v>210</v>
      </c>
      <c r="H91">
        <v>26</v>
      </c>
      <c r="I91">
        <v>5460</v>
      </c>
      <c r="J91" s="23">
        <v>44582</v>
      </c>
    </row>
    <row r="92" spans="2:10" x14ac:dyDescent="0.55000000000000004">
      <c r="B92">
        <v>89</v>
      </c>
      <c r="C92" t="s">
        <v>106</v>
      </c>
      <c r="D92" t="s">
        <v>107</v>
      </c>
      <c r="E92" t="s">
        <v>112</v>
      </c>
      <c r="F92" t="s">
        <v>83</v>
      </c>
      <c r="G92">
        <v>120</v>
      </c>
      <c r="H92">
        <v>3</v>
      </c>
      <c r="I92">
        <v>360</v>
      </c>
      <c r="J92" s="23">
        <v>44840</v>
      </c>
    </row>
    <row r="93" spans="2:10" x14ac:dyDescent="0.55000000000000004">
      <c r="B93">
        <v>90</v>
      </c>
      <c r="C93" t="s">
        <v>123</v>
      </c>
      <c r="D93" t="s">
        <v>124</v>
      </c>
      <c r="E93" t="s">
        <v>74</v>
      </c>
      <c r="F93" t="s">
        <v>91</v>
      </c>
      <c r="G93">
        <v>300</v>
      </c>
      <c r="H93">
        <v>29</v>
      </c>
      <c r="I93">
        <v>8700</v>
      </c>
      <c r="J93" s="23">
        <v>44909</v>
      </c>
    </row>
    <row r="94" spans="2:10" x14ac:dyDescent="0.55000000000000004">
      <c r="B94">
        <v>91</v>
      </c>
      <c r="C94" t="s">
        <v>110</v>
      </c>
      <c r="D94" t="s">
        <v>111</v>
      </c>
      <c r="E94" t="s">
        <v>74</v>
      </c>
      <c r="F94" t="s">
        <v>79</v>
      </c>
      <c r="G94">
        <v>900</v>
      </c>
      <c r="H94">
        <v>12</v>
      </c>
      <c r="I94">
        <v>10800</v>
      </c>
      <c r="J94" s="23">
        <v>44582</v>
      </c>
    </row>
    <row r="95" spans="2:10" x14ac:dyDescent="0.55000000000000004">
      <c r="B95">
        <v>92</v>
      </c>
      <c r="C95" t="s">
        <v>84</v>
      </c>
      <c r="D95" t="s">
        <v>85</v>
      </c>
      <c r="E95" t="s">
        <v>78</v>
      </c>
      <c r="F95" t="s">
        <v>79</v>
      </c>
      <c r="G95">
        <v>900</v>
      </c>
      <c r="H95">
        <v>3</v>
      </c>
      <c r="I95">
        <v>2700</v>
      </c>
      <c r="J95" s="23">
        <v>44825</v>
      </c>
    </row>
    <row r="96" spans="2:10" x14ac:dyDescent="0.55000000000000004">
      <c r="B96">
        <v>93</v>
      </c>
      <c r="C96" t="s">
        <v>72</v>
      </c>
      <c r="D96" t="s">
        <v>73</v>
      </c>
      <c r="E96" t="s">
        <v>74</v>
      </c>
      <c r="F96" t="s">
        <v>75</v>
      </c>
      <c r="G96">
        <v>210</v>
      </c>
      <c r="H96">
        <v>46</v>
      </c>
      <c r="I96">
        <v>9660</v>
      </c>
      <c r="J96" s="23">
        <v>44582</v>
      </c>
    </row>
    <row r="97" spans="2:10" x14ac:dyDescent="0.55000000000000004">
      <c r="B97">
        <v>94</v>
      </c>
      <c r="C97" t="s">
        <v>104</v>
      </c>
      <c r="D97" t="s">
        <v>105</v>
      </c>
      <c r="E97" t="s">
        <v>112</v>
      </c>
      <c r="F97" t="s">
        <v>83</v>
      </c>
      <c r="G97">
        <v>120</v>
      </c>
      <c r="H97">
        <v>17</v>
      </c>
      <c r="I97">
        <v>2040</v>
      </c>
      <c r="J97" s="23">
        <v>44840</v>
      </c>
    </row>
    <row r="98" spans="2:10" x14ac:dyDescent="0.55000000000000004">
      <c r="B98">
        <v>95</v>
      </c>
      <c r="C98" t="s">
        <v>98</v>
      </c>
      <c r="D98" t="s">
        <v>99</v>
      </c>
      <c r="E98" t="s">
        <v>112</v>
      </c>
      <c r="F98" t="s">
        <v>79</v>
      </c>
      <c r="G98">
        <v>900</v>
      </c>
      <c r="H98">
        <v>26</v>
      </c>
      <c r="I98">
        <v>23400</v>
      </c>
      <c r="J98" s="23">
        <v>44811</v>
      </c>
    </row>
    <row r="99" spans="2:10" x14ac:dyDescent="0.55000000000000004">
      <c r="B99">
        <v>96</v>
      </c>
      <c r="C99" t="s">
        <v>123</v>
      </c>
      <c r="D99" t="s">
        <v>124</v>
      </c>
      <c r="E99" t="s">
        <v>96</v>
      </c>
      <c r="F99" t="s">
        <v>83</v>
      </c>
      <c r="G99">
        <v>120</v>
      </c>
      <c r="H99">
        <v>33</v>
      </c>
      <c r="I99">
        <v>3960</v>
      </c>
      <c r="J99" s="23">
        <v>44825</v>
      </c>
    </row>
    <row r="100" spans="2:10" x14ac:dyDescent="0.55000000000000004">
      <c r="B100">
        <v>97</v>
      </c>
      <c r="C100" t="s">
        <v>72</v>
      </c>
      <c r="D100" t="s">
        <v>73</v>
      </c>
      <c r="E100" t="s">
        <v>96</v>
      </c>
      <c r="F100" t="s">
        <v>103</v>
      </c>
      <c r="G100">
        <v>230</v>
      </c>
      <c r="H100">
        <v>32</v>
      </c>
      <c r="I100">
        <v>7360</v>
      </c>
      <c r="J100" s="23">
        <v>44792</v>
      </c>
    </row>
    <row r="101" spans="2:10" x14ac:dyDescent="0.55000000000000004">
      <c r="B101">
        <v>98</v>
      </c>
      <c r="C101" t="s">
        <v>94</v>
      </c>
      <c r="D101" t="s">
        <v>95</v>
      </c>
      <c r="E101" t="s">
        <v>112</v>
      </c>
      <c r="F101" t="s">
        <v>91</v>
      </c>
      <c r="G101">
        <v>300</v>
      </c>
      <c r="H101">
        <v>35</v>
      </c>
      <c r="I101">
        <v>10500</v>
      </c>
      <c r="J101" s="23">
        <v>44601</v>
      </c>
    </row>
    <row r="102" spans="2:10" x14ac:dyDescent="0.55000000000000004">
      <c r="B102">
        <v>99</v>
      </c>
      <c r="C102" t="s">
        <v>84</v>
      </c>
      <c r="D102" t="s">
        <v>85</v>
      </c>
      <c r="E102" t="s">
        <v>78</v>
      </c>
      <c r="F102" t="s">
        <v>79</v>
      </c>
      <c r="G102">
        <v>900</v>
      </c>
      <c r="H102">
        <v>18</v>
      </c>
      <c r="I102">
        <v>16200</v>
      </c>
      <c r="J102" s="23">
        <v>44825</v>
      </c>
    </row>
    <row r="103" spans="2:10" x14ac:dyDescent="0.55000000000000004">
      <c r="B103">
        <v>100</v>
      </c>
      <c r="C103" t="s">
        <v>76</v>
      </c>
      <c r="D103" t="s">
        <v>77</v>
      </c>
      <c r="E103" t="s">
        <v>96</v>
      </c>
      <c r="F103" t="s">
        <v>83</v>
      </c>
      <c r="G103">
        <v>120</v>
      </c>
      <c r="H103">
        <v>9</v>
      </c>
      <c r="I103">
        <v>1080</v>
      </c>
      <c r="J103" s="23">
        <v>44792</v>
      </c>
    </row>
    <row r="104" spans="2:10" x14ac:dyDescent="0.55000000000000004">
      <c r="B104">
        <v>101</v>
      </c>
      <c r="C104" t="s">
        <v>84</v>
      </c>
      <c r="D104" t="s">
        <v>85</v>
      </c>
      <c r="E104" t="s">
        <v>82</v>
      </c>
      <c r="F104" t="s">
        <v>103</v>
      </c>
      <c r="G104">
        <v>230</v>
      </c>
      <c r="H104">
        <v>42</v>
      </c>
      <c r="I104">
        <v>9660</v>
      </c>
      <c r="J104" s="23">
        <v>44825</v>
      </c>
    </row>
    <row r="105" spans="2:10" x14ac:dyDescent="0.55000000000000004">
      <c r="B105">
        <v>102</v>
      </c>
      <c r="C105" t="s">
        <v>92</v>
      </c>
      <c r="D105" t="s">
        <v>93</v>
      </c>
      <c r="E105" t="s">
        <v>96</v>
      </c>
      <c r="F105" t="s">
        <v>75</v>
      </c>
      <c r="G105">
        <v>210</v>
      </c>
      <c r="H105">
        <v>43</v>
      </c>
      <c r="I105">
        <v>9030</v>
      </c>
      <c r="J105" s="23">
        <v>44909</v>
      </c>
    </row>
    <row r="106" spans="2:10" x14ac:dyDescent="0.55000000000000004">
      <c r="B106">
        <v>103</v>
      </c>
      <c r="C106" t="s">
        <v>76</v>
      </c>
      <c r="D106" t="s">
        <v>77</v>
      </c>
      <c r="E106" t="s">
        <v>100</v>
      </c>
      <c r="F106" t="s">
        <v>83</v>
      </c>
      <c r="G106">
        <v>120</v>
      </c>
      <c r="H106">
        <v>14</v>
      </c>
      <c r="I106">
        <v>1680</v>
      </c>
      <c r="J106" s="23">
        <v>44919</v>
      </c>
    </row>
    <row r="107" spans="2:10" x14ac:dyDescent="0.55000000000000004">
      <c r="B107">
        <v>104</v>
      </c>
      <c r="C107" t="s">
        <v>123</v>
      </c>
      <c r="D107" t="s">
        <v>124</v>
      </c>
      <c r="E107" t="s">
        <v>100</v>
      </c>
      <c r="F107" t="s">
        <v>97</v>
      </c>
      <c r="G107">
        <v>800</v>
      </c>
      <c r="H107">
        <v>40</v>
      </c>
      <c r="I107">
        <v>32000</v>
      </c>
      <c r="J107" s="23">
        <v>44840</v>
      </c>
    </row>
    <row r="108" spans="2:10" x14ac:dyDescent="0.55000000000000004">
      <c r="B108">
        <v>105</v>
      </c>
      <c r="C108" t="s">
        <v>76</v>
      </c>
      <c r="D108" t="s">
        <v>77</v>
      </c>
      <c r="E108" t="s">
        <v>100</v>
      </c>
      <c r="F108" t="s">
        <v>103</v>
      </c>
      <c r="G108">
        <v>230</v>
      </c>
      <c r="H108">
        <v>23</v>
      </c>
      <c r="I108">
        <v>5290</v>
      </c>
      <c r="J108" s="23">
        <v>44811</v>
      </c>
    </row>
    <row r="109" spans="2:10" x14ac:dyDescent="0.55000000000000004">
      <c r="B109">
        <v>106</v>
      </c>
      <c r="C109" t="s">
        <v>123</v>
      </c>
      <c r="D109" t="s">
        <v>124</v>
      </c>
      <c r="E109" t="s">
        <v>90</v>
      </c>
      <c r="F109" t="s">
        <v>97</v>
      </c>
      <c r="G109">
        <v>800</v>
      </c>
      <c r="H109">
        <v>40</v>
      </c>
      <c r="I109">
        <v>32000</v>
      </c>
      <c r="J109" s="23">
        <v>44737</v>
      </c>
    </row>
    <row r="110" spans="2:10" x14ac:dyDescent="0.55000000000000004">
      <c r="B110">
        <v>107</v>
      </c>
      <c r="C110" t="s">
        <v>94</v>
      </c>
      <c r="D110" t="s">
        <v>95</v>
      </c>
      <c r="E110" t="s">
        <v>82</v>
      </c>
      <c r="F110" t="s">
        <v>97</v>
      </c>
      <c r="G110">
        <v>800</v>
      </c>
      <c r="H110">
        <v>35</v>
      </c>
      <c r="I110">
        <v>28000</v>
      </c>
      <c r="J110" s="23">
        <v>44825</v>
      </c>
    </row>
    <row r="111" spans="2:10" x14ac:dyDescent="0.55000000000000004">
      <c r="B111">
        <v>108</v>
      </c>
      <c r="C111" t="s">
        <v>110</v>
      </c>
      <c r="D111" t="s">
        <v>111</v>
      </c>
      <c r="E111" t="s">
        <v>112</v>
      </c>
      <c r="F111" t="s">
        <v>75</v>
      </c>
      <c r="G111">
        <v>210</v>
      </c>
      <c r="H111">
        <v>22</v>
      </c>
      <c r="I111">
        <v>4620</v>
      </c>
      <c r="J111" s="23">
        <v>44890</v>
      </c>
    </row>
    <row r="112" spans="2:10" x14ac:dyDescent="0.55000000000000004">
      <c r="B112">
        <v>109</v>
      </c>
      <c r="C112" t="s">
        <v>113</v>
      </c>
      <c r="D112" t="s">
        <v>114</v>
      </c>
      <c r="E112" t="s">
        <v>90</v>
      </c>
      <c r="F112" t="s">
        <v>97</v>
      </c>
      <c r="G112">
        <v>800</v>
      </c>
      <c r="H112">
        <v>41</v>
      </c>
      <c r="I112">
        <v>32800</v>
      </c>
      <c r="J112" s="23">
        <v>44582</v>
      </c>
    </row>
    <row r="113" spans="2:10" x14ac:dyDescent="0.55000000000000004">
      <c r="B113">
        <v>110</v>
      </c>
      <c r="C113" t="s">
        <v>123</v>
      </c>
      <c r="D113" t="s">
        <v>124</v>
      </c>
      <c r="E113" t="s">
        <v>90</v>
      </c>
      <c r="F113" t="s">
        <v>75</v>
      </c>
      <c r="G113">
        <v>210</v>
      </c>
      <c r="H113">
        <v>32</v>
      </c>
      <c r="I113">
        <v>6720</v>
      </c>
      <c r="J113" s="23">
        <v>44825</v>
      </c>
    </row>
    <row r="114" spans="2:10" x14ac:dyDescent="0.55000000000000004">
      <c r="B114">
        <v>111</v>
      </c>
      <c r="C114" t="s">
        <v>86</v>
      </c>
      <c r="D114" t="s">
        <v>87</v>
      </c>
      <c r="E114" t="s">
        <v>96</v>
      </c>
      <c r="F114" t="s">
        <v>97</v>
      </c>
      <c r="G114">
        <v>800</v>
      </c>
      <c r="H114">
        <v>18</v>
      </c>
      <c r="I114">
        <v>14400</v>
      </c>
      <c r="J114" s="23">
        <v>44919</v>
      </c>
    </row>
    <row r="115" spans="2:10" x14ac:dyDescent="0.55000000000000004">
      <c r="B115">
        <v>112</v>
      </c>
      <c r="C115" t="s">
        <v>123</v>
      </c>
      <c r="D115" t="s">
        <v>124</v>
      </c>
      <c r="E115" t="s">
        <v>100</v>
      </c>
      <c r="F115" t="s">
        <v>83</v>
      </c>
      <c r="G115">
        <v>120</v>
      </c>
      <c r="H115">
        <v>50</v>
      </c>
      <c r="I115">
        <v>6000</v>
      </c>
      <c r="J115" s="23">
        <v>44601</v>
      </c>
    </row>
    <row r="116" spans="2:10" x14ac:dyDescent="0.55000000000000004">
      <c r="B116">
        <v>113</v>
      </c>
      <c r="C116" t="s">
        <v>104</v>
      </c>
      <c r="D116" t="s">
        <v>105</v>
      </c>
      <c r="E116" t="s">
        <v>112</v>
      </c>
      <c r="F116" t="s">
        <v>79</v>
      </c>
      <c r="G116">
        <v>900</v>
      </c>
      <c r="H116">
        <v>15</v>
      </c>
      <c r="I116">
        <v>13500</v>
      </c>
      <c r="J116" s="23">
        <v>44825</v>
      </c>
    </row>
    <row r="117" spans="2:10" x14ac:dyDescent="0.55000000000000004">
      <c r="B117">
        <v>114</v>
      </c>
      <c r="C117" t="s">
        <v>92</v>
      </c>
      <c r="D117" t="s">
        <v>93</v>
      </c>
      <c r="E117" t="s">
        <v>78</v>
      </c>
      <c r="F117" t="s">
        <v>91</v>
      </c>
      <c r="G117">
        <v>300</v>
      </c>
      <c r="H117">
        <v>11</v>
      </c>
      <c r="I117">
        <v>3300</v>
      </c>
      <c r="J117" s="23">
        <v>44890</v>
      </c>
    </row>
    <row r="118" spans="2:10" x14ac:dyDescent="0.55000000000000004">
      <c r="B118">
        <v>115</v>
      </c>
      <c r="C118" t="s">
        <v>119</v>
      </c>
      <c r="D118" t="s">
        <v>120</v>
      </c>
      <c r="E118" t="s">
        <v>78</v>
      </c>
      <c r="F118" t="s">
        <v>83</v>
      </c>
      <c r="G118">
        <v>120</v>
      </c>
      <c r="H118">
        <v>3</v>
      </c>
      <c r="I118">
        <v>360</v>
      </c>
      <c r="J118" s="23">
        <v>44811</v>
      </c>
    </row>
    <row r="119" spans="2:10" x14ac:dyDescent="0.55000000000000004">
      <c r="B119">
        <v>116</v>
      </c>
      <c r="C119" t="s">
        <v>110</v>
      </c>
      <c r="D119" t="s">
        <v>111</v>
      </c>
      <c r="E119" t="s">
        <v>90</v>
      </c>
      <c r="F119" t="s">
        <v>75</v>
      </c>
      <c r="G119">
        <v>210</v>
      </c>
      <c r="H119">
        <v>17</v>
      </c>
      <c r="I119">
        <v>3570</v>
      </c>
      <c r="J119" s="23">
        <v>44601</v>
      </c>
    </row>
    <row r="120" spans="2:10" x14ac:dyDescent="0.55000000000000004">
      <c r="B120">
        <v>117</v>
      </c>
      <c r="C120" t="s">
        <v>98</v>
      </c>
      <c r="D120" t="s">
        <v>99</v>
      </c>
      <c r="E120" t="s">
        <v>82</v>
      </c>
      <c r="F120" t="s">
        <v>91</v>
      </c>
      <c r="G120">
        <v>300</v>
      </c>
      <c r="H120">
        <v>18</v>
      </c>
      <c r="I120">
        <v>5400</v>
      </c>
      <c r="J120" s="23">
        <v>44737</v>
      </c>
    </row>
    <row r="121" spans="2:10" x14ac:dyDescent="0.55000000000000004">
      <c r="B121">
        <v>118</v>
      </c>
      <c r="C121" t="s">
        <v>113</v>
      </c>
      <c r="D121" t="s">
        <v>114</v>
      </c>
      <c r="E121" t="s">
        <v>78</v>
      </c>
      <c r="F121" t="s">
        <v>97</v>
      </c>
      <c r="G121">
        <v>800</v>
      </c>
      <c r="H121">
        <v>28</v>
      </c>
      <c r="I121">
        <v>22400</v>
      </c>
      <c r="J121" s="23">
        <v>44909</v>
      </c>
    </row>
    <row r="122" spans="2:10" x14ac:dyDescent="0.55000000000000004">
      <c r="B122">
        <v>119</v>
      </c>
      <c r="C122" t="s">
        <v>113</v>
      </c>
      <c r="D122" t="s">
        <v>114</v>
      </c>
      <c r="E122" t="s">
        <v>82</v>
      </c>
      <c r="F122" t="s">
        <v>79</v>
      </c>
      <c r="G122">
        <v>900</v>
      </c>
      <c r="H122">
        <v>33</v>
      </c>
      <c r="I122">
        <v>29700</v>
      </c>
      <c r="J122" s="23">
        <v>44737</v>
      </c>
    </row>
    <row r="123" spans="2:10" x14ac:dyDescent="0.55000000000000004">
      <c r="B123">
        <v>120</v>
      </c>
      <c r="C123" t="s">
        <v>108</v>
      </c>
      <c r="D123" t="s">
        <v>109</v>
      </c>
      <c r="E123" t="s">
        <v>112</v>
      </c>
      <c r="F123" t="s">
        <v>103</v>
      </c>
      <c r="G123">
        <v>230</v>
      </c>
      <c r="H123">
        <v>29</v>
      </c>
      <c r="I123">
        <v>6670</v>
      </c>
      <c r="J123" s="23">
        <v>44811</v>
      </c>
    </row>
    <row r="124" spans="2:10" x14ac:dyDescent="0.55000000000000004">
      <c r="B124">
        <v>121</v>
      </c>
      <c r="C124" t="s">
        <v>117</v>
      </c>
      <c r="D124" t="s">
        <v>118</v>
      </c>
      <c r="E124" t="s">
        <v>100</v>
      </c>
      <c r="F124" t="s">
        <v>97</v>
      </c>
      <c r="G124">
        <v>800</v>
      </c>
      <c r="H124">
        <v>2</v>
      </c>
      <c r="I124">
        <v>1600</v>
      </c>
      <c r="J124" s="23">
        <v>44825</v>
      </c>
    </row>
    <row r="125" spans="2:10" x14ac:dyDescent="0.55000000000000004">
      <c r="B125">
        <v>122</v>
      </c>
      <c r="C125" t="s">
        <v>108</v>
      </c>
      <c r="D125" t="s">
        <v>109</v>
      </c>
      <c r="E125" t="s">
        <v>74</v>
      </c>
      <c r="F125" t="s">
        <v>103</v>
      </c>
      <c r="G125">
        <v>230</v>
      </c>
      <c r="H125">
        <v>23</v>
      </c>
      <c r="I125">
        <v>5290</v>
      </c>
      <c r="J125" s="23">
        <v>44840</v>
      </c>
    </row>
    <row r="126" spans="2:10" x14ac:dyDescent="0.55000000000000004">
      <c r="B126">
        <v>123</v>
      </c>
      <c r="C126" t="s">
        <v>80</v>
      </c>
      <c r="D126" t="s">
        <v>81</v>
      </c>
      <c r="E126" t="s">
        <v>100</v>
      </c>
      <c r="F126" t="s">
        <v>79</v>
      </c>
      <c r="G126">
        <v>900</v>
      </c>
      <c r="H126">
        <v>17</v>
      </c>
      <c r="I126">
        <v>15300</v>
      </c>
      <c r="J126" s="23">
        <v>44840</v>
      </c>
    </row>
    <row r="127" spans="2:10" x14ac:dyDescent="0.55000000000000004">
      <c r="B127">
        <v>124</v>
      </c>
      <c r="C127" t="s">
        <v>88</v>
      </c>
      <c r="D127" t="s">
        <v>89</v>
      </c>
      <c r="E127" t="s">
        <v>74</v>
      </c>
      <c r="F127" t="s">
        <v>91</v>
      </c>
      <c r="G127">
        <v>300</v>
      </c>
      <c r="H127">
        <v>37</v>
      </c>
      <c r="I127">
        <v>11100</v>
      </c>
      <c r="J127" s="23">
        <v>44919</v>
      </c>
    </row>
    <row r="128" spans="2:10" x14ac:dyDescent="0.55000000000000004">
      <c r="B128">
        <v>125</v>
      </c>
      <c r="C128" t="s">
        <v>101</v>
      </c>
      <c r="D128" t="s">
        <v>102</v>
      </c>
      <c r="E128" t="s">
        <v>96</v>
      </c>
      <c r="F128" t="s">
        <v>83</v>
      </c>
      <c r="G128">
        <v>120</v>
      </c>
      <c r="H128">
        <v>36</v>
      </c>
      <c r="I128">
        <v>4320</v>
      </c>
      <c r="J128" s="23">
        <v>44825</v>
      </c>
    </row>
    <row r="129" spans="2:10" x14ac:dyDescent="0.55000000000000004">
      <c r="B129">
        <v>126</v>
      </c>
      <c r="C129" t="s">
        <v>104</v>
      </c>
      <c r="D129" t="s">
        <v>105</v>
      </c>
      <c r="E129" t="s">
        <v>90</v>
      </c>
      <c r="F129" t="s">
        <v>97</v>
      </c>
      <c r="G129">
        <v>800</v>
      </c>
      <c r="H129">
        <v>16</v>
      </c>
      <c r="I129">
        <v>12800</v>
      </c>
      <c r="J129" s="23">
        <v>44792</v>
      </c>
    </row>
    <row r="130" spans="2:10" x14ac:dyDescent="0.55000000000000004">
      <c r="B130">
        <v>127</v>
      </c>
      <c r="C130" t="s">
        <v>94</v>
      </c>
      <c r="D130" t="s">
        <v>95</v>
      </c>
      <c r="E130" t="s">
        <v>96</v>
      </c>
      <c r="F130" t="s">
        <v>103</v>
      </c>
      <c r="G130">
        <v>230</v>
      </c>
      <c r="H130">
        <v>18</v>
      </c>
      <c r="I130">
        <v>4140</v>
      </c>
      <c r="J130" s="23">
        <v>44582</v>
      </c>
    </row>
    <row r="131" spans="2:10" x14ac:dyDescent="0.55000000000000004">
      <c r="B131">
        <v>128</v>
      </c>
      <c r="C131" t="s">
        <v>76</v>
      </c>
      <c r="D131" t="s">
        <v>77</v>
      </c>
      <c r="E131" t="s">
        <v>96</v>
      </c>
      <c r="F131" t="s">
        <v>83</v>
      </c>
      <c r="G131">
        <v>120</v>
      </c>
      <c r="H131">
        <v>42</v>
      </c>
      <c r="I131">
        <v>5040</v>
      </c>
      <c r="J131" s="23">
        <v>44582</v>
      </c>
    </row>
    <row r="132" spans="2:10" x14ac:dyDescent="0.55000000000000004">
      <c r="B132">
        <v>129</v>
      </c>
      <c r="C132" t="s">
        <v>117</v>
      </c>
      <c r="D132" t="s">
        <v>118</v>
      </c>
      <c r="E132" t="s">
        <v>90</v>
      </c>
      <c r="F132" t="s">
        <v>97</v>
      </c>
      <c r="G132">
        <v>800</v>
      </c>
      <c r="H132">
        <v>9</v>
      </c>
      <c r="I132">
        <v>7200</v>
      </c>
      <c r="J132" s="23">
        <v>44840</v>
      </c>
    </row>
    <row r="133" spans="2:10" x14ac:dyDescent="0.55000000000000004">
      <c r="B133">
        <v>130</v>
      </c>
      <c r="C133" t="s">
        <v>121</v>
      </c>
      <c r="D133" t="s">
        <v>122</v>
      </c>
      <c r="E133" t="s">
        <v>90</v>
      </c>
      <c r="F133" t="s">
        <v>103</v>
      </c>
      <c r="G133">
        <v>230</v>
      </c>
      <c r="H133">
        <v>19</v>
      </c>
      <c r="I133">
        <v>4370</v>
      </c>
      <c r="J133" s="23">
        <v>44601</v>
      </c>
    </row>
    <row r="134" spans="2:10" x14ac:dyDescent="0.55000000000000004">
      <c r="B134">
        <v>131</v>
      </c>
      <c r="C134" t="s">
        <v>123</v>
      </c>
      <c r="D134" t="s">
        <v>124</v>
      </c>
      <c r="E134" t="s">
        <v>78</v>
      </c>
      <c r="F134" t="s">
        <v>103</v>
      </c>
      <c r="G134">
        <v>230</v>
      </c>
      <c r="H134">
        <v>29</v>
      </c>
      <c r="I134">
        <v>6670</v>
      </c>
      <c r="J134" s="23">
        <v>44811</v>
      </c>
    </row>
    <row r="135" spans="2:10" x14ac:dyDescent="0.55000000000000004">
      <c r="B135">
        <v>132</v>
      </c>
      <c r="C135" t="s">
        <v>115</v>
      </c>
      <c r="D135" t="s">
        <v>116</v>
      </c>
      <c r="E135" t="s">
        <v>74</v>
      </c>
      <c r="F135" t="s">
        <v>97</v>
      </c>
      <c r="G135">
        <v>800</v>
      </c>
      <c r="H135">
        <v>49</v>
      </c>
      <c r="I135">
        <v>39200</v>
      </c>
      <c r="J135" s="23">
        <v>44601</v>
      </c>
    </row>
    <row r="136" spans="2:10" x14ac:dyDescent="0.55000000000000004">
      <c r="B136">
        <v>133</v>
      </c>
      <c r="C136" t="s">
        <v>72</v>
      </c>
      <c r="D136" t="s">
        <v>73</v>
      </c>
      <c r="E136" t="s">
        <v>100</v>
      </c>
      <c r="F136" t="s">
        <v>75</v>
      </c>
      <c r="G136">
        <v>210</v>
      </c>
      <c r="H136">
        <v>38</v>
      </c>
      <c r="I136">
        <v>7980</v>
      </c>
      <c r="J136" s="23">
        <v>44582</v>
      </c>
    </row>
    <row r="137" spans="2:10" x14ac:dyDescent="0.55000000000000004">
      <c r="B137">
        <v>134</v>
      </c>
      <c r="C137" t="s">
        <v>110</v>
      </c>
      <c r="D137" t="s">
        <v>111</v>
      </c>
      <c r="E137" t="s">
        <v>112</v>
      </c>
      <c r="F137" t="s">
        <v>79</v>
      </c>
      <c r="G137">
        <v>900</v>
      </c>
      <c r="H137">
        <v>8</v>
      </c>
      <c r="I137">
        <v>7200</v>
      </c>
      <c r="J137" s="23">
        <v>44890</v>
      </c>
    </row>
    <row r="138" spans="2:10" x14ac:dyDescent="0.55000000000000004">
      <c r="B138">
        <v>135</v>
      </c>
      <c r="C138" t="s">
        <v>72</v>
      </c>
      <c r="D138" t="s">
        <v>73</v>
      </c>
      <c r="E138" t="s">
        <v>96</v>
      </c>
      <c r="F138" t="s">
        <v>83</v>
      </c>
      <c r="G138">
        <v>120</v>
      </c>
      <c r="H138">
        <v>46</v>
      </c>
      <c r="I138">
        <v>5520</v>
      </c>
      <c r="J138" s="23">
        <v>44792</v>
      </c>
    </row>
    <row r="139" spans="2:10" x14ac:dyDescent="0.55000000000000004">
      <c r="B139">
        <v>136</v>
      </c>
      <c r="C139" t="s">
        <v>84</v>
      </c>
      <c r="D139" t="s">
        <v>85</v>
      </c>
      <c r="E139" t="s">
        <v>82</v>
      </c>
      <c r="F139" t="s">
        <v>75</v>
      </c>
      <c r="G139">
        <v>210</v>
      </c>
      <c r="H139">
        <v>41</v>
      </c>
      <c r="I139">
        <v>8610</v>
      </c>
      <c r="J139" s="23">
        <v>44792</v>
      </c>
    </row>
    <row r="140" spans="2:10" x14ac:dyDescent="0.55000000000000004">
      <c r="B140">
        <v>137</v>
      </c>
      <c r="C140" t="s">
        <v>94</v>
      </c>
      <c r="D140" t="s">
        <v>95</v>
      </c>
      <c r="E140" t="s">
        <v>96</v>
      </c>
      <c r="F140" t="s">
        <v>97</v>
      </c>
      <c r="G140">
        <v>800</v>
      </c>
      <c r="H140">
        <v>3</v>
      </c>
      <c r="I140">
        <v>2400</v>
      </c>
      <c r="J140" s="23">
        <v>44919</v>
      </c>
    </row>
    <row r="141" spans="2:10" x14ac:dyDescent="0.55000000000000004">
      <c r="B141">
        <v>138</v>
      </c>
      <c r="C141" t="s">
        <v>119</v>
      </c>
      <c r="D141" t="s">
        <v>120</v>
      </c>
      <c r="E141" t="s">
        <v>78</v>
      </c>
      <c r="F141" t="s">
        <v>103</v>
      </c>
      <c r="G141">
        <v>230</v>
      </c>
      <c r="H141">
        <v>19</v>
      </c>
      <c r="I141">
        <v>4370</v>
      </c>
      <c r="J141" s="23">
        <v>44919</v>
      </c>
    </row>
    <row r="142" spans="2:10" x14ac:dyDescent="0.55000000000000004">
      <c r="B142">
        <v>139</v>
      </c>
      <c r="C142" t="s">
        <v>76</v>
      </c>
      <c r="D142" t="s">
        <v>77</v>
      </c>
      <c r="E142" t="s">
        <v>96</v>
      </c>
      <c r="F142" t="s">
        <v>103</v>
      </c>
      <c r="G142">
        <v>230</v>
      </c>
      <c r="H142">
        <v>48</v>
      </c>
      <c r="I142">
        <v>11040</v>
      </c>
      <c r="J142" s="23">
        <v>44792</v>
      </c>
    </row>
    <row r="143" spans="2:10" x14ac:dyDescent="0.55000000000000004">
      <c r="B143">
        <v>140</v>
      </c>
      <c r="C143" t="s">
        <v>104</v>
      </c>
      <c r="D143" t="s">
        <v>105</v>
      </c>
      <c r="E143" t="s">
        <v>90</v>
      </c>
      <c r="F143" t="s">
        <v>79</v>
      </c>
      <c r="G143">
        <v>900</v>
      </c>
      <c r="H143">
        <v>16</v>
      </c>
      <c r="I143">
        <v>14400</v>
      </c>
      <c r="J143" s="23">
        <v>44737</v>
      </c>
    </row>
    <row r="144" spans="2:10" x14ac:dyDescent="0.55000000000000004">
      <c r="B144">
        <v>141</v>
      </c>
      <c r="C144" t="s">
        <v>72</v>
      </c>
      <c r="D144" t="s">
        <v>73</v>
      </c>
      <c r="E144" t="s">
        <v>100</v>
      </c>
      <c r="F144" t="s">
        <v>83</v>
      </c>
      <c r="G144">
        <v>120</v>
      </c>
      <c r="H144">
        <v>10</v>
      </c>
      <c r="I144">
        <v>1200</v>
      </c>
      <c r="J144" s="23">
        <v>44919</v>
      </c>
    </row>
    <row r="145" spans="2:10" x14ac:dyDescent="0.55000000000000004">
      <c r="B145">
        <v>142</v>
      </c>
      <c r="C145" t="s">
        <v>80</v>
      </c>
      <c r="D145" t="s">
        <v>81</v>
      </c>
      <c r="E145" t="s">
        <v>100</v>
      </c>
      <c r="F145" t="s">
        <v>103</v>
      </c>
      <c r="G145">
        <v>230</v>
      </c>
      <c r="H145">
        <v>35</v>
      </c>
      <c r="I145">
        <v>8050</v>
      </c>
      <c r="J145" s="23">
        <v>44825</v>
      </c>
    </row>
    <row r="146" spans="2:10" x14ac:dyDescent="0.55000000000000004">
      <c r="B146">
        <v>143</v>
      </c>
      <c r="C146" t="s">
        <v>101</v>
      </c>
      <c r="D146" t="s">
        <v>102</v>
      </c>
      <c r="E146" t="s">
        <v>96</v>
      </c>
      <c r="F146" t="s">
        <v>79</v>
      </c>
      <c r="G146">
        <v>900</v>
      </c>
      <c r="H146">
        <v>30</v>
      </c>
      <c r="I146">
        <v>27000</v>
      </c>
      <c r="J146" s="23">
        <v>44792</v>
      </c>
    </row>
    <row r="147" spans="2:10" x14ac:dyDescent="0.55000000000000004">
      <c r="B147">
        <v>144</v>
      </c>
      <c r="C147" t="s">
        <v>94</v>
      </c>
      <c r="D147" t="s">
        <v>95</v>
      </c>
      <c r="E147" t="s">
        <v>96</v>
      </c>
      <c r="F147" t="s">
        <v>75</v>
      </c>
      <c r="G147">
        <v>210</v>
      </c>
      <c r="H147">
        <v>42</v>
      </c>
      <c r="I147">
        <v>8820</v>
      </c>
      <c r="J147" s="23">
        <v>44909</v>
      </c>
    </row>
    <row r="148" spans="2:10" x14ac:dyDescent="0.55000000000000004">
      <c r="B148">
        <v>145</v>
      </c>
      <c r="C148" t="s">
        <v>86</v>
      </c>
      <c r="D148" t="s">
        <v>87</v>
      </c>
      <c r="E148" t="s">
        <v>74</v>
      </c>
      <c r="F148" t="s">
        <v>103</v>
      </c>
      <c r="G148">
        <v>230</v>
      </c>
      <c r="H148">
        <v>16</v>
      </c>
      <c r="I148">
        <v>3680</v>
      </c>
      <c r="J148" s="23">
        <v>44737</v>
      </c>
    </row>
    <row r="149" spans="2:10" x14ac:dyDescent="0.55000000000000004">
      <c r="B149">
        <v>146</v>
      </c>
      <c r="C149" t="s">
        <v>115</v>
      </c>
      <c r="D149" t="s">
        <v>116</v>
      </c>
      <c r="E149" t="s">
        <v>112</v>
      </c>
      <c r="F149" t="s">
        <v>75</v>
      </c>
      <c r="G149">
        <v>210</v>
      </c>
      <c r="H149">
        <v>4</v>
      </c>
      <c r="I149">
        <v>840</v>
      </c>
      <c r="J149" s="23">
        <v>44909</v>
      </c>
    </row>
    <row r="150" spans="2:10" x14ac:dyDescent="0.55000000000000004">
      <c r="B150">
        <v>147</v>
      </c>
      <c r="C150" t="s">
        <v>121</v>
      </c>
      <c r="D150" t="s">
        <v>122</v>
      </c>
      <c r="E150" t="s">
        <v>78</v>
      </c>
      <c r="F150" t="s">
        <v>75</v>
      </c>
      <c r="G150">
        <v>210</v>
      </c>
      <c r="H150">
        <v>13</v>
      </c>
      <c r="I150">
        <v>2730</v>
      </c>
      <c r="J150" s="23">
        <v>44601</v>
      </c>
    </row>
    <row r="151" spans="2:10" x14ac:dyDescent="0.55000000000000004">
      <c r="B151">
        <v>148</v>
      </c>
      <c r="C151" t="s">
        <v>119</v>
      </c>
      <c r="D151" t="s">
        <v>120</v>
      </c>
      <c r="E151" t="s">
        <v>78</v>
      </c>
      <c r="F151" t="s">
        <v>83</v>
      </c>
      <c r="G151">
        <v>120</v>
      </c>
      <c r="H151">
        <v>19</v>
      </c>
      <c r="I151">
        <v>2280</v>
      </c>
      <c r="J151" s="23">
        <v>44890</v>
      </c>
    </row>
    <row r="152" spans="2:10" x14ac:dyDescent="0.55000000000000004">
      <c r="B152">
        <v>149</v>
      </c>
      <c r="C152" t="s">
        <v>115</v>
      </c>
      <c r="D152" t="s">
        <v>116</v>
      </c>
      <c r="E152" t="s">
        <v>90</v>
      </c>
      <c r="F152" t="s">
        <v>91</v>
      </c>
      <c r="G152">
        <v>300</v>
      </c>
      <c r="H152">
        <v>26</v>
      </c>
      <c r="I152">
        <v>7800</v>
      </c>
      <c r="J152" s="23">
        <v>44919</v>
      </c>
    </row>
    <row r="153" spans="2:10" x14ac:dyDescent="0.55000000000000004">
      <c r="B153">
        <v>150</v>
      </c>
      <c r="C153" t="s">
        <v>101</v>
      </c>
      <c r="D153" t="s">
        <v>102</v>
      </c>
      <c r="E153" t="s">
        <v>96</v>
      </c>
      <c r="F153" t="s">
        <v>79</v>
      </c>
      <c r="G153">
        <v>900</v>
      </c>
      <c r="H153">
        <v>21</v>
      </c>
      <c r="I153">
        <v>18900</v>
      </c>
      <c r="J153" s="23">
        <v>44919</v>
      </c>
    </row>
    <row r="154" spans="2:10" x14ac:dyDescent="0.55000000000000004">
      <c r="B154">
        <v>151</v>
      </c>
      <c r="C154" t="s">
        <v>72</v>
      </c>
      <c r="D154" t="s">
        <v>73</v>
      </c>
      <c r="E154" t="s">
        <v>96</v>
      </c>
      <c r="F154" t="s">
        <v>83</v>
      </c>
      <c r="G154">
        <v>120</v>
      </c>
      <c r="H154">
        <v>27</v>
      </c>
      <c r="I154">
        <v>3240</v>
      </c>
      <c r="J154" s="23">
        <v>44840</v>
      </c>
    </row>
    <row r="155" spans="2:10" x14ac:dyDescent="0.55000000000000004">
      <c r="B155">
        <v>152</v>
      </c>
      <c r="C155" t="s">
        <v>117</v>
      </c>
      <c r="D155" t="s">
        <v>118</v>
      </c>
      <c r="E155" t="s">
        <v>82</v>
      </c>
      <c r="F155" t="s">
        <v>83</v>
      </c>
      <c r="G155">
        <v>120</v>
      </c>
      <c r="H155">
        <v>25</v>
      </c>
      <c r="I155">
        <v>3000</v>
      </c>
      <c r="J155" s="23">
        <v>44919</v>
      </c>
    </row>
    <row r="156" spans="2:10" x14ac:dyDescent="0.55000000000000004">
      <c r="B156">
        <v>153</v>
      </c>
      <c r="C156" t="s">
        <v>94</v>
      </c>
      <c r="D156" t="s">
        <v>95</v>
      </c>
      <c r="E156" t="s">
        <v>82</v>
      </c>
      <c r="F156" t="s">
        <v>91</v>
      </c>
      <c r="G156">
        <v>300</v>
      </c>
      <c r="H156">
        <v>6</v>
      </c>
      <c r="I156">
        <v>1800</v>
      </c>
      <c r="J156" s="23">
        <v>44840</v>
      </c>
    </row>
    <row r="157" spans="2:10" x14ac:dyDescent="0.55000000000000004">
      <c r="B157">
        <v>154</v>
      </c>
      <c r="C157" t="s">
        <v>123</v>
      </c>
      <c r="D157" t="s">
        <v>124</v>
      </c>
      <c r="E157" t="s">
        <v>90</v>
      </c>
      <c r="F157" t="s">
        <v>79</v>
      </c>
      <c r="G157">
        <v>900</v>
      </c>
      <c r="H157">
        <v>25</v>
      </c>
      <c r="I157">
        <v>22500</v>
      </c>
      <c r="J157" s="23">
        <v>44601</v>
      </c>
    </row>
    <row r="158" spans="2:10" x14ac:dyDescent="0.55000000000000004">
      <c r="B158">
        <v>155</v>
      </c>
      <c r="C158" t="s">
        <v>110</v>
      </c>
      <c r="D158" t="s">
        <v>111</v>
      </c>
      <c r="E158" t="s">
        <v>112</v>
      </c>
      <c r="F158" t="s">
        <v>103</v>
      </c>
      <c r="G158">
        <v>230</v>
      </c>
      <c r="H158">
        <v>50</v>
      </c>
      <c r="I158">
        <v>11500</v>
      </c>
      <c r="J158" s="23">
        <v>44582</v>
      </c>
    </row>
    <row r="159" spans="2:10" x14ac:dyDescent="0.55000000000000004">
      <c r="B159">
        <v>156</v>
      </c>
      <c r="C159" t="s">
        <v>121</v>
      </c>
      <c r="D159" t="s">
        <v>122</v>
      </c>
      <c r="E159" t="s">
        <v>74</v>
      </c>
      <c r="F159" t="s">
        <v>91</v>
      </c>
      <c r="G159">
        <v>300</v>
      </c>
      <c r="H159">
        <v>41</v>
      </c>
      <c r="I159">
        <v>12300</v>
      </c>
      <c r="J159" s="23">
        <v>44811</v>
      </c>
    </row>
    <row r="160" spans="2:10" x14ac:dyDescent="0.55000000000000004">
      <c r="B160">
        <v>157</v>
      </c>
      <c r="C160" t="s">
        <v>86</v>
      </c>
      <c r="D160" t="s">
        <v>87</v>
      </c>
      <c r="E160" t="s">
        <v>96</v>
      </c>
      <c r="F160" t="s">
        <v>103</v>
      </c>
      <c r="G160">
        <v>230</v>
      </c>
      <c r="H160">
        <v>36</v>
      </c>
      <c r="I160">
        <v>8280</v>
      </c>
      <c r="J160" s="23">
        <v>44737</v>
      </c>
    </row>
    <row r="161" spans="2:10" x14ac:dyDescent="0.55000000000000004">
      <c r="B161">
        <v>158</v>
      </c>
      <c r="C161" t="s">
        <v>94</v>
      </c>
      <c r="D161" t="s">
        <v>95</v>
      </c>
      <c r="E161" t="s">
        <v>100</v>
      </c>
      <c r="F161" t="s">
        <v>75</v>
      </c>
      <c r="G161">
        <v>210</v>
      </c>
      <c r="H161">
        <v>22</v>
      </c>
      <c r="I161">
        <v>4620</v>
      </c>
      <c r="J161" s="23">
        <v>44582</v>
      </c>
    </row>
    <row r="162" spans="2:10" x14ac:dyDescent="0.55000000000000004">
      <c r="B162">
        <v>159</v>
      </c>
      <c r="C162" t="s">
        <v>76</v>
      </c>
      <c r="D162" t="s">
        <v>77</v>
      </c>
      <c r="E162" t="s">
        <v>112</v>
      </c>
      <c r="F162" t="s">
        <v>75</v>
      </c>
      <c r="G162">
        <v>210</v>
      </c>
      <c r="H162">
        <v>29</v>
      </c>
      <c r="I162">
        <v>6090</v>
      </c>
      <c r="J162" s="23">
        <v>44909</v>
      </c>
    </row>
    <row r="163" spans="2:10" x14ac:dyDescent="0.55000000000000004">
      <c r="B163">
        <v>160</v>
      </c>
      <c r="C163" t="s">
        <v>115</v>
      </c>
      <c r="D163" t="s">
        <v>116</v>
      </c>
      <c r="E163" t="s">
        <v>82</v>
      </c>
      <c r="F163" t="s">
        <v>83</v>
      </c>
      <c r="G163">
        <v>120</v>
      </c>
      <c r="H163">
        <v>15</v>
      </c>
      <c r="I163">
        <v>1800</v>
      </c>
      <c r="J163" s="23">
        <v>44919</v>
      </c>
    </row>
    <row r="164" spans="2:10" x14ac:dyDescent="0.55000000000000004">
      <c r="B164">
        <v>161</v>
      </c>
      <c r="C164" t="s">
        <v>123</v>
      </c>
      <c r="D164" t="s">
        <v>124</v>
      </c>
      <c r="E164" t="s">
        <v>100</v>
      </c>
      <c r="F164" t="s">
        <v>103</v>
      </c>
      <c r="G164">
        <v>230</v>
      </c>
      <c r="H164">
        <v>21</v>
      </c>
      <c r="I164">
        <v>4830</v>
      </c>
      <c r="J164" s="23">
        <v>44890</v>
      </c>
    </row>
    <row r="165" spans="2:10" x14ac:dyDescent="0.55000000000000004">
      <c r="B165">
        <v>162</v>
      </c>
      <c r="C165" t="s">
        <v>117</v>
      </c>
      <c r="D165" t="s">
        <v>118</v>
      </c>
      <c r="E165" t="s">
        <v>74</v>
      </c>
      <c r="F165" t="s">
        <v>83</v>
      </c>
      <c r="G165">
        <v>120</v>
      </c>
      <c r="H165">
        <v>42</v>
      </c>
      <c r="I165">
        <v>5040</v>
      </c>
      <c r="J165" s="23">
        <v>44890</v>
      </c>
    </row>
    <row r="166" spans="2:10" x14ac:dyDescent="0.55000000000000004">
      <c r="B166">
        <v>163</v>
      </c>
      <c r="C166" t="s">
        <v>92</v>
      </c>
      <c r="D166" t="s">
        <v>93</v>
      </c>
      <c r="E166" t="s">
        <v>112</v>
      </c>
      <c r="F166" t="s">
        <v>97</v>
      </c>
      <c r="G166">
        <v>800</v>
      </c>
      <c r="H166">
        <v>35</v>
      </c>
      <c r="I166">
        <v>28000</v>
      </c>
      <c r="J166" s="23">
        <v>44737</v>
      </c>
    </row>
    <row r="167" spans="2:10" x14ac:dyDescent="0.55000000000000004">
      <c r="B167">
        <v>164</v>
      </c>
      <c r="C167" t="s">
        <v>72</v>
      </c>
      <c r="D167" t="s">
        <v>73</v>
      </c>
      <c r="E167" t="s">
        <v>100</v>
      </c>
      <c r="F167" t="s">
        <v>91</v>
      </c>
      <c r="G167">
        <v>300</v>
      </c>
      <c r="H167">
        <v>37</v>
      </c>
      <c r="I167">
        <v>11100</v>
      </c>
      <c r="J167" s="23">
        <v>44582</v>
      </c>
    </row>
    <row r="168" spans="2:10" x14ac:dyDescent="0.55000000000000004">
      <c r="B168">
        <v>165</v>
      </c>
      <c r="C168" t="s">
        <v>117</v>
      </c>
      <c r="D168" t="s">
        <v>118</v>
      </c>
      <c r="E168" t="s">
        <v>90</v>
      </c>
      <c r="F168" t="s">
        <v>83</v>
      </c>
      <c r="G168">
        <v>120</v>
      </c>
      <c r="H168">
        <v>2</v>
      </c>
      <c r="I168">
        <v>240</v>
      </c>
      <c r="J168" s="23">
        <v>44825</v>
      </c>
    </row>
    <row r="169" spans="2:10" x14ac:dyDescent="0.55000000000000004">
      <c r="B169">
        <v>166</v>
      </c>
      <c r="C169" t="s">
        <v>86</v>
      </c>
      <c r="D169" t="s">
        <v>87</v>
      </c>
      <c r="E169" t="s">
        <v>100</v>
      </c>
      <c r="F169" t="s">
        <v>103</v>
      </c>
      <c r="G169">
        <v>230</v>
      </c>
      <c r="H169">
        <v>5</v>
      </c>
      <c r="I169">
        <v>1150</v>
      </c>
      <c r="J169" s="23">
        <v>44737</v>
      </c>
    </row>
    <row r="170" spans="2:10" x14ac:dyDescent="0.55000000000000004">
      <c r="B170">
        <v>167</v>
      </c>
      <c r="C170" t="s">
        <v>113</v>
      </c>
      <c r="D170" t="s">
        <v>114</v>
      </c>
      <c r="E170" t="s">
        <v>90</v>
      </c>
      <c r="F170" t="s">
        <v>97</v>
      </c>
      <c r="G170">
        <v>800</v>
      </c>
      <c r="H170">
        <v>2</v>
      </c>
      <c r="I170">
        <v>1600</v>
      </c>
      <c r="J170" s="23">
        <v>44811</v>
      </c>
    </row>
    <row r="171" spans="2:10" x14ac:dyDescent="0.55000000000000004">
      <c r="B171">
        <v>168</v>
      </c>
      <c r="C171" t="s">
        <v>106</v>
      </c>
      <c r="D171" t="s">
        <v>107</v>
      </c>
      <c r="E171" t="s">
        <v>112</v>
      </c>
      <c r="F171" t="s">
        <v>103</v>
      </c>
      <c r="G171">
        <v>230</v>
      </c>
      <c r="H171">
        <v>18</v>
      </c>
      <c r="I171">
        <v>4140</v>
      </c>
      <c r="J171" s="23">
        <v>44825</v>
      </c>
    </row>
    <row r="172" spans="2:10" x14ac:dyDescent="0.55000000000000004">
      <c r="B172">
        <v>169</v>
      </c>
      <c r="C172" t="s">
        <v>108</v>
      </c>
      <c r="D172" t="s">
        <v>109</v>
      </c>
      <c r="E172" t="s">
        <v>74</v>
      </c>
      <c r="F172" t="s">
        <v>79</v>
      </c>
      <c r="G172">
        <v>900</v>
      </c>
      <c r="H172">
        <v>36</v>
      </c>
      <c r="I172">
        <v>32400</v>
      </c>
      <c r="J172" s="23">
        <v>44811</v>
      </c>
    </row>
    <row r="173" spans="2:10" x14ac:dyDescent="0.55000000000000004">
      <c r="B173">
        <v>170</v>
      </c>
      <c r="C173" t="s">
        <v>121</v>
      </c>
      <c r="D173" t="s">
        <v>122</v>
      </c>
      <c r="E173" t="s">
        <v>96</v>
      </c>
      <c r="F173" t="s">
        <v>75</v>
      </c>
      <c r="G173">
        <v>210</v>
      </c>
      <c r="H173">
        <v>7</v>
      </c>
      <c r="I173">
        <v>1470</v>
      </c>
      <c r="J173" s="23">
        <v>44825</v>
      </c>
    </row>
    <row r="174" spans="2:10" x14ac:dyDescent="0.55000000000000004">
      <c r="B174">
        <v>171</v>
      </c>
      <c r="C174" t="s">
        <v>92</v>
      </c>
      <c r="D174" t="s">
        <v>93</v>
      </c>
      <c r="E174" t="s">
        <v>96</v>
      </c>
      <c r="F174" t="s">
        <v>83</v>
      </c>
      <c r="G174">
        <v>120</v>
      </c>
      <c r="H174">
        <v>27</v>
      </c>
      <c r="I174">
        <v>3240</v>
      </c>
      <c r="J174" s="23">
        <v>44792</v>
      </c>
    </row>
    <row r="175" spans="2:10" x14ac:dyDescent="0.55000000000000004">
      <c r="B175">
        <v>172</v>
      </c>
      <c r="C175" t="s">
        <v>86</v>
      </c>
      <c r="D175" t="s">
        <v>87</v>
      </c>
      <c r="E175" t="s">
        <v>112</v>
      </c>
      <c r="F175" t="s">
        <v>103</v>
      </c>
      <c r="G175">
        <v>230</v>
      </c>
      <c r="H175">
        <v>22</v>
      </c>
      <c r="I175">
        <v>5060</v>
      </c>
      <c r="J175" s="23">
        <v>44811</v>
      </c>
    </row>
    <row r="176" spans="2:10" x14ac:dyDescent="0.55000000000000004">
      <c r="B176">
        <v>173</v>
      </c>
      <c r="C176" t="s">
        <v>110</v>
      </c>
      <c r="D176" t="s">
        <v>111</v>
      </c>
      <c r="E176" t="s">
        <v>90</v>
      </c>
      <c r="F176" t="s">
        <v>79</v>
      </c>
      <c r="G176">
        <v>900</v>
      </c>
      <c r="H176">
        <v>40</v>
      </c>
      <c r="I176">
        <v>36000</v>
      </c>
      <c r="J176" s="23">
        <v>44825</v>
      </c>
    </row>
    <row r="177" spans="2:10" x14ac:dyDescent="0.55000000000000004">
      <c r="B177">
        <v>174</v>
      </c>
      <c r="C177" t="s">
        <v>76</v>
      </c>
      <c r="D177" t="s">
        <v>77</v>
      </c>
      <c r="E177" t="s">
        <v>74</v>
      </c>
      <c r="F177" t="s">
        <v>91</v>
      </c>
      <c r="G177">
        <v>300</v>
      </c>
      <c r="H177">
        <v>0</v>
      </c>
      <c r="I177">
        <v>0</v>
      </c>
      <c r="J177" s="23">
        <v>44811</v>
      </c>
    </row>
    <row r="178" spans="2:10" x14ac:dyDescent="0.55000000000000004">
      <c r="B178">
        <v>175</v>
      </c>
      <c r="C178" t="s">
        <v>113</v>
      </c>
      <c r="D178" t="s">
        <v>114</v>
      </c>
      <c r="E178" t="s">
        <v>96</v>
      </c>
      <c r="F178" t="s">
        <v>103</v>
      </c>
      <c r="G178">
        <v>230</v>
      </c>
      <c r="H178">
        <v>23</v>
      </c>
      <c r="I178">
        <v>5290</v>
      </c>
      <c r="J178" s="23">
        <v>44737</v>
      </c>
    </row>
    <row r="179" spans="2:10" x14ac:dyDescent="0.55000000000000004">
      <c r="B179">
        <v>176</v>
      </c>
      <c r="C179" t="s">
        <v>115</v>
      </c>
      <c r="D179" t="s">
        <v>116</v>
      </c>
      <c r="E179" t="s">
        <v>82</v>
      </c>
      <c r="F179" t="s">
        <v>97</v>
      </c>
      <c r="G179">
        <v>800</v>
      </c>
      <c r="H179">
        <v>22</v>
      </c>
      <c r="I179">
        <v>17600</v>
      </c>
      <c r="J179" s="23">
        <v>44825</v>
      </c>
    </row>
    <row r="180" spans="2:10" x14ac:dyDescent="0.55000000000000004">
      <c r="B180">
        <v>177</v>
      </c>
      <c r="C180" t="s">
        <v>80</v>
      </c>
      <c r="D180" t="s">
        <v>81</v>
      </c>
      <c r="E180" t="s">
        <v>82</v>
      </c>
      <c r="F180" t="s">
        <v>83</v>
      </c>
      <c r="G180">
        <v>120</v>
      </c>
      <c r="H180">
        <v>25</v>
      </c>
      <c r="I180">
        <v>3000</v>
      </c>
      <c r="J180" s="23">
        <v>44840</v>
      </c>
    </row>
    <row r="181" spans="2:10" x14ac:dyDescent="0.55000000000000004">
      <c r="B181">
        <v>178</v>
      </c>
      <c r="C181" t="s">
        <v>84</v>
      </c>
      <c r="D181" t="s">
        <v>85</v>
      </c>
      <c r="E181" t="s">
        <v>82</v>
      </c>
      <c r="F181" t="s">
        <v>97</v>
      </c>
      <c r="G181">
        <v>800</v>
      </c>
      <c r="H181">
        <v>15</v>
      </c>
      <c r="I181">
        <v>12000</v>
      </c>
      <c r="J181" s="23">
        <v>44811</v>
      </c>
    </row>
    <row r="182" spans="2:10" x14ac:dyDescent="0.55000000000000004">
      <c r="B182">
        <v>179</v>
      </c>
      <c r="C182" t="s">
        <v>119</v>
      </c>
      <c r="D182" t="s">
        <v>120</v>
      </c>
      <c r="E182" t="s">
        <v>90</v>
      </c>
      <c r="F182" t="s">
        <v>79</v>
      </c>
      <c r="G182">
        <v>900</v>
      </c>
      <c r="H182">
        <v>20</v>
      </c>
      <c r="I182">
        <v>18000</v>
      </c>
      <c r="J182" s="23">
        <v>44909</v>
      </c>
    </row>
    <row r="183" spans="2:10" x14ac:dyDescent="0.55000000000000004">
      <c r="B183">
        <v>180</v>
      </c>
      <c r="C183" t="s">
        <v>88</v>
      </c>
      <c r="D183" t="s">
        <v>89</v>
      </c>
      <c r="E183" t="s">
        <v>74</v>
      </c>
      <c r="F183" t="s">
        <v>83</v>
      </c>
      <c r="G183">
        <v>120</v>
      </c>
      <c r="H183">
        <v>43</v>
      </c>
      <c r="I183">
        <v>5160</v>
      </c>
      <c r="J183" s="23">
        <v>44582</v>
      </c>
    </row>
    <row r="184" spans="2:10" x14ac:dyDescent="0.55000000000000004">
      <c r="B184">
        <v>181</v>
      </c>
      <c r="C184" t="s">
        <v>80</v>
      </c>
      <c r="D184" t="s">
        <v>81</v>
      </c>
      <c r="E184" t="s">
        <v>90</v>
      </c>
      <c r="F184" t="s">
        <v>103</v>
      </c>
      <c r="G184">
        <v>230</v>
      </c>
      <c r="H184">
        <v>44</v>
      </c>
      <c r="I184">
        <v>10120</v>
      </c>
      <c r="J184" s="23">
        <v>44825</v>
      </c>
    </row>
    <row r="185" spans="2:10" x14ac:dyDescent="0.55000000000000004">
      <c r="B185">
        <v>182</v>
      </c>
      <c r="C185" t="s">
        <v>72</v>
      </c>
      <c r="D185" t="s">
        <v>73</v>
      </c>
      <c r="E185" t="s">
        <v>96</v>
      </c>
      <c r="F185" t="s">
        <v>83</v>
      </c>
      <c r="G185">
        <v>120</v>
      </c>
      <c r="H185">
        <v>14</v>
      </c>
      <c r="I185">
        <v>1680</v>
      </c>
      <c r="J185" s="23">
        <v>44825</v>
      </c>
    </row>
    <row r="186" spans="2:10" x14ac:dyDescent="0.55000000000000004">
      <c r="B186">
        <v>183</v>
      </c>
      <c r="C186" t="s">
        <v>110</v>
      </c>
      <c r="D186" t="s">
        <v>111</v>
      </c>
      <c r="E186" t="s">
        <v>100</v>
      </c>
      <c r="F186" t="s">
        <v>97</v>
      </c>
      <c r="G186">
        <v>800</v>
      </c>
      <c r="H186">
        <v>24</v>
      </c>
      <c r="I186">
        <v>19200</v>
      </c>
      <c r="J186" s="23">
        <v>44890</v>
      </c>
    </row>
    <row r="187" spans="2:10" x14ac:dyDescent="0.55000000000000004">
      <c r="B187">
        <v>184</v>
      </c>
      <c r="C187" t="s">
        <v>123</v>
      </c>
      <c r="D187" t="s">
        <v>124</v>
      </c>
      <c r="E187" t="s">
        <v>74</v>
      </c>
      <c r="F187" t="s">
        <v>91</v>
      </c>
      <c r="G187">
        <v>300</v>
      </c>
      <c r="H187">
        <v>44</v>
      </c>
      <c r="I187">
        <v>13200</v>
      </c>
      <c r="J187" s="23">
        <v>44811</v>
      </c>
    </row>
    <row r="188" spans="2:10" x14ac:dyDescent="0.55000000000000004">
      <c r="B188">
        <v>185</v>
      </c>
      <c r="C188" t="s">
        <v>98</v>
      </c>
      <c r="D188" t="s">
        <v>99</v>
      </c>
      <c r="E188" t="s">
        <v>82</v>
      </c>
      <c r="F188" t="s">
        <v>103</v>
      </c>
      <c r="G188">
        <v>230</v>
      </c>
      <c r="H188">
        <v>38</v>
      </c>
      <c r="I188">
        <v>8740</v>
      </c>
      <c r="J188" s="23">
        <v>44909</v>
      </c>
    </row>
    <row r="189" spans="2:10" x14ac:dyDescent="0.55000000000000004">
      <c r="B189">
        <v>186</v>
      </c>
      <c r="C189" t="s">
        <v>106</v>
      </c>
      <c r="D189" t="s">
        <v>107</v>
      </c>
      <c r="E189" t="s">
        <v>82</v>
      </c>
      <c r="F189" t="s">
        <v>75</v>
      </c>
      <c r="G189">
        <v>210</v>
      </c>
      <c r="H189">
        <v>31</v>
      </c>
      <c r="I189">
        <v>6510</v>
      </c>
      <c r="J189" s="23">
        <v>44825</v>
      </c>
    </row>
    <row r="190" spans="2:10" x14ac:dyDescent="0.55000000000000004">
      <c r="B190">
        <v>187</v>
      </c>
      <c r="C190" t="s">
        <v>84</v>
      </c>
      <c r="D190" t="s">
        <v>85</v>
      </c>
      <c r="E190" t="s">
        <v>90</v>
      </c>
      <c r="F190" t="s">
        <v>97</v>
      </c>
      <c r="G190">
        <v>800</v>
      </c>
      <c r="H190">
        <v>14</v>
      </c>
      <c r="I190">
        <v>11200</v>
      </c>
      <c r="J190" s="23">
        <v>44582</v>
      </c>
    </row>
    <row r="191" spans="2:10" x14ac:dyDescent="0.55000000000000004">
      <c r="B191">
        <v>188</v>
      </c>
      <c r="C191" t="s">
        <v>104</v>
      </c>
      <c r="D191" t="s">
        <v>105</v>
      </c>
      <c r="E191" t="s">
        <v>82</v>
      </c>
      <c r="F191" t="s">
        <v>83</v>
      </c>
      <c r="G191">
        <v>120</v>
      </c>
      <c r="H191">
        <v>27</v>
      </c>
      <c r="I191">
        <v>3240</v>
      </c>
      <c r="J191" s="23">
        <v>44919</v>
      </c>
    </row>
    <row r="192" spans="2:10" x14ac:dyDescent="0.55000000000000004">
      <c r="B192">
        <v>189</v>
      </c>
      <c r="C192" t="s">
        <v>108</v>
      </c>
      <c r="D192" t="s">
        <v>109</v>
      </c>
      <c r="E192" t="s">
        <v>82</v>
      </c>
      <c r="F192" t="s">
        <v>75</v>
      </c>
      <c r="G192">
        <v>210</v>
      </c>
      <c r="H192">
        <v>7</v>
      </c>
      <c r="I192">
        <v>1470</v>
      </c>
      <c r="J192" s="23">
        <v>44825</v>
      </c>
    </row>
    <row r="193" spans="2:10" x14ac:dyDescent="0.55000000000000004">
      <c r="B193">
        <v>190</v>
      </c>
      <c r="C193" t="s">
        <v>123</v>
      </c>
      <c r="D193" t="s">
        <v>124</v>
      </c>
      <c r="E193" t="s">
        <v>78</v>
      </c>
      <c r="F193" t="s">
        <v>75</v>
      </c>
      <c r="G193">
        <v>210</v>
      </c>
      <c r="H193">
        <v>22</v>
      </c>
      <c r="I193">
        <v>4620</v>
      </c>
      <c r="J193" s="23">
        <v>44737</v>
      </c>
    </row>
    <row r="194" spans="2:10" x14ac:dyDescent="0.55000000000000004">
      <c r="B194">
        <v>191</v>
      </c>
      <c r="C194" t="s">
        <v>98</v>
      </c>
      <c r="D194" t="s">
        <v>99</v>
      </c>
      <c r="E194" t="s">
        <v>112</v>
      </c>
      <c r="F194" t="s">
        <v>79</v>
      </c>
      <c r="G194">
        <v>900</v>
      </c>
      <c r="H194">
        <v>45</v>
      </c>
      <c r="I194">
        <v>40500</v>
      </c>
      <c r="J194" s="23">
        <v>44909</v>
      </c>
    </row>
    <row r="195" spans="2:10" x14ac:dyDescent="0.55000000000000004">
      <c r="B195">
        <v>192</v>
      </c>
      <c r="C195" t="s">
        <v>86</v>
      </c>
      <c r="D195" t="s">
        <v>87</v>
      </c>
      <c r="E195" t="s">
        <v>78</v>
      </c>
      <c r="F195" t="s">
        <v>91</v>
      </c>
      <c r="G195">
        <v>300</v>
      </c>
      <c r="H195">
        <v>42</v>
      </c>
      <c r="I195">
        <v>12600</v>
      </c>
      <c r="J195" s="23">
        <v>44601</v>
      </c>
    </row>
    <row r="196" spans="2:10" x14ac:dyDescent="0.55000000000000004">
      <c r="B196">
        <v>193</v>
      </c>
      <c r="C196" t="s">
        <v>84</v>
      </c>
      <c r="D196" t="s">
        <v>85</v>
      </c>
      <c r="E196" t="s">
        <v>90</v>
      </c>
      <c r="F196" t="s">
        <v>97</v>
      </c>
      <c r="G196">
        <v>800</v>
      </c>
      <c r="H196">
        <v>41</v>
      </c>
      <c r="I196">
        <v>32800</v>
      </c>
      <c r="J196" s="23">
        <v>44890</v>
      </c>
    </row>
    <row r="197" spans="2:10" x14ac:dyDescent="0.55000000000000004">
      <c r="B197">
        <v>194</v>
      </c>
      <c r="C197" t="s">
        <v>115</v>
      </c>
      <c r="D197" t="s">
        <v>116</v>
      </c>
      <c r="E197" t="s">
        <v>90</v>
      </c>
      <c r="F197" t="s">
        <v>97</v>
      </c>
      <c r="G197">
        <v>800</v>
      </c>
      <c r="H197">
        <v>40</v>
      </c>
      <c r="I197">
        <v>32000</v>
      </c>
      <c r="J197" s="23">
        <v>44890</v>
      </c>
    </row>
    <row r="198" spans="2:10" x14ac:dyDescent="0.55000000000000004">
      <c r="B198">
        <v>195</v>
      </c>
      <c r="C198" t="s">
        <v>98</v>
      </c>
      <c r="D198" t="s">
        <v>99</v>
      </c>
      <c r="E198" t="s">
        <v>82</v>
      </c>
      <c r="F198" t="s">
        <v>79</v>
      </c>
      <c r="G198">
        <v>900</v>
      </c>
      <c r="H198">
        <v>23</v>
      </c>
      <c r="I198">
        <v>20700</v>
      </c>
      <c r="J198" s="23">
        <v>44890</v>
      </c>
    </row>
    <row r="199" spans="2:10" x14ac:dyDescent="0.55000000000000004">
      <c r="B199">
        <v>196</v>
      </c>
      <c r="C199" t="s">
        <v>88</v>
      </c>
      <c r="D199" t="s">
        <v>89</v>
      </c>
      <c r="E199" t="s">
        <v>100</v>
      </c>
      <c r="F199" t="s">
        <v>75</v>
      </c>
      <c r="G199">
        <v>210</v>
      </c>
      <c r="H199">
        <v>0</v>
      </c>
      <c r="I199">
        <v>0</v>
      </c>
      <c r="J199" s="23">
        <v>44840</v>
      </c>
    </row>
    <row r="200" spans="2:10" x14ac:dyDescent="0.55000000000000004">
      <c r="B200">
        <v>197</v>
      </c>
      <c r="C200" t="s">
        <v>121</v>
      </c>
      <c r="D200" t="s">
        <v>122</v>
      </c>
      <c r="E200" t="s">
        <v>100</v>
      </c>
      <c r="F200" t="s">
        <v>75</v>
      </c>
      <c r="G200">
        <v>210</v>
      </c>
      <c r="H200">
        <v>28</v>
      </c>
      <c r="I200">
        <v>5880</v>
      </c>
      <c r="J200" s="23">
        <v>44890</v>
      </c>
    </row>
    <row r="201" spans="2:10" x14ac:dyDescent="0.55000000000000004">
      <c r="B201">
        <v>198</v>
      </c>
      <c r="C201" t="s">
        <v>117</v>
      </c>
      <c r="D201" t="s">
        <v>118</v>
      </c>
      <c r="E201" t="s">
        <v>78</v>
      </c>
      <c r="F201" t="s">
        <v>97</v>
      </c>
      <c r="G201">
        <v>800</v>
      </c>
      <c r="H201">
        <v>38</v>
      </c>
      <c r="I201">
        <v>30400</v>
      </c>
      <c r="J201" s="23">
        <v>44737</v>
      </c>
    </row>
    <row r="202" spans="2:10" x14ac:dyDescent="0.55000000000000004">
      <c r="B202">
        <v>199</v>
      </c>
      <c r="C202" t="s">
        <v>101</v>
      </c>
      <c r="D202" t="s">
        <v>102</v>
      </c>
      <c r="E202" t="s">
        <v>96</v>
      </c>
      <c r="F202" t="s">
        <v>91</v>
      </c>
      <c r="G202">
        <v>300</v>
      </c>
      <c r="H202">
        <v>2</v>
      </c>
      <c r="I202">
        <v>600</v>
      </c>
      <c r="J202" s="23">
        <v>44909</v>
      </c>
    </row>
    <row r="203" spans="2:10" x14ac:dyDescent="0.55000000000000004">
      <c r="B203">
        <v>200</v>
      </c>
      <c r="C203" t="s">
        <v>104</v>
      </c>
      <c r="D203" t="s">
        <v>105</v>
      </c>
      <c r="E203" t="s">
        <v>100</v>
      </c>
      <c r="F203" t="s">
        <v>97</v>
      </c>
      <c r="G203">
        <v>800</v>
      </c>
      <c r="H203">
        <v>48</v>
      </c>
      <c r="I203">
        <v>38400</v>
      </c>
      <c r="J203" s="23">
        <v>44890</v>
      </c>
    </row>
    <row r="205" spans="2:10" x14ac:dyDescent="0.55000000000000004">
      <c r="B205" s="27" t="s">
        <v>128</v>
      </c>
      <c r="C205" s="27" t="s">
        <v>127</v>
      </c>
    </row>
    <row r="206" spans="2:10" x14ac:dyDescent="0.55000000000000004">
      <c r="B206" s="27" t="s">
        <v>125</v>
      </c>
      <c r="C206" t="s">
        <v>100</v>
      </c>
      <c r="D206" t="s">
        <v>96</v>
      </c>
      <c r="E206" t="s">
        <v>82</v>
      </c>
      <c r="F206" t="s">
        <v>74</v>
      </c>
      <c r="G206" t="s">
        <v>78</v>
      </c>
      <c r="H206" t="s">
        <v>90</v>
      </c>
      <c r="I206" t="s">
        <v>112</v>
      </c>
      <c r="J206" t="s">
        <v>126</v>
      </c>
    </row>
    <row r="207" spans="2:10" x14ac:dyDescent="0.55000000000000004">
      <c r="B207" s="28" t="s">
        <v>83</v>
      </c>
      <c r="C207" s="30">
        <v>18000</v>
      </c>
      <c r="D207" s="30">
        <v>30240</v>
      </c>
      <c r="E207" s="30">
        <v>33360</v>
      </c>
      <c r="F207" s="30">
        <v>10200</v>
      </c>
      <c r="G207" s="30">
        <v>6000</v>
      </c>
      <c r="H207" s="30">
        <v>1680</v>
      </c>
      <c r="I207" s="30">
        <v>8880</v>
      </c>
      <c r="J207" s="30">
        <v>108360</v>
      </c>
    </row>
    <row r="208" spans="2:10" x14ac:dyDescent="0.55000000000000004">
      <c r="B208" s="28" t="s">
        <v>79</v>
      </c>
      <c r="C208" s="30">
        <v>37800</v>
      </c>
      <c r="D208" s="30">
        <v>71100</v>
      </c>
      <c r="E208" s="30">
        <v>50400</v>
      </c>
      <c r="F208" s="30">
        <v>43200</v>
      </c>
      <c r="G208" s="30">
        <v>105300</v>
      </c>
      <c r="H208" s="30">
        <v>132300</v>
      </c>
      <c r="I208" s="30">
        <v>101700</v>
      </c>
      <c r="J208" s="30">
        <v>541800</v>
      </c>
    </row>
    <row r="209" spans="2:13" x14ac:dyDescent="0.55000000000000004">
      <c r="B209" s="28" t="s">
        <v>97</v>
      </c>
      <c r="C209" s="30">
        <v>163200</v>
      </c>
      <c r="D209" s="30">
        <v>92800</v>
      </c>
      <c r="E209" s="30">
        <v>115200</v>
      </c>
      <c r="F209" s="30">
        <v>39200</v>
      </c>
      <c r="G209" s="30">
        <v>96000</v>
      </c>
      <c r="H209" s="30">
        <v>229600</v>
      </c>
      <c r="I209" s="30">
        <v>92800</v>
      </c>
      <c r="J209" s="30">
        <v>828800</v>
      </c>
    </row>
    <row r="210" spans="2:13" x14ac:dyDescent="0.55000000000000004">
      <c r="B210" s="28" t="s">
        <v>75</v>
      </c>
      <c r="C210" s="30">
        <v>36750</v>
      </c>
      <c r="D210" s="30">
        <v>32340</v>
      </c>
      <c r="E210" s="30">
        <v>25410</v>
      </c>
      <c r="F210" s="30">
        <v>27090</v>
      </c>
      <c r="G210" s="30">
        <v>20160</v>
      </c>
      <c r="H210" s="30">
        <v>26880</v>
      </c>
      <c r="I210" s="30">
        <v>11550</v>
      </c>
      <c r="J210" s="30">
        <v>180180</v>
      </c>
    </row>
    <row r="211" spans="2:13" x14ac:dyDescent="0.55000000000000004">
      <c r="B211" s="28" t="s">
        <v>91</v>
      </c>
      <c r="C211" s="30">
        <v>22200</v>
      </c>
      <c r="D211" s="30">
        <v>1500</v>
      </c>
      <c r="E211" s="30">
        <v>18600</v>
      </c>
      <c r="F211" s="30">
        <v>45900</v>
      </c>
      <c r="G211" s="30">
        <v>39600</v>
      </c>
      <c r="H211" s="30">
        <v>25800</v>
      </c>
      <c r="I211" s="30">
        <v>10500</v>
      </c>
      <c r="J211" s="30">
        <v>164100</v>
      </c>
    </row>
    <row r="212" spans="2:13" x14ac:dyDescent="0.55000000000000004">
      <c r="B212" s="28" t="s">
        <v>103</v>
      </c>
      <c r="C212" s="30">
        <v>19320</v>
      </c>
      <c r="D212" s="30">
        <v>83950</v>
      </c>
      <c r="E212" s="30">
        <v>18400</v>
      </c>
      <c r="F212" s="30">
        <v>17710</v>
      </c>
      <c r="G212" s="30">
        <v>11040</v>
      </c>
      <c r="H212" s="30">
        <v>30820</v>
      </c>
      <c r="I212" s="30">
        <v>37490</v>
      </c>
      <c r="J212" s="30">
        <v>218730</v>
      </c>
    </row>
    <row r="213" spans="2:13" x14ac:dyDescent="0.55000000000000004">
      <c r="B213" s="28" t="s">
        <v>126</v>
      </c>
      <c r="C213" s="30">
        <v>297270</v>
      </c>
      <c r="D213" s="30">
        <v>311930</v>
      </c>
      <c r="E213" s="30">
        <v>261370</v>
      </c>
      <c r="F213" s="30">
        <v>183300</v>
      </c>
      <c r="G213" s="30">
        <v>278100</v>
      </c>
      <c r="H213" s="30">
        <v>447080</v>
      </c>
      <c r="I213" s="30">
        <v>262920</v>
      </c>
      <c r="J213" s="30">
        <v>2041970</v>
      </c>
    </row>
    <row r="217" spans="2:13" ht="21.75" x14ac:dyDescent="0.6">
      <c r="F217" s="29" t="s">
        <v>96</v>
      </c>
      <c r="G217" s="29" t="s">
        <v>74</v>
      </c>
      <c r="H217" s="29" t="s">
        <v>112</v>
      </c>
      <c r="K217" s="29" t="s">
        <v>96</v>
      </c>
      <c r="L217" s="29" t="s">
        <v>82</v>
      </c>
      <c r="M217" s="29" t="s">
        <v>74</v>
      </c>
    </row>
    <row r="218" spans="2:13" x14ac:dyDescent="0.55000000000000004">
      <c r="E218" s="28" t="s">
        <v>83</v>
      </c>
      <c r="F218">
        <f>GETPIVOTDATA("Total     ",$B$205,"City      ",F$217,"Product   ",$E218)</f>
        <v>30240</v>
      </c>
      <c r="G218">
        <f t="shared" ref="G218:H218" si="0">GETPIVOTDATA("Total     ",$B$205,"City      ",G$217,"Product   ",$E218)</f>
        <v>10200</v>
      </c>
      <c r="H218">
        <f t="shared" si="0"/>
        <v>8880</v>
      </c>
      <c r="J218" s="28" t="s">
        <v>75</v>
      </c>
      <c r="K218">
        <f>GETPIVOTDATA("Total     ",$B$205,"City      ",K$217,"Product   ",$J218)</f>
        <v>32340</v>
      </c>
      <c r="L218">
        <f t="shared" ref="L218:M218" si="1">GETPIVOTDATA("Total     ",$B$205,"City      ",L$217,"Product   ",$J218)</f>
        <v>25410</v>
      </c>
      <c r="M218">
        <f t="shared" si="1"/>
        <v>27090</v>
      </c>
    </row>
    <row r="219" spans="2:13" x14ac:dyDescent="0.55000000000000004">
      <c r="E219" s="28" t="s">
        <v>75</v>
      </c>
      <c r="F219">
        <f t="shared" ref="F219:H220" si="2">GETPIVOTDATA("Total     ",$B$205,"City      ",F$217,"Product   ",$E219)</f>
        <v>32340</v>
      </c>
      <c r="G219">
        <f t="shared" si="2"/>
        <v>27090</v>
      </c>
      <c r="H219">
        <f t="shared" si="2"/>
        <v>11550</v>
      </c>
      <c r="J219" s="28" t="s">
        <v>91</v>
      </c>
      <c r="K219">
        <f t="shared" ref="K219:M220" si="3">GETPIVOTDATA("Total     ",$B$205,"City      ",K$217,"Product   ",$J219)</f>
        <v>1500</v>
      </c>
      <c r="L219">
        <f t="shared" si="3"/>
        <v>18600</v>
      </c>
      <c r="M219">
        <f t="shared" si="3"/>
        <v>45900</v>
      </c>
    </row>
    <row r="220" spans="2:13" x14ac:dyDescent="0.55000000000000004">
      <c r="E220" s="28" t="s">
        <v>103</v>
      </c>
      <c r="F220">
        <f t="shared" si="2"/>
        <v>83950</v>
      </c>
      <c r="G220">
        <f t="shared" si="2"/>
        <v>17710</v>
      </c>
      <c r="H220">
        <f t="shared" si="2"/>
        <v>37490</v>
      </c>
      <c r="J220" s="28" t="s">
        <v>103</v>
      </c>
      <c r="K220">
        <f t="shared" si="3"/>
        <v>83950</v>
      </c>
      <c r="L220">
        <f t="shared" si="3"/>
        <v>18400</v>
      </c>
      <c r="M220">
        <f t="shared" si="3"/>
        <v>17710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O270"/>
  <sheetViews>
    <sheetView topLeftCell="F255" workbookViewId="0">
      <selection activeCell="M266" sqref="M266"/>
    </sheetView>
  </sheetViews>
  <sheetFormatPr defaultRowHeight="21" x14ac:dyDescent="0.55000000000000004"/>
  <cols>
    <col min="5" max="5" width="18.109375" customWidth="1"/>
    <col min="7" max="7" width="4.33203125" bestFit="1" customWidth="1"/>
    <col min="8" max="8" width="31.77734375" customWidth="1"/>
    <col min="9" max="9" width="20.88671875" bestFit="1" customWidth="1"/>
    <col min="10" max="10" width="10.21875" bestFit="1" customWidth="1"/>
    <col min="11" max="11" width="10" bestFit="1" customWidth="1"/>
    <col min="12" max="12" width="7.88671875" bestFit="1" customWidth="1"/>
    <col min="13" max="13" width="8.109375" bestFit="1" customWidth="1"/>
    <col min="14" max="14" width="7.77734375" bestFit="1" customWidth="1"/>
    <col min="15" max="15" width="10.6640625" bestFit="1" customWidth="1"/>
  </cols>
  <sheetData>
    <row r="7" spans="7:15" x14ac:dyDescent="0.55000000000000004">
      <c r="G7" t="s">
        <v>63</v>
      </c>
      <c r="H7" t="s">
        <v>64</v>
      </c>
      <c r="I7" t="s">
        <v>65</v>
      </c>
      <c r="J7" t="s">
        <v>66</v>
      </c>
      <c r="K7" t="s">
        <v>67</v>
      </c>
      <c r="L7" t="s">
        <v>68</v>
      </c>
      <c r="M7" t="s">
        <v>69</v>
      </c>
      <c r="N7" t="s">
        <v>70</v>
      </c>
      <c r="O7" t="s">
        <v>71</v>
      </c>
    </row>
    <row r="8" spans="7:15" x14ac:dyDescent="0.55000000000000004">
      <c r="G8">
        <v>1</v>
      </c>
      <c r="H8" t="s">
        <v>72</v>
      </c>
      <c r="I8" t="s">
        <v>73</v>
      </c>
      <c r="J8" t="s">
        <v>74</v>
      </c>
      <c r="K8" t="s">
        <v>75</v>
      </c>
      <c r="L8">
        <v>210</v>
      </c>
      <c r="M8">
        <v>10</v>
      </c>
      <c r="N8">
        <v>2100</v>
      </c>
      <c r="O8" s="23">
        <v>44811</v>
      </c>
    </row>
    <row r="9" spans="7:15" x14ac:dyDescent="0.55000000000000004">
      <c r="G9">
        <v>2</v>
      </c>
      <c r="H9" t="s">
        <v>76</v>
      </c>
      <c r="I9" t="s">
        <v>77</v>
      </c>
      <c r="J9" t="s">
        <v>78</v>
      </c>
      <c r="K9" t="s">
        <v>79</v>
      </c>
      <c r="L9">
        <v>900</v>
      </c>
      <c r="M9">
        <v>26</v>
      </c>
      <c r="N9">
        <v>23400</v>
      </c>
      <c r="O9" s="23">
        <v>44601</v>
      </c>
    </row>
    <row r="10" spans="7:15" x14ac:dyDescent="0.55000000000000004">
      <c r="G10">
        <v>3</v>
      </c>
      <c r="H10" t="s">
        <v>80</v>
      </c>
      <c r="I10" t="s">
        <v>81</v>
      </c>
      <c r="J10" t="s">
        <v>82</v>
      </c>
      <c r="K10" t="s">
        <v>83</v>
      </c>
      <c r="L10">
        <v>120</v>
      </c>
      <c r="M10">
        <v>50</v>
      </c>
      <c r="N10">
        <v>6000</v>
      </c>
      <c r="O10" s="23">
        <v>44825</v>
      </c>
    </row>
    <row r="11" spans="7:15" x14ac:dyDescent="0.55000000000000004">
      <c r="G11">
        <v>4</v>
      </c>
      <c r="H11" t="s">
        <v>84</v>
      </c>
      <c r="I11" t="s">
        <v>85</v>
      </c>
      <c r="J11" t="s">
        <v>82</v>
      </c>
      <c r="K11" t="s">
        <v>75</v>
      </c>
      <c r="L11">
        <v>210</v>
      </c>
      <c r="M11">
        <v>4</v>
      </c>
      <c r="N11">
        <v>840</v>
      </c>
      <c r="O11" s="23">
        <v>44890</v>
      </c>
    </row>
    <row r="12" spans="7:15" x14ac:dyDescent="0.55000000000000004">
      <c r="G12">
        <v>5</v>
      </c>
      <c r="H12" t="s">
        <v>86</v>
      </c>
      <c r="I12" t="s">
        <v>87</v>
      </c>
      <c r="J12" t="s">
        <v>82</v>
      </c>
      <c r="K12" t="s">
        <v>83</v>
      </c>
      <c r="L12">
        <v>120</v>
      </c>
      <c r="M12">
        <v>35</v>
      </c>
      <c r="N12">
        <v>4200</v>
      </c>
      <c r="O12" s="23">
        <v>44825</v>
      </c>
    </row>
    <row r="13" spans="7:15" x14ac:dyDescent="0.55000000000000004">
      <c r="G13">
        <v>6</v>
      </c>
      <c r="H13" t="s">
        <v>88</v>
      </c>
      <c r="I13" t="s">
        <v>89</v>
      </c>
      <c r="J13" t="s">
        <v>90</v>
      </c>
      <c r="K13" t="s">
        <v>91</v>
      </c>
      <c r="L13">
        <v>300</v>
      </c>
      <c r="M13">
        <v>7</v>
      </c>
      <c r="N13">
        <v>2100</v>
      </c>
      <c r="O13" s="23">
        <v>44811</v>
      </c>
    </row>
    <row r="14" spans="7:15" x14ac:dyDescent="0.55000000000000004">
      <c r="G14">
        <v>7</v>
      </c>
      <c r="H14" t="s">
        <v>92</v>
      </c>
      <c r="I14" t="s">
        <v>93</v>
      </c>
      <c r="J14" t="s">
        <v>82</v>
      </c>
      <c r="K14" t="s">
        <v>83</v>
      </c>
      <c r="L14">
        <v>120</v>
      </c>
      <c r="M14">
        <v>24</v>
      </c>
      <c r="N14">
        <v>2880</v>
      </c>
      <c r="O14" s="23">
        <v>44601</v>
      </c>
    </row>
    <row r="15" spans="7:15" x14ac:dyDescent="0.55000000000000004">
      <c r="G15">
        <v>8</v>
      </c>
      <c r="H15" t="s">
        <v>94</v>
      </c>
      <c r="I15" t="s">
        <v>95</v>
      </c>
      <c r="J15" t="s">
        <v>96</v>
      </c>
      <c r="K15" t="s">
        <v>97</v>
      </c>
      <c r="L15">
        <v>800</v>
      </c>
      <c r="M15">
        <v>34</v>
      </c>
      <c r="N15">
        <v>27200</v>
      </c>
      <c r="O15" s="23">
        <v>44840</v>
      </c>
    </row>
    <row r="16" spans="7:15" x14ac:dyDescent="0.55000000000000004">
      <c r="G16">
        <v>9</v>
      </c>
      <c r="H16" t="s">
        <v>98</v>
      </c>
      <c r="I16" t="s">
        <v>99</v>
      </c>
      <c r="J16" t="s">
        <v>100</v>
      </c>
      <c r="K16" t="s">
        <v>91</v>
      </c>
      <c r="L16">
        <v>300</v>
      </c>
      <c r="M16">
        <v>7</v>
      </c>
      <c r="N16">
        <v>2100</v>
      </c>
      <c r="O16" s="23">
        <v>44737</v>
      </c>
    </row>
    <row r="17" spans="7:15" x14ac:dyDescent="0.55000000000000004">
      <c r="G17">
        <v>10</v>
      </c>
      <c r="H17" t="s">
        <v>101</v>
      </c>
      <c r="I17" t="s">
        <v>102</v>
      </c>
      <c r="J17" t="s">
        <v>96</v>
      </c>
      <c r="K17" t="s">
        <v>103</v>
      </c>
      <c r="L17">
        <v>230</v>
      </c>
      <c r="M17">
        <v>42</v>
      </c>
      <c r="N17">
        <v>9660</v>
      </c>
      <c r="O17" s="23">
        <v>44890</v>
      </c>
    </row>
    <row r="18" spans="7:15" x14ac:dyDescent="0.55000000000000004">
      <c r="G18">
        <v>11</v>
      </c>
      <c r="H18" t="s">
        <v>72</v>
      </c>
      <c r="I18" t="s">
        <v>73</v>
      </c>
      <c r="J18" t="s">
        <v>96</v>
      </c>
      <c r="K18" t="s">
        <v>75</v>
      </c>
      <c r="L18">
        <v>210</v>
      </c>
      <c r="M18">
        <v>5</v>
      </c>
      <c r="N18">
        <v>1050</v>
      </c>
      <c r="O18" s="23">
        <v>44825</v>
      </c>
    </row>
    <row r="19" spans="7:15" x14ac:dyDescent="0.55000000000000004">
      <c r="G19">
        <v>12</v>
      </c>
      <c r="H19" t="s">
        <v>104</v>
      </c>
      <c r="I19" t="s">
        <v>105</v>
      </c>
      <c r="J19" t="s">
        <v>82</v>
      </c>
      <c r="K19" t="s">
        <v>83</v>
      </c>
      <c r="L19">
        <v>120</v>
      </c>
      <c r="M19">
        <v>26</v>
      </c>
      <c r="N19">
        <v>3120</v>
      </c>
      <c r="O19" s="23">
        <v>44601</v>
      </c>
    </row>
    <row r="20" spans="7:15" x14ac:dyDescent="0.55000000000000004">
      <c r="G20">
        <v>13</v>
      </c>
      <c r="H20" t="s">
        <v>106</v>
      </c>
      <c r="I20" t="s">
        <v>107</v>
      </c>
      <c r="J20" t="s">
        <v>78</v>
      </c>
      <c r="K20" t="s">
        <v>91</v>
      </c>
      <c r="L20">
        <v>300</v>
      </c>
      <c r="M20">
        <v>17</v>
      </c>
      <c r="N20">
        <v>5100</v>
      </c>
      <c r="O20" s="23">
        <v>44919</v>
      </c>
    </row>
    <row r="21" spans="7:15" x14ac:dyDescent="0.55000000000000004">
      <c r="G21">
        <v>14</v>
      </c>
      <c r="H21" t="s">
        <v>108</v>
      </c>
      <c r="I21" t="s">
        <v>109</v>
      </c>
      <c r="J21" t="s">
        <v>78</v>
      </c>
      <c r="K21" t="s">
        <v>97</v>
      </c>
      <c r="L21">
        <v>800</v>
      </c>
      <c r="M21">
        <v>10</v>
      </c>
      <c r="N21">
        <v>8000</v>
      </c>
      <c r="O21" s="23">
        <v>44890</v>
      </c>
    </row>
    <row r="22" spans="7:15" x14ac:dyDescent="0.55000000000000004">
      <c r="G22">
        <v>15</v>
      </c>
      <c r="H22" t="s">
        <v>110</v>
      </c>
      <c r="I22" t="s">
        <v>111</v>
      </c>
      <c r="J22" t="s">
        <v>78</v>
      </c>
      <c r="K22" t="s">
        <v>79</v>
      </c>
      <c r="L22">
        <v>900</v>
      </c>
      <c r="M22">
        <v>35</v>
      </c>
      <c r="N22">
        <v>31500</v>
      </c>
      <c r="O22" s="23">
        <v>44792</v>
      </c>
    </row>
    <row r="23" spans="7:15" x14ac:dyDescent="0.55000000000000004">
      <c r="G23">
        <v>16</v>
      </c>
      <c r="H23" t="s">
        <v>94</v>
      </c>
      <c r="I23" t="s">
        <v>95</v>
      </c>
      <c r="J23" t="s">
        <v>90</v>
      </c>
      <c r="K23" t="s">
        <v>75</v>
      </c>
      <c r="L23">
        <v>210</v>
      </c>
      <c r="M23">
        <v>49</v>
      </c>
      <c r="N23">
        <v>10290</v>
      </c>
      <c r="O23" s="23">
        <v>44737</v>
      </c>
    </row>
    <row r="24" spans="7:15" x14ac:dyDescent="0.55000000000000004">
      <c r="G24">
        <v>17</v>
      </c>
      <c r="H24" t="s">
        <v>104</v>
      </c>
      <c r="I24" t="s">
        <v>105</v>
      </c>
      <c r="J24" t="s">
        <v>112</v>
      </c>
      <c r="K24" t="s">
        <v>83</v>
      </c>
      <c r="L24">
        <v>120</v>
      </c>
      <c r="M24">
        <v>32</v>
      </c>
      <c r="N24">
        <v>3840</v>
      </c>
      <c r="O24" s="23">
        <v>44811</v>
      </c>
    </row>
    <row r="25" spans="7:15" x14ac:dyDescent="0.55000000000000004">
      <c r="G25">
        <v>18</v>
      </c>
      <c r="H25" t="s">
        <v>84</v>
      </c>
      <c r="I25" t="s">
        <v>85</v>
      </c>
      <c r="J25" t="s">
        <v>78</v>
      </c>
      <c r="K25" t="s">
        <v>97</v>
      </c>
      <c r="L25">
        <v>800</v>
      </c>
      <c r="M25">
        <v>24</v>
      </c>
      <c r="N25">
        <v>19200</v>
      </c>
      <c r="O25" s="23">
        <v>44737</v>
      </c>
    </row>
    <row r="26" spans="7:15" x14ac:dyDescent="0.55000000000000004">
      <c r="G26">
        <v>19</v>
      </c>
      <c r="H26" t="s">
        <v>113</v>
      </c>
      <c r="I26" t="s">
        <v>114</v>
      </c>
      <c r="J26" t="s">
        <v>100</v>
      </c>
      <c r="K26" t="s">
        <v>75</v>
      </c>
      <c r="L26">
        <v>210</v>
      </c>
      <c r="M26">
        <v>31</v>
      </c>
      <c r="N26">
        <v>6510</v>
      </c>
      <c r="O26" s="23">
        <v>44840</v>
      </c>
    </row>
    <row r="27" spans="7:15" x14ac:dyDescent="0.55000000000000004">
      <c r="G27">
        <v>20</v>
      </c>
      <c r="H27" t="s">
        <v>88</v>
      </c>
      <c r="I27" t="s">
        <v>89</v>
      </c>
      <c r="J27" t="s">
        <v>96</v>
      </c>
      <c r="K27" t="s">
        <v>83</v>
      </c>
      <c r="L27">
        <v>120</v>
      </c>
      <c r="M27">
        <v>2</v>
      </c>
      <c r="N27">
        <v>240</v>
      </c>
      <c r="O27" s="23">
        <v>44909</v>
      </c>
    </row>
    <row r="28" spans="7:15" x14ac:dyDescent="0.55000000000000004">
      <c r="G28">
        <v>21</v>
      </c>
      <c r="H28" t="s">
        <v>101</v>
      </c>
      <c r="I28" t="s">
        <v>102</v>
      </c>
      <c r="J28" t="s">
        <v>90</v>
      </c>
      <c r="K28" t="s">
        <v>79</v>
      </c>
      <c r="L28">
        <v>900</v>
      </c>
      <c r="M28">
        <v>17</v>
      </c>
      <c r="N28">
        <v>15300</v>
      </c>
      <c r="O28" s="23">
        <v>44582</v>
      </c>
    </row>
    <row r="29" spans="7:15" x14ac:dyDescent="0.55000000000000004">
      <c r="G29">
        <v>22</v>
      </c>
      <c r="H29" t="s">
        <v>115</v>
      </c>
      <c r="I29" t="s">
        <v>116</v>
      </c>
      <c r="J29" t="s">
        <v>78</v>
      </c>
      <c r="K29" t="s">
        <v>75</v>
      </c>
      <c r="L29">
        <v>210</v>
      </c>
      <c r="M29">
        <v>29</v>
      </c>
      <c r="N29">
        <v>6090</v>
      </c>
      <c r="O29" s="23">
        <v>44582</v>
      </c>
    </row>
    <row r="30" spans="7:15" x14ac:dyDescent="0.55000000000000004">
      <c r="G30">
        <v>23</v>
      </c>
      <c r="H30" t="s">
        <v>98</v>
      </c>
      <c r="I30" t="s">
        <v>99</v>
      </c>
      <c r="J30" t="s">
        <v>112</v>
      </c>
      <c r="K30" t="s">
        <v>97</v>
      </c>
      <c r="L30">
        <v>800</v>
      </c>
      <c r="M30">
        <v>41</v>
      </c>
      <c r="N30">
        <v>32800</v>
      </c>
      <c r="O30" s="23">
        <v>44737</v>
      </c>
    </row>
    <row r="31" spans="7:15" x14ac:dyDescent="0.55000000000000004">
      <c r="G31">
        <v>24</v>
      </c>
      <c r="H31" t="s">
        <v>117</v>
      </c>
      <c r="I31" t="s">
        <v>118</v>
      </c>
      <c r="J31" t="s">
        <v>82</v>
      </c>
      <c r="K31" t="s">
        <v>83</v>
      </c>
      <c r="L31">
        <v>120</v>
      </c>
      <c r="M31">
        <v>31</v>
      </c>
      <c r="N31">
        <v>3720</v>
      </c>
      <c r="O31" s="23">
        <v>44792</v>
      </c>
    </row>
    <row r="32" spans="7:15" x14ac:dyDescent="0.55000000000000004">
      <c r="G32">
        <v>25</v>
      </c>
      <c r="H32" t="s">
        <v>104</v>
      </c>
      <c r="I32" t="s">
        <v>105</v>
      </c>
      <c r="J32" t="s">
        <v>82</v>
      </c>
      <c r="K32" t="s">
        <v>91</v>
      </c>
      <c r="L32">
        <v>300</v>
      </c>
      <c r="M32">
        <v>38</v>
      </c>
      <c r="N32">
        <v>11400</v>
      </c>
      <c r="O32" s="23">
        <v>44792</v>
      </c>
    </row>
    <row r="33" spans="7:15" x14ac:dyDescent="0.55000000000000004">
      <c r="G33">
        <v>26</v>
      </c>
      <c r="H33" t="s">
        <v>106</v>
      </c>
      <c r="I33" t="s">
        <v>107</v>
      </c>
      <c r="J33" t="s">
        <v>74</v>
      </c>
      <c r="K33" t="s">
        <v>75</v>
      </c>
      <c r="L33">
        <v>210</v>
      </c>
      <c r="M33">
        <v>24</v>
      </c>
      <c r="N33">
        <v>5040</v>
      </c>
      <c r="O33" s="23">
        <v>44840</v>
      </c>
    </row>
    <row r="34" spans="7:15" x14ac:dyDescent="0.55000000000000004">
      <c r="G34">
        <v>27</v>
      </c>
      <c r="H34" t="s">
        <v>108</v>
      </c>
      <c r="I34" t="s">
        <v>109</v>
      </c>
      <c r="J34" t="s">
        <v>90</v>
      </c>
      <c r="K34" t="s">
        <v>97</v>
      </c>
      <c r="L34">
        <v>800</v>
      </c>
      <c r="M34">
        <v>42</v>
      </c>
      <c r="N34">
        <v>33600</v>
      </c>
      <c r="O34" s="23">
        <v>44737</v>
      </c>
    </row>
    <row r="35" spans="7:15" x14ac:dyDescent="0.55000000000000004">
      <c r="G35">
        <v>28</v>
      </c>
      <c r="H35" t="s">
        <v>119</v>
      </c>
      <c r="I35" t="s">
        <v>120</v>
      </c>
      <c r="J35" t="s">
        <v>82</v>
      </c>
      <c r="K35" t="s">
        <v>83</v>
      </c>
      <c r="L35">
        <v>120</v>
      </c>
      <c r="M35">
        <v>15</v>
      </c>
      <c r="N35">
        <v>1800</v>
      </c>
      <c r="O35" s="23">
        <v>44582</v>
      </c>
    </row>
    <row r="36" spans="7:15" x14ac:dyDescent="0.55000000000000004">
      <c r="G36">
        <v>29</v>
      </c>
      <c r="H36" t="s">
        <v>80</v>
      </c>
      <c r="I36" t="s">
        <v>81</v>
      </c>
      <c r="J36" t="s">
        <v>96</v>
      </c>
      <c r="K36" t="s">
        <v>97</v>
      </c>
      <c r="L36">
        <v>800</v>
      </c>
      <c r="M36">
        <v>42</v>
      </c>
      <c r="N36">
        <v>33600</v>
      </c>
      <c r="O36" s="23">
        <v>44890</v>
      </c>
    </row>
    <row r="37" spans="7:15" x14ac:dyDescent="0.55000000000000004">
      <c r="G37">
        <v>30</v>
      </c>
      <c r="H37" t="s">
        <v>121</v>
      </c>
      <c r="I37" t="s">
        <v>122</v>
      </c>
      <c r="J37" t="s">
        <v>112</v>
      </c>
      <c r="K37" t="s">
        <v>103</v>
      </c>
      <c r="L37">
        <v>230</v>
      </c>
      <c r="M37">
        <v>35</v>
      </c>
      <c r="N37">
        <v>8050</v>
      </c>
      <c r="O37" s="23">
        <v>44909</v>
      </c>
    </row>
    <row r="38" spans="7:15" x14ac:dyDescent="0.55000000000000004">
      <c r="G38">
        <v>31</v>
      </c>
      <c r="H38" t="s">
        <v>84</v>
      </c>
      <c r="I38" t="s">
        <v>85</v>
      </c>
      <c r="J38" t="s">
        <v>112</v>
      </c>
      <c r="K38" t="s">
        <v>79</v>
      </c>
      <c r="L38">
        <v>900</v>
      </c>
      <c r="M38">
        <v>12</v>
      </c>
      <c r="N38">
        <v>10800</v>
      </c>
      <c r="O38" s="23">
        <v>44737</v>
      </c>
    </row>
    <row r="39" spans="7:15" x14ac:dyDescent="0.55000000000000004">
      <c r="G39">
        <v>32</v>
      </c>
      <c r="H39" t="s">
        <v>101</v>
      </c>
      <c r="I39" t="s">
        <v>102</v>
      </c>
      <c r="J39" t="s">
        <v>90</v>
      </c>
      <c r="K39" t="s">
        <v>103</v>
      </c>
      <c r="L39">
        <v>230</v>
      </c>
      <c r="M39">
        <v>31</v>
      </c>
      <c r="N39">
        <v>7130</v>
      </c>
      <c r="O39" s="23">
        <v>44919</v>
      </c>
    </row>
    <row r="40" spans="7:15" x14ac:dyDescent="0.55000000000000004">
      <c r="G40">
        <v>33</v>
      </c>
      <c r="H40" t="s">
        <v>121</v>
      </c>
      <c r="I40" t="s">
        <v>122</v>
      </c>
      <c r="J40" t="s">
        <v>96</v>
      </c>
      <c r="K40" t="s">
        <v>79</v>
      </c>
      <c r="L40">
        <v>900</v>
      </c>
      <c r="M40">
        <v>10</v>
      </c>
      <c r="N40">
        <v>9000</v>
      </c>
      <c r="O40" s="23">
        <v>44601</v>
      </c>
    </row>
    <row r="41" spans="7:15" x14ac:dyDescent="0.55000000000000004">
      <c r="G41">
        <v>34</v>
      </c>
      <c r="H41" t="s">
        <v>110</v>
      </c>
      <c r="I41" t="s">
        <v>111</v>
      </c>
      <c r="J41" t="s">
        <v>78</v>
      </c>
      <c r="K41" t="s">
        <v>97</v>
      </c>
      <c r="L41">
        <v>800</v>
      </c>
      <c r="M41">
        <v>20</v>
      </c>
      <c r="N41">
        <v>16000</v>
      </c>
      <c r="O41" s="23">
        <v>44792</v>
      </c>
    </row>
    <row r="42" spans="7:15" x14ac:dyDescent="0.55000000000000004">
      <c r="G42">
        <v>35</v>
      </c>
      <c r="H42" t="s">
        <v>98</v>
      </c>
      <c r="I42" t="s">
        <v>99</v>
      </c>
      <c r="J42" t="s">
        <v>96</v>
      </c>
      <c r="K42" t="s">
        <v>103</v>
      </c>
      <c r="L42">
        <v>230</v>
      </c>
      <c r="M42">
        <v>18</v>
      </c>
      <c r="N42">
        <v>4140</v>
      </c>
      <c r="O42" s="23">
        <v>44840</v>
      </c>
    </row>
    <row r="43" spans="7:15" x14ac:dyDescent="0.55000000000000004">
      <c r="G43">
        <v>36</v>
      </c>
      <c r="H43" t="s">
        <v>94</v>
      </c>
      <c r="I43" t="s">
        <v>95</v>
      </c>
      <c r="J43" t="s">
        <v>96</v>
      </c>
      <c r="K43" t="s">
        <v>79</v>
      </c>
      <c r="L43">
        <v>900</v>
      </c>
      <c r="M43">
        <v>7</v>
      </c>
      <c r="N43">
        <v>6300</v>
      </c>
      <c r="O43" s="23">
        <v>44582</v>
      </c>
    </row>
    <row r="44" spans="7:15" x14ac:dyDescent="0.55000000000000004">
      <c r="G44">
        <v>37</v>
      </c>
      <c r="H44" t="s">
        <v>119</v>
      </c>
      <c r="I44" t="s">
        <v>120</v>
      </c>
      <c r="J44" t="s">
        <v>90</v>
      </c>
      <c r="K44" t="s">
        <v>91</v>
      </c>
      <c r="L44">
        <v>300</v>
      </c>
      <c r="M44">
        <v>20</v>
      </c>
      <c r="N44">
        <v>6000</v>
      </c>
      <c r="O44" s="23">
        <v>44601</v>
      </c>
    </row>
    <row r="45" spans="7:15" x14ac:dyDescent="0.55000000000000004">
      <c r="G45">
        <v>38</v>
      </c>
      <c r="H45" t="s">
        <v>108</v>
      </c>
      <c r="I45" t="s">
        <v>109</v>
      </c>
      <c r="J45" t="s">
        <v>74</v>
      </c>
      <c r="K45" t="s">
        <v>103</v>
      </c>
      <c r="L45">
        <v>230</v>
      </c>
      <c r="M45">
        <v>38</v>
      </c>
      <c r="N45">
        <v>8740</v>
      </c>
      <c r="O45" s="23">
        <v>44601</v>
      </c>
    </row>
    <row r="46" spans="7:15" x14ac:dyDescent="0.55000000000000004">
      <c r="G46">
        <v>39</v>
      </c>
      <c r="H46" t="s">
        <v>101</v>
      </c>
      <c r="I46" t="s">
        <v>102</v>
      </c>
      <c r="J46" t="s">
        <v>96</v>
      </c>
      <c r="K46" t="s">
        <v>103</v>
      </c>
      <c r="L46">
        <v>230</v>
      </c>
      <c r="M46">
        <v>8</v>
      </c>
      <c r="N46">
        <v>1840</v>
      </c>
      <c r="O46" s="23">
        <v>44582</v>
      </c>
    </row>
    <row r="47" spans="7:15" x14ac:dyDescent="0.55000000000000004">
      <c r="G47">
        <v>40</v>
      </c>
      <c r="H47" t="s">
        <v>117</v>
      </c>
      <c r="I47" t="s">
        <v>118</v>
      </c>
      <c r="J47" t="s">
        <v>96</v>
      </c>
      <c r="K47" t="s">
        <v>83</v>
      </c>
      <c r="L47">
        <v>120</v>
      </c>
      <c r="M47">
        <v>2</v>
      </c>
      <c r="N47">
        <v>240</v>
      </c>
      <c r="O47" s="23">
        <v>44840</v>
      </c>
    </row>
    <row r="48" spans="7:15" x14ac:dyDescent="0.55000000000000004">
      <c r="G48">
        <v>41</v>
      </c>
      <c r="H48" t="s">
        <v>115</v>
      </c>
      <c r="I48" t="s">
        <v>116</v>
      </c>
      <c r="J48" t="s">
        <v>96</v>
      </c>
      <c r="K48" t="s">
        <v>103</v>
      </c>
      <c r="L48">
        <v>230</v>
      </c>
      <c r="M48">
        <v>45</v>
      </c>
      <c r="N48">
        <v>10350</v>
      </c>
      <c r="O48" s="23">
        <v>44919</v>
      </c>
    </row>
    <row r="49" spans="7:15" x14ac:dyDescent="0.55000000000000004">
      <c r="G49">
        <v>42</v>
      </c>
      <c r="H49" t="s">
        <v>104</v>
      </c>
      <c r="I49" t="s">
        <v>105</v>
      </c>
      <c r="J49" t="s">
        <v>96</v>
      </c>
      <c r="K49" t="s">
        <v>103</v>
      </c>
      <c r="L49">
        <v>230</v>
      </c>
      <c r="M49">
        <v>47</v>
      </c>
      <c r="N49">
        <v>10810</v>
      </c>
      <c r="O49" s="23">
        <v>44737</v>
      </c>
    </row>
    <row r="50" spans="7:15" x14ac:dyDescent="0.55000000000000004">
      <c r="G50">
        <v>43</v>
      </c>
      <c r="H50" t="s">
        <v>110</v>
      </c>
      <c r="I50" t="s">
        <v>111</v>
      </c>
      <c r="J50" t="s">
        <v>82</v>
      </c>
      <c r="K50" t="s">
        <v>75</v>
      </c>
      <c r="L50">
        <v>210</v>
      </c>
      <c r="M50">
        <v>2</v>
      </c>
      <c r="N50">
        <v>420</v>
      </c>
      <c r="O50" s="23">
        <v>44919</v>
      </c>
    </row>
    <row r="51" spans="7:15" x14ac:dyDescent="0.55000000000000004">
      <c r="G51">
        <v>44</v>
      </c>
      <c r="H51" t="s">
        <v>92</v>
      </c>
      <c r="I51" t="s">
        <v>93</v>
      </c>
      <c r="J51" t="s">
        <v>96</v>
      </c>
      <c r="K51" t="s">
        <v>75</v>
      </c>
      <c r="L51">
        <v>210</v>
      </c>
      <c r="M51">
        <v>3</v>
      </c>
      <c r="N51">
        <v>630</v>
      </c>
      <c r="O51" s="23">
        <v>44737</v>
      </c>
    </row>
    <row r="52" spans="7:15" x14ac:dyDescent="0.55000000000000004">
      <c r="G52">
        <v>45</v>
      </c>
      <c r="H52" t="s">
        <v>113</v>
      </c>
      <c r="I52" t="s">
        <v>114</v>
      </c>
      <c r="J52" t="s">
        <v>100</v>
      </c>
      <c r="K52" t="s">
        <v>83</v>
      </c>
      <c r="L52">
        <v>120</v>
      </c>
      <c r="M52">
        <v>29</v>
      </c>
      <c r="N52">
        <v>3480</v>
      </c>
      <c r="O52" s="23">
        <v>44890</v>
      </c>
    </row>
    <row r="53" spans="7:15" x14ac:dyDescent="0.55000000000000004">
      <c r="G53">
        <v>46</v>
      </c>
      <c r="H53" t="s">
        <v>110</v>
      </c>
      <c r="I53" t="s">
        <v>111</v>
      </c>
      <c r="J53" t="s">
        <v>78</v>
      </c>
      <c r="K53" t="s">
        <v>91</v>
      </c>
      <c r="L53">
        <v>300</v>
      </c>
      <c r="M53">
        <v>26</v>
      </c>
      <c r="N53">
        <v>7800</v>
      </c>
      <c r="O53" s="23">
        <v>44840</v>
      </c>
    </row>
    <row r="54" spans="7:15" x14ac:dyDescent="0.55000000000000004">
      <c r="G54">
        <v>47</v>
      </c>
      <c r="H54" t="s">
        <v>92</v>
      </c>
      <c r="I54" t="s">
        <v>93</v>
      </c>
      <c r="J54" t="s">
        <v>78</v>
      </c>
      <c r="K54" t="s">
        <v>91</v>
      </c>
      <c r="L54">
        <v>300</v>
      </c>
      <c r="M54">
        <v>25</v>
      </c>
      <c r="N54">
        <v>7500</v>
      </c>
      <c r="O54" s="23">
        <v>44890</v>
      </c>
    </row>
    <row r="55" spans="7:15" x14ac:dyDescent="0.55000000000000004">
      <c r="G55">
        <v>48</v>
      </c>
      <c r="H55" t="s">
        <v>72</v>
      </c>
      <c r="I55" t="s">
        <v>73</v>
      </c>
      <c r="J55" t="s">
        <v>74</v>
      </c>
      <c r="K55" t="s">
        <v>75</v>
      </c>
      <c r="L55">
        <v>210</v>
      </c>
      <c r="M55">
        <v>40</v>
      </c>
      <c r="N55">
        <v>8400</v>
      </c>
      <c r="O55" s="23">
        <v>44792</v>
      </c>
    </row>
    <row r="56" spans="7:15" x14ac:dyDescent="0.55000000000000004">
      <c r="G56">
        <v>49</v>
      </c>
      <c r="H56" t="s">
        <v>110</v>
      </c>
      <c r="I56" t="s">
        <v>111</v>
      </c>
      <c r="J56" t="s">
        <v>90</v>
      </c>
      <c r="K56" t="s">
        <v>97</v>
      </c>
      <c r="L56">
        <v>800</v>
      </c>
      <c r="M56">
        <v>35</v>
      </c>
      <c r="N56">
        <v>28000</v>
      </c>
      <c r="O56" s="23">
        <v>44919</v>
      </c>
    </row>
    <row r="57" spans="7:15" x14ac:dyDescent="0.55000000000000004">
      <c r="G57">
        <v>50</v>
      </c>
      <c r="H57" t="s">
        <v>72</v>
      </c>
      <c r="I57" t="s">
        <v>73</v>
      </c>
      <c r="J57" t="s">
        <v>90</v>
      </c>
      <c r="K57" t="s">
        <v>75</v>
      </c>
      <c r="L57">
        <v>210</v>
      </c>
      <c r="M57">
        <v>16</v>
      </c>
      <c r="N57">
        <v>3360</v>
      </c>
      <c r="O57" s="23">
        <v>44825</v>
      </c>
    </row>
    <row r="58" spans="7:15" x14ac:dyDescent="0.55000000000000004">
      <c r="G58">
        <v>51</v>
      </c>
      <c r="H58" t="s">
        <v>92</v>
      </c>
      <c r="I58" t="s">
        <v>93</v>
      </c>
      <c r="J58" t="s">
        <v>90</v>
      </c>
      <c r="K58" t="s">
        <v>79</v>
      </c>
      <c r="L58">
        <v>900</v>
      </c>
      <c r="M58">
        <v>29</v>
      </c>
      <c r="N58">
        <v>26100</v>
      </c>
      <c r="O58" s="23">
        <v>44890</v>
      </c>
    </row>
    <row r="59" spans="7:15" x14ac:dyDescent="0.55000000000000004">
      <c r="G59">
        <v>52</v>
      </c>
      <c r="H59" t="s">
        <v>119</v>
      </c>
      <c r="I59" t="s">
        <v>120</v>
      </c>
      <c r="J59" t="s">
        <v>112</v>
      </c>
      <c r="K59" t="s">
        <v>97</v>
      </c>
      <c r="L59">
        <v>800</v>
      </c>
      <c r="M59">
        <v>40</v>
      </c>
      <c r="N59">
        <v>32000</v>
      </c>
      <c r="O59" s="23">
        <v>44890</v>
      </c>
    </row>
    <row r="60" spans="7:15" x14ac:dyDescent="0.55000000000000004">
      <c r="G60">
        <v>53</v>
      </c>
      <c r="H60" t="s">
        <v>98</v>
      </c>
      <c r="I60" t="s">
        <v>99</v>
      </c>
      <c r="J60" t="s">
        <v>78</v>
      </c>
      <c r="K60" t="s">
        <v>91</v>
      </c>
      <c r="L60">
        <v>300</v>
      </c>
      <c r="M60">
        <v>11</v>
      </c>
      <c r="N60">
        <v>3300</v>
      </c>
      <c r="O60" s="23">
        <v>44840</v>
      </c>
    </row>
    <row r="61" spans="7:15" x14ac:dyDescent="0.55000000000000004">
      <c r="G61">
        <v>54</v>
      </c>
      <c r="H61" t="s">
        <v>86</v>
      </c>
      <c r="I61" t="s">
        <v>87</v>
      </c>
      <c r="J61" t="s">
        <v>100</v>
      </c>
      <c r="K61" t="s">
        <v>75</v>
      </c>
      <c r="L61">
        <v>210</v>
      </c>
      <c r="M61">
        <v>15</v>
      </c>
      <c r="N61">
        <v>3150</v>
      </c>
      <c r="O61" s="23">
        <v>44919</v>
      </c>
    </row>
    <row r="62" spans="7:15" x14ac:dyDescent="0.55000000000000004">
      <c r="G62">
        <v>55</v>
      </c>
      <c r="H62" t="s">
        <v>113</v>
      </c>
      <c r="I62" t="s">
        <v>114</v>
      </c>
      <c r="J62" t="s">
        <v>96</v>
      </c>
      <c r="K62" t="s">
        <v>75</v>
      </c>
      <c r="L62">
        <v>210</v>
      </c>
      <c r="M62">
        <v>24</v>
      </c>
      <c r="N62">
        <v>5040</v>
      </c>
      <c r="O62" s="23">
        <v>44601</v>
      </c>
    </row>
    <row r="63" spans="7:15" x14ac:dyDescent="0.55000000000000004">
      <c r="G63">
        <v>56</v>
      </c>
      <c r="H63" t="s">
        <v>119</v>
      </c>
      <c r="I63" t="s">
        <v>120</v>
      </c>
      <c r="J63" t="s">
        <v>112</v>
      </c>
      <c r="K63" t="s">
        <v>83</v>
      </c>
      <c r="L63">
        <v>120</v>
      </c>
      <c r="M63">
        <v>22</v>
      </c>
      <c r="N63">
        <v>2640</v>
      </c>
      <c r="O63" s="23">
        <v>44890</v>
      </c>
    </row>
    <row r="64" spans="7:15" x14ac:dyDescent="0.55000000000000004">
      <c r="G64">
        <v>57</v>
      </c>
      <c r="H64" t="s">
        <v>117</v>
      </c>
      <c r="I64" t="s">
        <v>118</v>
      </c>
      <c r="J64" t="s">
        <v>100</v>
      </c>
      <c r="K64" t="s">
        <v>91</v>
      </c>
      <c r="L64">
        <v>300</v>
      </c>
      <c r="M64">
        <v>30</v>
      </c>
      <c r="N64">
        <v>9000</v>
      </c>
      <c r="O64" s="23">
        <v>44601</v>
      </c>
    </row>
    <row r="65" spans="7:15" x14ac:dyDescent="0.55000000000000004">
      <c r="G65">
        <v>58</v>
      </c>
      <c r="H65" t="s">
        <v>88</v>
      </c>
      <c r="I65" t="s">
        <v>89</v>
      </c>
      <c r="J65" t="s">
        <v>96</v>
      </c>
      <c r="K65" t="s">
        <v>75</v>
      </c>
      <c r="L65">
        <v>210</v>
      </c>
      <c r="M65">
        <v>30</v>
      </c>
      <c r="N65">
        <v>6300</v>
      </c>
      <c r="O65" s="23">
        <v>44811</v>
      </c>
    </row>
    <row r="66" spans="7:15" x14ac:dyDescent="0.55000000000000004">
      <c r="G66">
        <v>59</v>
      </c>
      <c r="H66" t="s">
        <v>94</v>
      </c>
      <c r="I66" t="s">
        <v>95</v>
      </c>
      <c r="J66" t="s">
        <v>82</v>
      </c>
      <c r="K66" t="s">
        <v>97</v>
      </c>
      <c r="L66">
        <v>800</v>
      </c>
      <c r="M66">
        <v>36</v>
      </c>
      <c r="N66">
        <v>28800</v>
      </c>
      <c r="O66" s="23">
        <v>44840</v>
      </c>
    </row>
    <row r="67" spans="7:15" x14ac:dyDescent="0.55000000000000004">
      <c r="G67">
        <v>60</v>
      </c>
      <c r="H67" t="s">
        <v>113</v>
      </c>
      <c r="I67" t="s">
        <v>114</v>
      </c>
      <c r="J67" t="s">
        <v>90</v>
      </c>
      <c r="K67" t="s">
        <v>83</v>
      </c>
      <c r="L67">
        <v>120</v>
      </c>
      <c r="M67">
        <v>12</v>
      </c>
      <c r="N67">
        <v>1440</v>
      </c>
      <c r="O67" s="23">
        <v>44737</v>
      </c>
    </row>
    <row r="68" spans="7:15" x14ac:dyDescent="0.55000000000000004">
      <c r="G68">
        <v>61</v>
      </c>
      <c r="H68" t="s">
        <v>123</v>
      </c>
      <c r="I68" t="s">
        <v>124</v>
      </c>
      <c r="J68" t="s">
        <v>82</v>
      </c>
      <c r="K68" t="s">
        <v>75</v>
      </c>
      <c r="L68">
        <v>210</v>
      </c>
      <c r="M68">
        <v>35</v>
      </c>
      <c r="N68">
        <v>7350</v>
      </c>
      <c r="O68" s="23">
        <v>44825</v>
      </c>
    </row>
    <row r="69" spans="7:15" x14ac:dyDescent="0.55000000000000004">
      <c r="G69">
        <v>62</v>
      </c>
      <c r="H69" t="s">
        <v>72</v>
      </c>
      <c r="I69" t="s">
        <v>73</v>
      </c>
      <c r="J69" t="s">
        <v>112</v>
      </c>
      <c r="K69" t="s">
        <v>103</v>
      </c>
      <c r="L69">
        <v>230</v>
      </c>
      <c r="M69">
        <v>9</v>
      </c>
      <c r="N69">
        <v>2070</v>
      </c>
      <c r="O69" s="23">
        <v>44601</v>
      </c>
    </row>
    <row r="70" spans="7:15" x14ac:dyDescent="0.55000000000000004">
      <c r="G70">
        <v>63</v>
      </c>
      <c r="H70" t="s">
        <v>117</v>
      </c>
      <c r="I70" t="s">
        <v>118</v>
      </c>
      <c r="J70" t="s">
        <v>78</v>
      </c>
      <c r="K70" t="s">
        <v>79</v>
      </c>
      <c r="L70">
        <v>900</v>
      </c>
      <c r="M70">
        <v>35</v>
      </c>
      <c r="N70">
        <v>31500</v>
      </c>
      <c r="O70" s="23">
        <v>44737</v>
      </c>
    </row>
    <row r="71" spans="7:15" x14ac:dyDescent="0.55000000000000004">
      <c r="G71">
        <v>64</v>
      </c>
      <c r="H71" t="s">
        <v>123</v>
      </c>
      <c r="I71" t="s">
        <v>124</v>
      </c>
      <c r="J71" t="s">
        <v>82</v>
      </c>
      <c r="K71" t="s">
        <v>75</v>
      </c>
      <c r="L71">
        <v>210</v>
      </c>
      <c r="M71">
        <v>1</v>
      </c>
      <c r="N71">
        <v>210</v>
      </c>
      <c r="O71" s="23">
        <v>44737</v>
      </c>
    </row>
    <row r="72" spans="7:15" x14ac:dyDescent="0.55000000000000004">
      <c r="G72">
        <v>65</v>
      </c>
      <c r="H72" t="s">
        <v>115</v>
      </c>
      <c r="I72" t="s">
        <v>116</v>
      </c>
      <c r="J72" t="s">
        <v>90</v>
      </c>
      <c r="K72" t="s">
        <v>103</v>
      </c>
      <c r="L72">
        <v>230</v>
      </c>
      <c r="M72">
        <v>40</v>
      </c>
      <c r="N72">
        <v>9200</v>
      </c>
      <c r="O72" s="23">
        <v>44919</v>
      </c>
    </row>
    <row r="73" spans="7:15" x14ac:dyDescent="0.55000000000000004">
      <c r="G73">
        <v>66</v>
      </c>
      <c r="H73" t="s">
        <v>86</v>
      </c>
      <c r="I73" t="s">
        <v>87</v>
      </c>
      <c r="J73" t="s">
        <v>74</v>
      </c>
      <c r="K73" t="s">
        <v>103</v>
      </c>
      <c r="L73">
        <v>230</v>
      </c>
      <c r="M73">
        <v>0</v>
      </c>
      <c r="N73">
        <v>0</v>
      </c>
      <c r="O73" s="23">
        <v>44909</v>
      </c>
    </row>
    <row r="74" spans="7:15" x14ac:dyDescent="0.55000000000000004">
      <c r="G74">
        <v>67</v>
      </c>
      <c r="H74" t="s">
        <v>98</v>
      </c>
      <c r="I74" t="s">
        <v>99</v>
      </c>
      <c r="J74" t="s">
        <v>96</v>
      </c>
      <c r="K74" t="s">
        <v>83</v>
      </c>
      <c r="L74">
        <v>120</v>
      </c>
      <c r="M74">
        <v>14</v>
      </c>
      <c r="N74">
        <v>1680</v>
      </c>
      <c r="O74" s="23">
        <v>44582</v>
      </c>
    </row>
    <row r="75" spans="7:15" x14ac:dyDescent="0.55000000000000004">
      <c r="G75">
        <v>68</v>
      </c>
      <c r="H75" t="s">
        <v>123</v>
      </c>
      <c r="I75" t="s">
        <v>124</v>
      </c>
      <c r="J75" t="s">
        <v>100</v>
      </c>
      <c r="K75" t="s">
        <v>97</v>
      </c>
      <c r="L75">
        <v>800</v>
      </c>
      <c r="M75">
        <v>41</v>
      </c>
      <c r="N75">
        <v>32800</v>
      </c>
      <c r="O75" s="23">
        <v>44792</v>
      </c>
    </row>
    <row r="76" spans="7:15" x14ac:dyDescent="0.55000000000000004">
      <c r="G76">
        <v>69</v>
      </c>
      <c r="H76" t="s">
        <v>98</v>
      </c>
      <c r="I76" t="s">
        <v>99</v>
      </c>
      <c r="J76" t="s">
        <v>78</v>
      </c>
      <c r="K76" t="s">
        <v>83</v>
      </c>
      <c r="L76">
        <v>120</v>
      </c>
      <c r="M76">
        <v>28</v>
      </c>
      <c r="N76">
        <v>3360</v>
      </c>
      <c r="O76" s="23">
        <v>44890</v>
      </c>
    </row>
    <row r="77" spans="7:15" x14ac:dyDescent="0.55000000000000004">
      <c r="G77">
        <v>70</v>
      </c>
      <c r="H77" t="s">
        <v>115</v>
      </c>
      <c r="I77" t="s">
        <v>116</v>
      </c>
      <c r="J77" t="s">
        <v>100</v>
      </c>
      <c r="K77" t="s">
        <v>83</v>
      </c>
      <c r="L77">
        <v>120</v>
      </c>
      <c r="M77">
        <v>47</v>
      </c>
      <c r="N77">
        <v>5640</v>
      </c>
      <c r="O77" s="23">
        <v>44919</v>
      </c>
    </row>
    <row r="78" spans="7:15" x14ac:dyDescent="0.55000000000000004">
      <c r="G78">
        <v>71</v>
      </c>
      <c r="H78" t="s">
        <v>80</v>
      </c>
      <c r="I78" t="s">
        <v>81</v>
      </c>
      <c r="J78" t="s">
        <v>90</v>
      </c>
      <c r="K78" t="s">
        <v>97</v>
      </c>
      <c r="L78">
        <v>800</v>
      </c>
      <c r="M78">
        <v>7</v>
      </c>
      <c r="N78">
        <v>5600</v>
      </c>
      <c r="O78" s="23">
        <v>44909</v>
      </c>
    </row>
    <row r="79" spans="7:15" x14ac:dyDescent="0.55000000000000004">
      <c r="G79">
        <v>72</v>
      </c>
      <c r="H79" t="s">
        <v>101</v>
      </c>
      <c r="I79" t="s">
        <v>102</v>
      </c>
      <c r="J79" t="s">
        <v>96</v>
      </c>
      <c r="K79" t="s">
        <v>97</v>
      </c>
      <c r="L79">
        <v>800</v>
      </c>
      <c r="M79">
        <v>5</v>
      </c>
      <c r="N79">
        <v>4000</v>
      </c>
      <c r="O79" s="23">
        <v>44840</v>
      </c>
    </row>
    <row r="80" spans="7:15" x14ac:dyDescent="0.55000000000000004">
      <c r="G80">
        <v>73</v>
      </c>
      <c r="H80" t="s">
        <v>113</v>
      </c>
      <c r="I80" t="s">
        <v>114</v>
      </c>
      <c r="J80" t="s">
        <v>100</v>
      </c>
      <c r="K80" t="s">
        <v>97</v>
      </c>
      <c r="L80">
        <v>800</v>
      </c>
      <c r="M80">
        <v>49</v>
      </c>
      <c r="N80">
        <v>39200</v>
      </c>
      <c r="O80" s="23">
        <v>44601</v>
      </c>
    </row>
    <row r="81" spans="7:15" x14ac:dyDescent="0.55000000000000004">
      <c r="G81">
        <v>74</v>
      </c>
      <c r="H81" t="s">
        <v>92</v>
      </c>
      <c r="I81" t="s">
        <v>93</v>
      </c>
      <c r="J81" t="s">
        <v>100</v>
      </c>
      <c r="K81" t="s">
        <v>75</v>
      </c>
      <c r="L81">
        <v>210</v>
      </c>
      <c r="M81">
        <v>15</v>
      </c>
      <c r="N81">
        <v>3150</v>
      </c>
      <c r="O81" s="23">
        <v>44840</v>
      </c>
    </row>
    <row r="82" spans="7:15" x14ac:dyDescent="0.55000000000000004">
      <c r="G82">
        <v>75</v>
      </c>
      <c r="H82" t="s">
        <v>92</v>
      </c>
      <c r="I82" t="s">
        <v>93</v>
      </c>
      <c r="J82" t="s">
        <v>82</v>
      </c>
      <c r="K82" t="s">
        <v>83</v>
      </c>
      <c r="L82">
        <v>120</v>
      </c>
      <c r="M82">
        <v>5</v>
      </c>
      <c r="N82">
        <v>600</v>
      </c>
      <c r="O82" s="23">
        <v>44582</v>
      </c>
    </row>
    <row r="83" spans="7:15" x14ac:dyDescent="0.55000000000000004">
      <c r="G83">
        <v>76</v>
      </c>
      <c r="H83" t="s">
        <v>72</v>
      </c>
      <c r="I83" t="s">
        <v>73</v>
      </c>
      <c r="J83" t="s">
        <v>112</v>
      </c>
      <c r="K83" t="s">
        <v>79</v>
      </c>
      <c r="L83">
        <v>900</v>
      </c>
      <c r="M83">
        <v>7</v>
      </c>
      <c r="N83">
        <v>6300</v>
      </c>
      <c r="O83" s="23">
        <v>44811</v>
      </c>
    </row>
    <row r="84" spans="7:15" x14ac:dyDescent="0.55000000000000004">
      <c r="G84">
        <v>77</v>
      </c>
      <c r="H84" t="s">
        <v>94</v>
      </c>
      <c r="I84" t="s">
        <v>95</v>
      </c>
      <c r="J84" t="s">
        <v>96</v>
      </c>
      <c r="K84" t="s">
        <v>79</v>
      </c>
      <c r="L84">
        <v>900</v>
      </c>
      <c r="M84">
        <v>11</v>
      </c>
      <c r="N84">
        <v>9900</v>
      </c>
      <c r="O84" s="23">
        <v>44840</v>
      </c>
    </row>
    <row r="85" spans="7:15" x14ac:dyDescent="0.55000000000000004">
      <c r="G85">
        <v>78</v>
      </c>
      <c r="H85" t="s">
        <v>117</v>
      </c>
      <c r="I85" t="s">
        <v>118</v>
      </c>
      <c r="J85" t="s">
        <v>90</v>
      </c>
      <c r="K85" t="s">
        <v>91</v>
      </c>
      <c r="L85">
        <v>300</v>
      </c>
      <c r="M85">
        <v>33</v>
      </c>
      <c r="N85">
        <v>9900</v>
      </c>
      <c r="O85" s="23">
        <v>44909</v>
      </c>
    </row>
    <row r="86" spans="7:15" x14ac:dyDescent="0.55000000000000004">
      <c r="G86">
        <v>79</v>
      </c>
      <c r="H86" t="s">
        <v>76</v>
      </c>
      <c r="I86" t="s">
        <v>77</v>
      </c>
      <c r="J86" t="s">
        <v>82</v>
      </c>
      <c r="K86" t="s">
        <v>97</v>
      </c>
      <c r="L86">
        <v>800</v>
      </c>
      <c r="M86">
        <v>36</v>
      </c>
      <c r="N86">
        <v>28800</v>
      </c>
      <c r="O86" s="23">
        <v>44811</v>
      </c>
    </row>
    <row r="87" spans="7:15" x14ac:dyDescent="0.55000000000000004">
      <c r="G87">
        <v>80</v>
      </c>
      <c r="H87" t="s">
        <v>88</v>
      </c>
      <c r="I87" t="s">
        <v>89</v>
      </c>
      <c r="J87" t="s">
        <v>96</v>
      </c>
      <c r="K87" t="s">
        <v>91</v>
      </c>
      <c r="L87">
        <v>300</v>
      </c>
      <c r="M87">
        <v>3</v>
      </c>
      <c r="N87">
        <v>900</v>
      </c>
      <c r="O87" s="23">
        <v>44792</v>
      </c>
    </row>
    <row r="88" spans="7:15" x14ac:dyDescent="0.55000000000000004">
      <c r="G88">
        <v>81</v>
      </c>
      <c r="H88" t="s">
        <v>80</v>
      </c>
      <c r="I88" t="s">
        <v>81</v>
      </c>
      <c r="J88" t="s">
        <v>96</v>
      </c>
      <c r="K88" t="s">
        <v>97</v>
      </c>
      <c r="L88">
        <v>800</v>
      </c>
      <c r="M88">
        <v>14</v>
      </c>
      <c r="N88">
        <v>11200</v>
      </c>
      <c r="O88" s="23">
        <v>44737</v>
      </c>
    </row>
    <row r="89" spans="7:15" x14ac:dyDescent="0.55000000000000004">
      <c r="G89">
        <v>82</v>
      </c>
      <c r="H89" t="s">
        <v>121</v>
      </c>
      <c r="I89" t="s">
        <v>122</v>
      </c>
      <c r="J89" t="s">
        <v>96</v>
      </c>
      <c r="K89" t="s">
        <v>103</v>
      </c>
      <c r="L89">
        <v>230</v>
      </c>
      <c r="M89">
        <v>48</v>
      </c>
      <c r="N89">
        <v>11040</v>
      </c>
      <c r="O89" s="23">
        <v>44825</v>
      </c>
    </row>
    <row r="90" spans="7:15" x14ac:dyDescent="0.55000000000000004">
      <c r="G90">
        <v>83</v>
      </c>
      <c r="H90" t="s">
        <v>104</v>
      </c>
      <c r="I90" t="s">
        <v>105</v>
      </c>
      <c r="J90" t="s">
        <v>100</v>
      </c>
      <c r="K90" t="s">
        <v>79</v>
      </c>
      <c r="L90">
        <v>900</v>
      </c>
      <c r="M90">
        <v>25</v>
      </c>
      <c r="N90">
        <v>22500</v>
      </c>
      <c r="O90" s="23">
        <v>44601</v>
      </c>
    </row>
    <row r="91" spans="7:15" x14ac:dyDescent="0.55000000000000004">
      <c r="G91">
        <v>84</v>
      </c>
      <c r="H91" t="s">
        <v>94</v>
      </c>
      <c r="I91" t="s">
        <v>95</v>
      </c>
      <c r="J91" t="s">
        <v>74</v>
      </c>
      <c r="K91" t="s">
        <v>75</v>
      </c>
      <c r="L91">
        <v>210</v>
      </c>
      <c r="M91">
        <v>9</v>
      </c>
      <c r="N91">
        <v>1890</v>
      </c>
      <c r="O91" s="23">
        <v>44582</v>
      </c>
    </row>
    <row r="92" spans="7:15" x14ac:dyDescent="0.55000000000000004">
      <c r="G92">
        <v>85</v>
      </c>
      <c r="H92" t="s">
        <v>76</v>
      </c>
      <c r="I92" t="s">
        <v>77</v>
      </c>
      <c r="J92" t="s">
        <v>78</v>
      </c>
      <c r="K92" t="s">
        <v>75</v>
      </c>
      <c r="L92">
        <v>210</v>
      </c>
      <c r="M92">
        <v>32</v>
      </c>
      <c r="N92">
        <v>6720</v>
      </c>
      <c r="O92" s="23">
        <v>44601</v>
      </c>
    </row>
    <row r="93" spans="7:15" x14ac:dyDescent="0.55000000000000004">
      <c r="G93">
        <v>86</v>
      </c>
      <c r="H93" t="s">
        <v>84</v>
      </c>
      <c r="I93" t="s">
        <v>85</v>
      </c>
      <c r="J93" t="s">
        <v>90</v>
      </c>
      <c r="K93" t="s">
        <v>75</v>
      </c>
      <c r="L93">
        <v>210</v>
      </c>
      <c r="M93">
        <v>14</v>
      </c>
      <c r="N93">
        <v>2940</v>
      </c>
      <c r="O93" s="23">
        <v>44811</v>
      </c>
    </row>
    <row r="94" spans="7:15" x14ac:dyDescent="0.55000000000000004">
      <c r="G94">
        <v>87</v>
      </c>
      <c r="H94" t="s">
        <v>86</v>
      </c>
      <c r="I94" t="s">
        <v>87</v>
      </c>
      <c r="J94" t="s">
        <v>74</v>
      </c>
      <c r="K94" t="s">
        <v>91</v>
      </c>
      <c r="L94">
        <v>300</v>
      </c>
      <c r="M94">
        <v>2</v>
      </c>
      <c r="N94">
        <v>600</v>
      </c>
      <c r="O94" s="23">
        <v>44811</v>
      </c>
    </row>
    <row r="95" spans="7:15" x14ac:dyDescent="0.55000000000000004">
      <c r="G95">
        <v>88</v>
      </c>
      <c r="H95" t="s">
        <v>92</v>
      </c>
      <c r="I95" t="s">
        <v>93</v>
      </c>
      <c r="J95" t="s">
        <v>100</v>
      </c>
      <c r="K95" t="s">
        <v>75</v>
      </c>
      <c r="L95">
        <v>210</v>
      </c>
      <c r="M95">
        <v>26</v>
      </c>
      <c r="N95">
        <v>5460</v>
      </c>
      <c r="O95" s="23">
        <v>44582</v>
      </c>
    </row>
    <row r="96" spans="7:15" x14ac:dyDescent="0.55000000000000004">
      <c r="G96">
        <v>89</v>
      </c>
      <c r="H96" t="s">
        <v>106</v>
      </c>
      <c r="I96" t="s">
        <v>107</v>
      </c>
      <c r="J96" t="s">
        <v>112</v>
      </c>
      <c r="K96" t="s">
        <v>83</v>
      </c>
      <c r="L96">
        <v>120</v>
      </c>
      <c r="M96">
        <v>3</v>
      </c>
      <c r="N96">
        <v>360</v>
      </c>
      <c r="O96" s="23">
        <v>44840</v>
      </c>
    </row>
    <row r="97" spans="7:15" x14ac:dyDescent="0.55000000000000004">
      <c r="G97">
        <v>90</v>
      </c>
      <c r="H97" t="s">
        <v>123</v>
      </c>
      <c r="I97" t="s">
        <v>124</v>
      </c>
      <c r="J97" t="s">
        <v>74</v>
      </c>
      <c r="K97" t="s">
        <v>91</v>
      </c>
      <c r="L97">
        <v>300</v>
      </c>
      <c r="M97">
        <v>29</v>
      </c>
      <c r="N97">
        <v>8700</v>
      </c>
      <c r="O97" s="23">
        <v>44909</v>
      </c>
    </row>
    <row r="98" spans="7:15" x14ac:dyDescent="0.55000000000000004">
      <c r="G98">
        <v>91</v>
      </c>
      <c r="H98" t="s">
        <v>110</v>
      </c>
      <c r="I98" t="s">
        <v>111</v>
      </c>
      <c r="J98" t="s">
        <v>74</v>
      </c>
      <c r="K98" t="s">
        <v>79</v>
      </c>
      <c r="L98">
        <v>900</v>
      </c>
      <c r="M98">
        <v>12</v>
      </c>
      <c r="N98">
        <v>10800</v>
      </c>
      <c r="O98" s="23">
        <v>44582</v>
      </c>
    </row>
    <row r="99" spans="7:15" x14ac:dyDescent="0.55000000000000004">
      <c r="G99">
        <v>92</v>
      </c>
      <c r="H99" t="s">
        <v>84</v>
      </c>
      <c r="I99" t="s">
        <v>85</v>
      </c>
      <c r="J99" t="s">
        <v>78</v>
      </c>
      <c r="K99" t="s">
        <v>79</v>
      </c>
      <c r="L99">
        <v>900</v>
      </c>
      <c r="M99">
        <v>3</v>
      </c>
      <c r="N99">
        <v>2700</v>
      </c>
      <c r="O99" s="23">
        <v>44825</v>
      </c>
    </row>
    <row r="100" spans="7:15" x14ac:dyDescent="0.55000000000000004">
      <c r="G100">
        <v>93</v>
      </c>
      <c r="H100" t="s">
        <v>72</v>
      </c>
      <c r="I100" t="s">
        <v>73</v>
      </c>
      <c r="J100" t="s">
        <v>74</v>
      </c>
      <c r="K100" t="s">
        <v>75</v>
      </c>
      <c r="L100">
        <v>210</v>
      </c>
      <c r="M100">
        <v>46</v>
      </c>
      <c r="N100">
        <v>9660</v>
      </c>
      <c r="O100" s="23">
        <v>44582</v>
      </c>
    </row>
    <row r="101" spans="7:15" x14ac:dyDescent="0.55000000000000004">
      <c r="G101">
        <v>94</v>
      </c>
      <c r="H101" t="s">
        <v>104</v>
      </c>
      <c r="I101" t="s">
        <v>105</v>
      </c>
      <c r="J101" t="s">
        <v>112</v>
      </c>
      <c r="K101" t="s">
        <v>83</v>
      </c>
      <c r="L101">
        <v>120</v>
      </c>
      <c r="M101">
        <v>17</v>
      </c>
      <c r="N101">
        <v>2040</v>
      </c>
      <c r="O101" s="23">
        <v>44840</v>
      </c>
    </row>
    <row r="102" spans="7:15" x14ac:dyDescent="0.55000000000000004">
      <c r="G102">
        <v>95</v>
      </c>
      <c r="H102" t="s">
        <v>98</v>
      </c>
      <c r="I102" t="s">
        <v>99</v>
      </c>
      <c r="J102" t="s">
        <v>112</v>
      </c>
      <c r="K102" t="s">
        <v>79</v>
      </c>
      <c r="L102">
        <v>900</v>
      </c>
      <c r="M102">
        <v>26</v>
      </c>
      <c r="N102">
        <v>23400</v>
      </c>
      <c r="O102" s="23">
        <v>44811</v>
      </c>
    </row>
    <row r="103" spans="7:15" x14ac:dyDescent="0.55000000000000004">
      <c r="G103">
        <v>96</v>
      </c>
      <c r="H103" t="s">
        <v>123</v>
      </c>
      <c r="I103" t="s">
        <v>124</v>
      </c>
      <c r="J103" t="s">
        <v>96</v>
      </c>
      <c r="K103" t="s">
        <v>83</v>
      </c>
      <c r="L103">
        <v>120</v>
      </c>
      <c r="M103">
        <v>33</v>
      </c>
      <c r="N103">
        <v>3960</v>
      </c>
      <c r="O103" s="23">
        <v>44825</v>
      </c>
    </row>
    <row r="104" spans="7:15" x14ac:dyDescent="0.55000000000000004">
      <c r="G104">
        <v>97</v>
      </c>
      <c r="H104" t="s">
        <v>72</v>
      </c>
      <c r="I104" t="s">
        <v>73</v>
      </c>
      <c r="J104" t="s">
        <v>96</v>
      </c>
      <c r="K104" t="s">
        <v>103</v>
      </c>
      <c r="L104">
        <v>230</v>
      </c>
      <c r="M104">
        <v>32</v>
      </c>
      <c r="N104">
        <v>7360</v>
      </c>
      <c r="O104" s="23">
        <v>44792</v>
      </c>
    </row>
    <row r="105" spans="7:15" x14ac:dyDescent="0.55000000000000004">
      <c r="G105">
        <v>98</v>
      </c>
      <c r="H105" t="s">
        <v>94</v>
      </c>
      <c r="I105" t="s">
        <v>95</v>
      </c>
      <c r="J105" t="s">
        <v>112</v>
      </c>
      <c r="K105" t="s">
        <v>91</v>
      </c>
      <c r="L105">
        <v>300</v>
      </c>
      <c r="M105">
        <v>35</v>
      </c>
      <c r="N105">
        <v>10500</v>
      </c>
      <c r="O105" s="23">
        <v>44601</v>
      </c>
    </row>
    <row r="106" spans="7:15" x14ac:dyDescent="0.55000000000000004">
      <c r="G106">
        <v>99</v>
      </c>
      <c r="H106" t="s">
        <v>84</v>
      </c>
      <c r="I106" t="s">
        <v>85</v>
      </c>
      <c r="J106" t="s">
        <v>78</v>
      </c>
      <c r="K106" t="s">
        <v>79</v>
      </c>
      <c r="L106">
        <v>900</v>
      </c>
      <c r="M106">
        <v>18</v>
      </c>
      <c r="N106">
        <v>16200</v>
      </c>
      <c r="O106" s="23">
        <v>44825</v>
      </c>
    </row>
    <row r="107" spans="7:15" x14ac:dyDescent="0.55000000000000004">
      <c r="G107">
        <v>100</v>
      </c>
      <c r="H107" t="s">
        <v>76</v>
      </c>
      <c r="I107" t="s">
        <v>77</v>
      </c>
      <c r="J107" t="s">
        <v>96</v>
      </c>
      <c r="K107" t="s">
        <v>83</v>
      </c>
      <c r="L107">
        <v>120</v>
      </c>
      <c r="M107">
        <v>9</v>
      </c>
      <c r="N107">
        <v>1080</v>
      </c>
      <c r="O107" s="23">
        <v>44792</v>
      </c>
    </row>
    <row r="108" spans="7:15" x14ac:dyDescent="0.55000000000000004">
      <c r="G108">
        <v>101</v>
      </c>
      <c r="H108" t="s">
        <v>84</v>
      </c>
      <c r="I108" t="s">
        <v>85</v>
      </c>
      <c r="J108" t="s">
        <v>82</v>
      </c>
      <c r="K108" t="s">
        <v>103</v>
      </c>
      <c r="L108">
        <v>230</v>
      </c>
      <c r="M108">
        <v>42</v>
      </c>
      <c r="N108">
        <v>9660</v>
      </c>
      <c r="O108" s="23">
        <v>44825</v>
      </c>
    </row>
    <row r="109" spans="7:15" x14ac:dyDescent="0.55000000000000004">
      <c r="G109">
        <v>102</v>
      </c>
      <c r="H109" t="s">
        <v>92</v>
      </c>
      <c r="I109" t="s">
        <v>93</v>
      </c>
      <c r="J109" t="s">
        <v>96</v>
      </c>
      <c r="K109" t="s">
        <v>75</v>
      </c>
      <c r="L109">
        <v>210</v>
      </c>
      <c r="M109">
        <v>43</v>
      </c>
      <c r="N109">
        <v>9030</v>
      </c>
      <c r="O109" s="23">
        <v>44909</v>
      </c>
    </row>
    <row r="110" spans="7:15" x14ac:dyDescent="0.55000000000000004">
      <c r="G110">
        <v>103</v>
      </c>
      <c r="H110" t="s">
        <v>76</v>
      </c>
      <c r="I110" t="s">
        <v>77</v>
      </c>
      <c r="J110" t="s">
        <v>100</v>
      </c>
      <c r="K110" t="s">
        <v>83</v>
      </c>
      <c r="L110">
        <v>120</v>
      </c>
      <c r="M110">
        <v>14</v>
      </c>
      <c r="N110">
        <v>1680</v>
      </c>
      <c r="O110" s="23">
        <v>44919</v>
      </c>
    </row>
    <row r="111" spans="7:15" x14ac:dyDescent="0.55000000000000004">
      <c r="G111">
        <v>104</v>
      </c>
      <c r="H111" t="s">
        <v>123</v>
      </c>
      <c r="I111" t="s">
        <v>124</v>
      </c>
      <c r="J111" t="s">
        <v>100</v>
      </c>
      <c r="K111" t="s">
        <v>97</v>
      </c>
      <c r="L111">
        <v>800</v>
      </c>
      <c r="M111">
        <v>40</v>
      </c>
      <c r="N111">
        <v>32000</v>
      </c>
      <c r="O111" s="23">
        <v>44840</v>
      </c>
    </row>
    <row r="112" spans="7:15" x14ac:dyDescent="0.55000000000000004">
      <c r="G112">
        <v>105</v>
      </c>
      <c r="H112" t="s">
        <v>76</v>
      </c>
      <c r="I112" t="s">
        <v>77</v>
      </c>
      <c r="J112" t="s">
        <v>100</v>
      </c>
      <c r="K112" t="s">
        <v>103</v>
      </c>
      <c r="L112">
        <v>230</v>
      </c>
      <c r="M112">
        <v>23</v>
      </c>
      <c r="N112">
        <v>5290</v>
      </c>
      <c r="O112" s="23">
        <v>44811</v>
      </c>
    </row>
    <row r="113" spans="5:15" x14ac:dyDescent="0.55000000000000004">
      <c r="G113">
        <v>106</v>
      </c>
      <c r="H113" t="s">
        <v>123</v>
      </c>
      <c r="I113" t="s">
        <v>124</v>
      </c>
      <c r="J113" t="s">
        <v>90</v>
      </c>
      <c r="K113" t="s">
        <v>97</v>
      </c>
      <c r="L113">
        <v>800</v>
      </c>
      <c r="M113">
        <v>40</v>
      </c>
      <c r="N113">
        <v>32000</v>
      </c>
      <c r="O113" s="23">
        <v>44737</v>
      </c>
    </row>
    <row r="114" spans="5:15" x14ac:dyDescent="0.55000000000000004">
      <c r="G114">
        <v>107</v>
      </c>
      <c r="H114" t="s">
        <v>94</v>
      </c>
      <c r="I114" t="s">
        <v>95</v>
      </c>
      <c r="J114" t="s">
        <v>82</v>
      </c>
      <c r="K114" t="s">
        <v>97</v>
      </c>
      <c r="L114">
        <v>800</v>
      </c>
      <c r="M114">
        <v>35</v>
      </c>
      <c r="N114">
        <v>28000</v>
      </c>
      <c r="O114" s="23">
        <v>44825</v>
      </c>
    </row>
    <row r="115" spans="5:15" x14ac:dyDescent="0.55000000000000004">
      <c r="G115">
        <v>108</v>
      </c>
      <c r="H115" t="s">
        <v>110</v>
      </c>
      <c r="I115" t="s">
        <v>111</v>
      </c>
      <c r="J115" t="s">
        <v>112</v>
      </c>
      <c r="K115" t="s">
        <v>75</v>
      </c>
      <c r="L115">
        <v>210</v>
      </c>
      <c r="M115">
        <v>22</v>
      </c>
      <c r="N115">
        <v>4620</v>
      </c>
      <c r="O115" s="23">
        <v>44890</v>
      </c>
    </row>
    <row r="116" spans="5:15" x14ac:dyDescent="0.55000000000000004">
      <c r="G116">
        <v>109</v>
      </c>
      <c r="H116" t="s">
        <v>113</v>
      </c>
      <c r="I116" t="s">
        <v>114</v>
      </c>
      <c r="J116" t="s">
        <v>90</v>
      </c>
      <c r="K116" t="s">
        <v>97</v>
      </c>
      <c r="L116">
        <v>800</v>
      </c>
      <c r="M116">
        <v>41</v>
      </c>
      <c r="N116">
        <v>32800</v>
      </c>
      <c r="O116" s="23">
        <v>44582</v>
      </c>
    </row>
    <row r="117" spans="5:15" x14ac:dyDescent="0.55000000000000004">
      <c r="G117">
        <v>110</v>
      </c>
      <c r="H117" t="s">
        <v>123</v>
      </c>
      <c r="I117" t="s">
        <v>124</v>
      </c>
      <c r="J117" t="s">
        <v>90</v>
      </c>
      <c r="K117" t="s">
        <v>75</v>
      </c>
      <c r="L117">
        <v>210</v>
      </c>
      <c r="M117">
        <v>32</v>
      </c>
      <c r="N117">
        <v>6720</v>
      </c>
      <c r="O117" s="23">
        <v>44825</v>
      </c>
    </row>
    <row r="118" spans="5:15" x14ac:dyDescent="0.55000000000000004">
      <c r="G118">
        <v>111</v>
      </c>
      <c r="H118" t="s">
        <v>86</v>
      </c>
      <c r="I118" t="s">
        <v>87</v>
      </c>
      <c r="J118" t="s">
        <v>96</v>
      </c>
      <c r="K118" t="s">
        <v>97</v>
      </c>
      <c r="L118">
        <v>800</v>
      </c>
      <c r="M118">
        <v>18</v>
      </c>
      <c r="N118">
        <v>14400</v>
      </c>
      <c r="O118" s="23">
        <v>44919</v>
      </c>
    </row>
    <row r="119" spans="5:15" x14ac:dyDescent="0.55000000000000004">
      <c r="G119">
        <v>112</v>
      </c>
      <c r="H119" t="s">
        <v>123</v>
      </c>
      <c r="I119" t="s">
        <v>124</v>
      </c>
      <c r="J119" t="s">
        <v>100</v>
      </c>
      <c r="K119" t="s">
        <v>83</v>
      </c>
      <c r="L119">
        <v>120</v>
      </c>
      <c r="M119">
        <v>50</v>
      </c>
      <c r="N119">
        <v>6000</v>
      </c>
      <c r="O119" s="23">
        <v>44601</v>
      </c>
    </row>
    <row r="120" spans="5:15" x14ac:dyDescent="0.55000000000000004">
      <c r="G120">
        <v>113</v>
      </c>
      <c r="H120" t="s">
        <v>104</v>
      </c>
      <c r="I120" t="s">
        <v>105</v>
      </c>
      <c r="J120" t="s">
        <v>112</v>
      </c>
      <c r="K120" t="s">
        <v>79</v>
      </c>
      <c r="L120">
        <v>900</v>
      </c>
      <c r="M120">
        <v>15</v>
      </c>
      <c r="N120">
        <v>13500</v>
      </c>
      <c r="O120" s="23">
        <v>44825</v>
      </c>
    </row>
    <row r="121" spans="5:15" x14ac:dyDescent="0.55000000000000004">
      <c r="G121">
        <v>114</v>
      </c>
      <c r="H121" t="s">
        <v>92</v>
      </c>
      <c r="I121" t="s">
        <v>93</v>
      </c>
      <c r="J121" t="s">
        <v>78</v>
      </c>
      <c r="K121" t="s">
        <v>91</v>
      </c>
      <c r="L121">
        <v>300</v>
      </c>
      <c r="M121">
        <v>11</v>
      </c>
      <c r="N121">
        <v>3300</v>
      </c>
      <c r="O121" s="23">
        <v>44890</v>
      </c>
    </row>
    <row r="122" spans="5:15" x14ac:dyDescent="0.55000000000000004">
      <c r="G122">
        <v>115</v>
      </c>
      <c r="H122" t="s">
        <v>119</v>
      </c>
      <c r="I122" t="s">
        <v>120</v>
      </c>
      <c r="J122" t="s">
        <v>78</v>
      </c>
      <c r="K122" t="s">
        <v>83</v>
      </c>
      <c r="L122">
        <v>120</v>
      </c>
      <c r="M122">
        <v>3</v>
      </c>
      <c r="N122">
        <v>360</v>
      </c>
      <c r="O122" s="23">
        <v>44811</v>
      </c>
    </row>
    <row r="123" spans="5:15" x14ac:dyDescent="0.55000000000000004">
      <c r="E123" t="s">
        <v>124</v>
      </c>
      <c r="G123">
        <v>116</v>
      </c>
      <c r="H123" t="s">
        <v>110</v>
      </c>
      <c r="I123" t="s">
        <v>111</v>
      </c>
      <c r="J123" t="s">
        <v>90</v>
      </c>
      <c r="K123" t="s">
        <v>75</v>
      </c>
      <c r="L123">
        <v>210</v>
      </c>
      <c r="M123">
        <v>17</v>
      </c>
      <c r="N123">
        <v>3570</v>
      </c>
      <c r="O123" s="23">
        <v>44601</v>
      </c>
    </row>
    <row r="124" spans="5:15" x14ac:dyDescent="0.55000000000000004">
      <c r="G124">
        <v>117</v>
      </c>
      <c r="H124" t="s">
        <v>98</v>
      </c>
      <c r="I124" t="s">
        <v>99</v>
      </c>
      <c r="J124" t="s">
        <v>82</v>
      </c>
      <c r="K124" t="s">
        <v>91</v>
      </c>
      <c r="L124">
        <v>300</v>
      </c>
      <c r="M124">
        <v>18</v>
      </c>
      <c r="N124">
        <v>5400</v>
      </c>
      <c r="O124" s="23">
        <v>44737</v>
      </c>
    </row>
    <row r="125" spans="5:15" x14ac:dyDescent="0.55000000000000004">
      <c r="E125">
        <f>MATCH(E123,$I$8:$I$207,0)</f>
        <v>61</v>
      </c>
      <c r="G125">
        <v>118</v>
      </c>
      <c r="H125" t="s">
        <v>113</v>
      </c>
      <c r="I125" t="s">
        <v>114</v>
      </c>
      <c r="J125" t="s">
        <v>78</v>
      </c>
      <c r="K125" t="s">
        <v>97</v>
      </c>
      <c r="L125">
        <v>800</v>
      </c>
      <c r="M125">
        <v>28</v>
      </c>
      <c r="N125">
        <v>22400</v>
      </c>
      <c r="O125" s="23">
        <v>44909</v>
      </c>
    </row>
    <row r="126" spans="5:15" x14ac:dyDescent="0.55000000000000004">
      <c r="G126">
        <v>119</v>
      </c>
      <c r="H126" t="s">
        <v>113</v>
      </c>
      <c r="I126" t="s">
        <v>114</v>
      </c>
      <c r="J126" t="s">
        <v>82</v>
      </c>
      <c r="K126" t="s">
        <v>79</v>
      </c>
      <c r="L126">
        <v>900</v>
      </c>
      <c r="M126">
        <v>33</v>
      </c>
      <c r="N126">
        <v>29700</v>
      </c>
      <c r="O126" s="23">
        <v>44737</v>
      </c>
    </row>
    <row r="127" spans="5:15" x14ac:dyDescent="0.55000000000000004">
      <c r="G127">
        <v>120</v>
      </c>
      <c r="H127" t="s">
        <v>108</v>
      </c>
      <c r="I127" t="s">
        <v>109</v>
      </c>
      <c r="J127" t="s">
        <v>112</v>
      </c>
      <c r="K127" t="s">
        <v>103</v>
      </c>
      <c r="L127">
        <v>230</v>
      </c>
      <c r="M127">
        <v>29</v>
      </c>
      <c r="N127">
        <v>6670</v>
      </c>
      <c r="O127" s="23">
        <v>44811</v>
      </c>
    </row>
    <row r="128" spans="5:15" x14ac:dyDescent="0.55000000000000004">
      <c r="G128">
        <v>121</v>
      </c>
      <c r="H128" t="s">
        <v>117</v>
      </c>
      <c r="I128" t="s">
        <v>118</v>
      </c>
      <c r="J128" t="s">
        <v>100</v>
      </c>
      <c r="K128" t="s">
        <v>97</v>
      </c>
      <c r="L128">
        <v>800</v>
      </c>
      <c r="M128">
        <v>2</v>
      </c>
      <c r="N128">
        <v>1600</v>
      </c>
      <c r="O128" s="23">
        <v>44825</v>
      </c>
    </row>
    <row r="129" spans="7:15" x14ac:dyDescent="0.55000000000000004">
      <c r="G129">
        <v>122</v>
      </c>
      <c r="H129" t="s">
        <v>108</v>
      </c>
      <c r="I129" t="s">
        <v>109</v>
      </c>
      <c r="J129" t="s">
        <v>74</v>
      </c>
      <c r="K129" t="s">
        <v>103</v>
      </c>
      <c r="L129">
        <v>230</v>
      </c>
      <c r="M129">
        <v>23</v>
      </c>
      <c r="N129">
        <v>5290</v>
      </c>
      <c r="O129" s="23">
        <v>44840</v>
      </c>
    </row>
    <row r="130" spans="7:15" x14ac:dyDescent="0.55000000000000004">
      <c r="G130">
        <v>123</v>
      </c>
      <c r="H130" t="s">
        <v>80</v>
      </c>
      <c r="I130" t="s">
        <v>81</v>
      </c>
      <c r="J130" t="s">
        <v>100</v>
      </c>
      <c r="K130" t="s">
        <v>79</v>
      </c>
      <c r="L130">
        <v>900</v>
      </c>
      <c r="M130">
        <v>17</v>
      </c>
      <c r="N130">
        <v>15300</v>
      </c>
      <c r="O130" s="23">
        <v>44840</v>
      </c>
    </row>
    <row r="131" spans="7:15" x14ac:dyDescent="0.55000000000000004">
      <c r="G131">
        <v>124</v>
      </c>
      <c r="H131" t="s">
        <v>88</v>
      </c>
      <c r="I131" t="s">
        <v>89</v>
      </c>
      <c r="J131" t="s">
        <v>74</v>
      </c>
      <c r="K131" t="s">
        <v>91</v>
      </c>
      <c r="L131">
        <v>300</v>
      </c>
      <c r="M131">
        <v>37</v>
      </c>
      <c r="N131">
        <v>11100</v>
      </c>
      <c r="O131" s="23">
        <v>44919</v>
      </c>
    </row>
    <row r="132" spans="7:15" x14ac:dyDescent="0.55000000000000004">
      <c r="G132">
        <v>125</v>
      </c>
      <c r="H132" t="s">
        <v>101</v>
      </c>
      <c r="I132" t="s">
        <v>102</v>
      </c>
      <c r="J132" t="s">
        <v>96</v>
      </c>
      <c r="K132" t="s">
        <v>83</v>
      </c>
      <c r="L132">
        <v>120</v>
      </c>
      <c r="M132">
        <v>36</v>
      </c>
      <c r="N132">
        <v>4320</v>
      </c>
      <c r="O132" s="23">
        <v>44825</v>
      </c>
    </row>
    <row r="133" spans="7:15" x14ac:dyDescent="0.55000000000000004">
      <c r="G133">
        <v>126</v>
      </c>
      <c r="H133" t="s">
        <v>104</v>
      </c>
      <c r="I133" t="s">
        <v>105</v>
      </c>
      <c r="J133" t="s">
        <v>90</v>
      </c>
      <c r="K133" t="s">
        <v>97</v>
      </c>
      <c r="L133">
        <v>800</v>
      </c>
      <c r="M133">
        <v>16</v>
      </c>
      <c r="N133">
        <v>12800</v>
      </c>
      <c r="O133" s="23">
        <v>44792</v>
      </c>
    </row>
    <row r="134" spans="7:15" x14ac:dyDescent="0.55000000000000004">
      <c r="G134">
        <v>127</v>
      </c>
      <c r="H134" t="s">
        <v>94</v>
      </c>
      <c r="I134" t="s">
        <v>95</v>
      </c>
      <c r="J134" t="s">
        <v>96</v>
      </c>
      <c r="K134" t="s">
        <v>103</v>
      </c>
      <c r="L134">
        <v>230</v>
      </c>
      <c r="M134">
        <v>18</v>
      </c>
      <c r="N134">
        <v>4140</v>
      </c>
      <c r="O134" s="23">
        <v>44582</v>
      </c>
    </row>
    <row r="135" spans="7:15" x14ac:dyDescent="0.55000000000000004">
      <c r="G135">
        <v>128</v>
      </c>
      <c r="H135" t="s">
        <v>76</v>
      </c>
      <c r="I135" t="s">
        <v>77</v>
      </c>
      <c r="J135" t="s">
        <v>96</v>
      </c>
      <c r="K135" t="s">
        <v>83</v>
      </c>
      <c r="L135">
        <v>120</v>
      </c>
      <c r="M135">
        <v>42</v>
      </c>
      <c r="N135">
        <v>5040</v>
      </c>
      <c r="O135" s="23">
        <v>44582</v>
      </c>
    </row>
    <row r="136" spans="7:15" x14ac:dyDescent="0.55000000000000004">
      <c r="G136">
        <v>129</v>
      </c>
      <c r="H136" t="s">
        <v>117</v>
      </c>
      <c r="I136" t="s">
        <v>118</v>
      </c>
      <c r="J136" t="s">
        <v>90</v>
      </c>
      <c r="K136" t="s">
        <v>97</v>
      </c>
      <c r="L136">
        <v>800</v>
      </c>
      <c r="M136">
        <v>9</v>
      </c>
      <c r="N136">
        <v>7200</v>
      </c>
      <c r="O136" s="23">
        <v>44840</v>
      </c>
    </row>
    <row r="137" spans="7:15" x14ac:dyDescent="0.55000000000000004">
      <c r="G137">
        <v>130</v>
      </c>
      <c r="H137" t="s">
        <v>121</v>
      </c>
      <c r="I137" t="s">
        <v>122</v>
      </c>
      <c r="J137" t="s">
        <v>90</v>
      </c>
      <c r="K137" t="s">
        <v>103</v>
      </c>
      <c r="L137">
        <v>230</v>
      </c>
      <c r="M137">
        <v>19</v>
      </c>
      <c r="N137">
        <v>4370</v>
      </c>
      <c r="O137" s="23">
        <v>44601</v>
      </c>
    </row>
    <row r="138" spans="7:15" x14ac:dyDescent="0.55000000000000004">
      <c r="G138">
        <v>131</v>
      </c>
      <c r="H138" t="s">
        <v>123</v>
      </c>
      <c r="I138" t="s">
        <v>124</v>
      </c>
      <c r="J138" t="s">
        <v>78</v>
      </c>
      <c r="K138" t="s">
        <v>103</v>
      </c>
      <c r="L138">
        <v>230</v>
      </c>
      <c r="M138">
        <v>29</v>
      </c>
      <c r="N138">
        <v>6670</v>
      </c>
      <c r="O138" s="23">
        <v>44811</v>
      </c>
    </row>
    <row r="139" spans="7:15" x14ac:dyDescent="0.55000000000000004">
      <c r="G139">
        <v>132</v>
      </c>
      <c r="H139" t="s">
        <v>115</v>
      </c>
      <c r="I139" t="s">
        <v>116</v>
      </c>
      <c r="J139" t="s">
        <v>74</v>
      </c>
      <c r="K139" t="s">
        <v>97</v>
      </c>
      <c r="L139">
        <v>800</v>
      </c>
      <c r="M139">
        <v>49</v>
      </c>
      <c r="N139">
        <v>39200</v>
      </c>
      <c r="O139" s="23">
        <v>44601</v>
      </c>
    </row>
    <row r="140" spans="7:15" x14ac:dyDescent="0.55000000000000004">
      <c r="G140">
        <v>133</v>
      </c>
      <c r="H140" t="s">
        <v>72</v>
      </c>
      <c r="I140" t="s">
        <v>73</v>
      </c>
      <c r="J140" t="s">
        <v>100</v>
      </c>
      <c r="K140" t="s">
        <v>75</v>
      </c>
      <c r="L140">
        <v>210</v>
      </c>
      <c r="M140">
        <v>38</v>
      </c>
      <c r="N140">
        <v>7980</v>
      </c>
      <c r="O140" s="23">
        <v>44582</v>
      </c>
    </row>
    <row r="141" spans="7:15" x14ac:dyDescent="0.55000000000000004">
      <c r="G141">
        <v>134</v>
      </c>
      <c r="H141" t="s">
        <v>110</v>
      </c>
      <c r="I141" t="s">
        <v>111</v>
      </c>
      <c r="J141" t="s">
        <v>112</v>
      </c>
      <c r="K141" t="s">
        <v>79</v>
      </c>
      <c r="L141">
        <v>900</v>
      </c>
      <c r="M141">
        <v>8</v>
      </c>
      <c r="N141">
        <v>7200</v>
      </c>
      <c r="O141" s="23">
        <v>44890</v>
      </c>
    </row>
    <row r="142" spans="7:15" x14ac:dyDescent="0.55000000000000004">
      <c r="G142">
        <v>135</v>
      </c>
      <c r="H142" t="s">
        <v>72</v>
      </c>
      <c r="I142" t="s">
        <v>73</v>
      </c>
      <c r="J142" t="s">
        <v>96</v>
      </c>
      <c r="K142" t="s">
        <v>83</v>
      </c>
      <c r="L142">
        <v>120</v>
      </c>
      <c r="M142">
        <v>46</v>
      </c>
      <c r="N142">
        <v>5520</v>
      </c>
      <c r="O142" s="23">
        <v>44792</v>
      </c>
    </row>
    <row r="143" spans="7:15" x14ac:dyDescent="0.55000000000000004">
      <c r="G143">
        <v>136</v>
      </c>
      <c r="H143" t="s">
        <v>84</v>
      </c>
      <c r="I143" t="s">
        <v>85</v>
      </c>
      <c r="J143" t="s">
        <v>82</v>
      </c>
      <c r="K143" t="s">
        <v>75</v>
      </c>
      <c r="L143">
        <v>210</v>
      </c>
      <c r="M143">
        <v>41</v>
      </c>
      <c r="N143">
        <v>8610</v>
      </c>
      <c r="O143" s="23">
        <v>44792</v>
      </c>
    </row>
    <row r="144" spans="7:15" x14ac:dyDescent="0.55000000000000004">
      <c r="G144">
        <v>137</v>
      </c>
      <c r="H144" t="s">
        <v>94</v>
      </c>
      <c r="I144" t="s">
        <v>95</v>
      </c>
      <c r="J144" t="s">
        <v>96</v>
      </c>
      <c r="K144" t="s">
        <v>97</v>
      </c>
      <c r="L144">
        <v>800</v>
      </c>
      <c r="M144">
        <v>3</v>
      </c>
      <c r="N144">
        <v>2400</v>
      </c>
      <c r="O144" s="23">
        <v>44919</v>
      </c>
    </row>
    <row r="145" spans="7:15" x14ac:dyDescent="0.55000000000000004">
      <c r="G145">
        <v>138</v>
      </c>
      <c r="H145" t="s">
        <v>119</v>
      </c>
      <c r="I145" t="s">
        <v>120</v>
      </c>
      <c r="J145" t="s">
        <v>78</v>
      </c>
      <c r="K145" t="s">
        <v>103</v>
      </c>
      <c r="L145">
        <v>230</v>
      </c>
      <c r="M145">
        <v>19</v>
      </c>
      <c r="N145">
        <v>4370</v>
      </c>
      <c r="O145" s="23">
        <v>44919</v>
      </c>
    </row>
    <row r="146" spans="7:15" x14ac:dyDescent="0.55000000000000004">
      <c r="G146">
        <v>139</v>
      </c>
      <c r="H146" t="s">
        <v>76</v>
      </c>
      <c r="I146" t="s">
        <v>77</v>
      </c>
      <c r="J146" t="s">
        <v>96</v>
      </c>
      <c r="K146" t="s">
        <v>103</v>
      </c>
      <c r="L146">
        <v>230</v>
      </c>
      <c r="M146">
        <v>48</v>
      </c>
      <c r="N146">
        <v>11040</v>
      </c>
      <c r="O146" s="23">
        <v>44792</v>
      </c>
    </row>
    <row r="147" spans="7:15" x14ac:dyDescent="0.55000000000000004">
      <c r="G147">
        <v>140</v>
      </c>
      <c r="H147" t="s">
        <v>104</v>
      </c>
      <c r="I147" t="s">
        <v>105</v>
      </c>
      <c r="J147" t="s">
        <v>90</v>
      </c>
      <c r="K147" t="s">
        <v>79</v>
      </c>
      <c r="L147">
        <v>900</v>
      </c>
      <c r="M147">
        <v>16</v>
      </c>
      <c r="N147">
        <v>14400</v>
      </c>
      <c r="O147" s="23">
        <v>44737</v>
      </c>
    </row>
    <row r="148" spans="7:15" x14ac:dyDescent="0.55000000000000004">
      <c r="G148">
        <v>141</v>
      </c>
      <c r="H148" t="s">
        <v>72</v>
      </c>
      <c r="I148" t="s">
        <v>73</v>
      </c>
      <c r="J148" t="s">
        <v>100</v>
      </c>
      <c r="K148" t="s">
        <v>83</v>
      </c>
      <c r="L148">
        <v>120</v>
      </c>
      <c r="M148">
        <v>10</v>
      </c>
      <c r="N148">
        <v>1200</v>
      </c>
      <c r="O148" s="23">
        <v>44919</v>
      </c>
    </row>
    <row r="149" spans="7:15" x14ac:dyDescent="0.55000000000000004">
      <c r="G149">
        <v>142</v>
      </c>
      <c r="H149" t="s">
        <v>80</v>
      </c>
      <c r="I149" t="s">
        <v>81</v>
      </c>
      <c r="J149" t="s">
        <v>100</v>
      </c>
      <c r="K149" t="s">
        <v>103</v>
      </c>
      <c r="L149">
        <v>230</v>
      </c>
      <c r="M149">
        <v>35</v>
      </c>
      <c r="N149">
        <v>8050</v>
      </c>
      <c r="O149" s="23">
        <v>44825</v>
      </c>
    </row>
    <row r="150" spans="7:15" x14ac:dyDescent="0.55000000000000004">
      <c r="G150">
        <v>143</v>
      </c>
      <c r="H150" t="s">
        <v>101</v>
      </c>
      <c r="I150" t="s">
        <v>102</v>
      </c>
      <c r="J150" t="s">
        <v>96</v>
      </c>
      <c r="K150" t="s">
        <v>79</v>
      </c>
      <c r="L150">
        <v>900</v>
      </c>
      <c r="M150">
        <v>30</v>
      </c>
      <c r="N150">
        <v>27000</v>
      </c>
      <c r="O150" s="23">
        <v>44792</v>
      </c>
    </row>
    <row r="151" spans="7:15" x14ac:dyDescent="0.55000000000000004">
      <c r="G151">
        <v>144</v>
      </c>
      <c r="H151" t="s">
        <v>94</v>
      </c>
      <c r="I151" t="s">
        <v>95</v>
      </c>
      <c r="J151" t="s">
        <v>96</v>
      </c>
      <c r="K151" t="s">
        <v>75</v>
      </c>
      <c r="L151">
        <v>210</v>
      </c>
      <c r="M151">
        <v>42</v>
      </c>
      <c r="N151">
        <v>8820</v>
      </c>
      <c r="O151" s="23">
        <v>44909</v>
      </c>
    </row>
    <row r="152" spans="7:15" x14ac:dyDescent="0.55000000000000004">
      <c r="G152">
        <v>145</v>
      </c>
      <c r="H152" t="s">
        <v>86</v>
      </c>
      <c r="I152" t="s">
        <v>87</v>
      </c>
      <c r="J152" t="s">
        <v>74</v>
      </c>
      <c r="K152" t="s">
        <v>103</v>
      </c>
      <c r="L152">
        <v>230</v>
      </c>
      <c r="M152">
        <v>16</v>
      </c>
      <c r="N152">
        <v>3680</v>
      </c>
      <c r="O152" s="23">
        <v>44737</v>
      </c>
    </row>
    <row r="153" spans="7:15" x14ac:dyDescent="0.55000000000000004">
      <c r="G153">
        <v>146</v>
      </c>
      <c r="H153" t="s">
        <v>115</v>
      </c>
      <c r="I153" t="s">
        <v>116</v>
      </c>
      <c r="J153" t="s">
        <v>112</v>
      </c>
      <c r="K153" t="s">
        <v>75</v>
      </c>
      <c r="L153">
        <v>210</v>
      </c>
      <c r="M153">
        <v>4</v>
      </c>
      <c r="N153">
        <v>840</v>
      </c>
      <c r="O153" s="23">
        <v>44909</v>
      </c>
    </row>
    <row r="154" spans="7:15" x14ac:dyDescent="0.55000000000000004">
      <c r="G154">
        <v>147</v>
      </c>
      <c r="H154" t="s">
        <v>121</v>
      </c>
      <c r="I154" t="s">
        <v>122</v>
      </c>
      <c r="J154" t="s">
        <v>78</v>
      </c>
      <c r="K154" t="s">
        <v>75</v>
      </c>
      <c r="L154">
        <v>210</v>
      </c>
      <c r="M154">
        <v>13</v>
      </c>
      <c r="N154">
        <v>2730</v>
      </c>
      <c r="O154" s="23">
        <v>44601</v>
      </c>
    </row>
    <row r="155" spans="7:15" x14ac:dyDescent="0.55000000000000004">
      <c r="G155">
        <v>148</v>
      </c>
      <c r="H155" t="s">
        <v>119</v>
      </c>
      <c r="I155" t="s">
        <v>120</v>
      </c>
      <c r="J155" t="s">
        <v>78</v>
      </c>
      <c r="K155" t="s">
        <v>83</v>
      </c>
      <c r="L155">
        <v>120</v>
      </c>
      <c r="M155">
        <v>19</v>
      </c>
      <c r="N155">
        <v>2280</v>
      </c>
      <c r="O155" s="23">
        <v>44890</v>
      </c>
    </row>
    <row r="156" spans="7:15" x14ac:dyDescent="0.55000000000000004">
      <c r="G156">
        <v>149</v>
      </c>
      <c r="H156" t="s">
        <v>115</v>
      </c>
      <c r="I156" t="s">
        <v>116</v>
      </c>
      <c r="J156" t="s">
        <v>90</v>
      </c>
      <c r="K156" t="s">
        <v>91</v>
      </c>
      <c r="L156">
        <v>300</v>
      </c>
      <c r="M156">
        <v>26</v>
      </c>
      <c r="N156">
        <v>7800</v>
      </c>
      <c r="O156" s="23">
        <v>44919</v>
      </c>
    </row>
    <row r="157" spans="7:15" x14ac:dyDescent="0.55000000000000004">
      <c r="G157">
        <v>150</v>
      </c>
      <c r="H157" t="s">
        <v>101</v>
      </c>
      <c r="I157" t="s">
        <v>102</v>
      </c>
      <c r="J157" t="s">
        <v>96</v>
      </c>
      <c r="K157" t="s">
        <v>79</v>
      </c>
      <c r="L157">
        <v>900</v>
      </c>
      <c r="M157">
        <v>21</v>
      </c>
      <c r="N157">
        <v>18900</v>
      </c>
      <c r="O157" s="23">
        <v>44919</v>
      </c>
    </row>
    <row r="158" spans="7:15" x14ac:dyDescent="0.55000000000000004">
      <c r="G158">
        <v>151</v>
      </c>
      <c r="H158" t="s">
        <v>72</v>
      </c>
      <c r="I158" t="s">
        <v>73</v>
      </c>
      <c r="J158" t="s">
        <v>96</v>
      </c>
      <c r="K158" t="s">
        <v>83</v>
      </c>
      <c r="L158">
        <v>120</v>
      </c>
      <c r="M158">
        <v>27</v>
      </c>
      <c r="N158">
        <v>3240</v>
      </c>
      <c r="O158" s="23">
        <v>44840</v>
      </c>
    </row>
    <row r="159" spans="7:15" x14ac:dyDescent="0.55000000000000004">
      <c r="G159">
        <v>152</v>
      </c>
      <c r="H159" t="s">
        <v>117</v>
      </c>
      <c r="I159" t="s">
        <v>118</v>
      </c>
      <c r="J159" t="s">
        <v>82</v>
      </c>
      <c r="K159" t="s">
        <v>83</v>
      </c>
      <c r="L159">
        <v>120</v>
      </c>
      <c r="M159">
        <v>25</v>
      </c>
      <c r="N159">
        <v>3000</v>
      </c>
      <c r="O159" s="23">
        <v>44919</v>
      </c>
    </row>
    <row r="160" spans="7:15" x14ac:dyDescent="0.55000000000000004">
      <c r="G160">
        <v>153</v>
      </c>
      <c r="H160" t="s">
        <v>94</v>
      </c>
      <c r="I160" t="s">
        <v>95</v>
      </c>
      <c r="J160" t="s">
        <v>82</v>
      </c>
      <c r="K160" t="s">
        <v>91</v>
      </c>
      <c r="L160">
        <v>300</v>
      </c>
      <c r="M160">
        <v>6</v>
      </c>
      <c r="N160">
        <v>1800</v>
      </c>
      <c r="O160" s="23">
        <v>44840</v>
      </c>
    </row>
    <row r="161" spans="7:15" x14ac:dyDescent="0.55000000000000004">
      <c r="G161">
        <v>154</v>
      </c>
      <c r="H161" t="s">
        <v>123</v>
      </c>
      <c r="I161" t="s">
        <v>124</v>
      </c>
      <c r="J161" t="s">
        <v>90</v>
      </c>
      <c r="K161" t="s">
        <v>79</v>
      </c>
      <c r="L161">
        <v>900</v>
      </c>
      <c r="M161">
        <v>25</v>
      </c>
      <c r="N161">
        <v>22500</v>
      </c>
      <c r="O161" s="23">
        <v>44601</v>
      </c>
    </row>
    <row r="162" spans="7:15" x14ac:dyDescent="0.55000000000000004">
      <c r="G162">
        <v>155</v>
      </c>
      <c r="H162" t="s">
        <v>110</v>
      </c>
      <c r="I162" t="s">
        <v>111</v>
      </c>
      <c r="J162" t="s">
        <v>112</v>
      </c>
      <c r="K162" t="s">
        <v>103</v>
      </c>
      <c r="L162">
        <v>230</v>
      </c>
      <c r="M162">
        <v>50</v>
      </c>
      <c r="N162">
        <v>11500</v>
      </c>
      <c r="O162" s="23">
        <v>44582</v>
      </c>
    </row>
    <row r="163" spans="7:15" x14ac:dyDescent="0.55000000000000004">
      <c r="G163">
        <v>156</v>
      </c>
      <c r="H163" t="s">
        <v>121</v>
      </c>
      <c r="I163" t="s">
        <v>122</v>
      </c>
      <c r="J163" t="s">
        <v>74</v>
      </c>
      <c r="K163" t="s">
        <v>91</v>
      </c>
      <c r="L163">
        <v>300</v>
      </c>
      <c r="M163">
        <v>41</v>
      </c>
      <c r="N163">
        <v>12300</v>
      </c>
      <c r="O163" s="23">
        <v>44811</v>
      </c>
    </row>
    <row r="164" spans="7:15" x14ac:dyDescent="0.55000000000000004">
      <c r="G164">
        <v>157</v>
      </c>
      <c r="H164" t="s">
        <v>86</v>
      </c>
      <c r="I164" t="s">
        <v>87</v>
      </c>
      <c r="J164" t="s">
        <v>96</v>
      </c>
      <c r="K164" t="s">
        <v>103</v>
      </c>
      <c r="L164">
        <v>230</v>
      </c>
      <c r="M164">
        <v>36</v>
      </c>
      <c r="N164">
        <v>8280</v>
      </c>
      <c r="O164" s="23">
        <v>44737</v>
      </c>
    </row>
    <row r="165" spans="7:15" x14ac:dyDescent="0.55000000000000004">
      <c r="G165">
        <v>158</v>
      </c>
      <c r="H165" t="s">
        <v>94</v>
      </c>
      <c r="I165" t="s">
        <v>95</v>
      </c>
      <c r="J165" t="s">
        <v>100</v>
      </c>
      <c r="K165" t="s">
        <v>75</v>
      </c>
      <c r="L165">
        <v>210</v>
      </c>
      <c r="M165">
        <v>22</v>
      </c>
      <c r="N165">
        <v>4620</v>
      </c>
      <c r="O165" s="23">
        <v>44582</v>
      </c>
    </row>
    <row r="166" spans="7:15" x14ac:dyDescent="0.55000000000000004">
      <c r="G166">
        <v>159</v>
      </c>
      <c r="H166" t="s">
        <v>76</v>
      </c>
      <c r="I166" t="s">
        <v>77</v>
      </c>
      <c r="J166" t="s">
        <v>112</v>
      </c>
      <c r="K166" t="s">
        <v>75</v>
      </c>
      <c r="L166">
        <v>210</v>
      </c>
      <c r="M166">
        <v>29</v>
      </c>
      <c r="N166">
        <v>6090</v>
      </c>
      <c r="O166" s="23">
        <v>44909</v>
      </c>
    </row>
    <row r="167" spans="7:15" x14ac:dyDescent="0.55000000000000004">
      <c r="G167">
        <v>160</v>
      </c>
      <c r="H167" t="s">
        <v>115</v>
      </c>
      <c r="I167" t="s">
        <v>116</v>
      </c>
      <c r="J167" t="s">
        <v>82</v>
      </c>
      <c r="K167" t="s">
        <v>83</v>
      </c>
      <c r="L167">
        <v>120</v>
      </c>
      <c r="M167">
        <v>15</v>
      </c>
      <c r="N167">
        <v>1800</v>
      </c>
      <c r="O167" s="23">
        <v>44919</v>
      </c>
    </row>
    <row r="168" spans="7:15" x14ac:dyDescent="0.55000000000000004">
      <c r="G168">
        <v>161</v>
      </c>
      <c r="H168" t="s">
        <v>123</v>
      </c>
      <c r="I168" t="s">
        <v>124</v>
      </c>
      <c r="J168" t="s">
        <v>100</v>
      </c>
      <c r="K168" t="s">
        <v>103</v>
      </c>
      <c r="L168">
        <v>230</v>
      </c>
      <c r="M168">
        <v>21</v>
      </c>
      <c r="N168">
        <v>4830</v>
      </c>
      <c r="O168" s="23">
        <v>44890</v>
      </c>
    </row>
    <row r="169" spans="7:15" x14ac:dyDescent="0.55000000000000004">
      <c r="G169">
        <v>162</v>
      </c>
      <c r="H169" t="s">
        <v>117</v>
      </c>
      <c r="I169" t="s">
        <v>118</v>
      </c>
      <c r="J169" t="s">
        <v>74</v>
      </c>
      <c r="K169" t="s">
        <v>83</v>
      </c>
      <c r="L169">
        <v>120</v>
      </c>
      <c r="M169">
        <v>42</v>
      </c>
      <c r="N169">
        <v>5040</v>
      </c>
      <c r="O169" s="23">
        <v>44890</v>
      </c>
    </row>
    <row r="170" spans="7:15" x14ac:dyDescent="0.55000000000000004">
      <c r="G170">
        <v>163</v>
      </c>
      <c r="H170" t="s">
        <v>92</v>
      </c>
      <c r="I170" t="s">
        <v>93</v>
      </c>
      <c r="J170" t="s">
        <v>112</v>
      </c>
      <c r="K170" t="s">
        <v>97</v>
      </c>
      <c r="L170">
        <v>800</v>
      </c>
      <c r="M170">
        <v>35</v>
      </c>
      <c r="N170">
        <v>28000</v>
      </c>
      <c r="O170" s="23">
        <v>44737</v>
      </c>
    </row>
    <row r="171" spans="7:15" x14ac:dyDescent="0.55000000000000004">
      <c r="G171">
        <v>164</v>
      </c>
      <c r="H171" t="s">
        <v>72</v>
      </c>
      <c r="I171" t="s">
        <v>73</v>
      </c>
      <c r="J171" t="s">
        <v>100</v>
      </c>
      <c r="K171" t="s">
        <v>91</v>
      </c>
      <c r="L171">
        <v>300</v>
      </c>
      <c r="M171">
        <v>37</v>
      </c>
      <c r="N171">
        <v>11100</v>
      </c>
      <c r="O171" s="23">
        <v>44582</v>
      </c>
    </row>
    <row r="172" spans="7:15" x14ac:dyDescent="0.55000000000000004">
      <c r="G172">
        <v>165</v>
      </c>
      <c r="H172" t="s">
        <v>117</v>
      </c>
      <c r="I172" t="s">
        <v>118</v>
      </c>
      <c r="J172" t="s">
        <v>90</v>
      </c>
      <c r="K172" t="s">
        <v>83</v>
      </c>
      <c r="L172">
        <v>120</v>
      </c>
      <c r="M172">
        <v>2</v>
      </c>
      <c r="N172">
        <v>240</v>
      </c>
      <c r="O172" s="23">
        <v>44825</v>
      </c>
    </row>
    <row r="173" spans="7:15" x14ac:dyDescent="0.55000000000000004">
      <c r="G173">
        <v>166</v>
      </c>
      <c r="H173" t="s">
        <v>86</v>
      </c>
      <c r="I173" t="s">
        <v>87</v>
      </c>
      <c r="J173" t="s">
        <v>100</v>
      </c>
      <c r="K173" t="s">
        <v>103</v>
      </c>
      <c r="L173">
        <v>230</v>
      </c>
      <c r="M173">
        <v>5</v>
      </c>
      <c r="N173">
        <v>1150</v>
      </c>
      <c r="O173" s="23">
        <v>44737</v>
      </c>
    </row>
    <row r="174" spans="7:15" x14ac:dyDescent="0.55000000000000004">
      <c r="G174">
        <v>167</v>
      </c>
      <c r="H174" t="s">
        <v>113</v>
      </c>
      <c r="I174" t="s">
        <v>114</v>
      </c>
      <c r="J174" t="s">
        <v>90</v>
      </c>
      <c r="K174" t="s">
        <v>97</v>
      </c>
      <c r="L174">
        <v>800</v>
      </c>
      <c r="M174">
        <v>2</v>
      </c>
      <c r="N174">
        <v>1600</v>
      </c>
      <c r="O174" s="23">
        <v>44811</v>
      </c>
    </row>
    <row r="175" spans="7:15" x14ac:dyDescent="0.55000000000000004">
      <c r="G175">
        <v>168</v>
      </c>
      <c r="H175" t="s">
        <v>106</v>
      </c>
      <c r="I175" t="s">
        <v>107</v>
      </c>
      <c r="J175" t="s">
        <v>112</v>
      </c>
      <c r="K175" t="s">
        <v>103</v>
      </c>
      <c r="L175">
        <v>230</v>
      </c>
      <c r="M175">
        <v>18</v>
      </c>
      <c r="N175">
        <v>4140</v>
      </c>
      <c r="O175" s="23">
        <v>44825</v>
      </c>
    </row>
    <row r="176" spans="7:15" x14ac:dyDescent="0.55000000000000004">
      <c r="G176">
        <v>169</v>
      </c>
      <c r="H176" t="s">
        <v>108</v>
      </c>
      <c r="I176" t="s">
        <v>109</v>
      </c>
      <c r="J176" t="s">
        <v>74</v>
      </c>
      <c r="K176" t="s">
        <v>79</v>
      </c>
      <c r="L176">
        <v>900</v>
      </c>
      <c r="M176">
        <v>36</v>
      </c>
      <c r="N176">
        <v>32400</v>
      </c>
      <c r="O176" s="23">
        <v>44811</v>
      </c>
    </row>
    <row r="177" spans="7:15" x14ac:dyDescent="0.55000000000000004">
      <c r="G177">
        <v>170</v>
      </c>
      <c r="H177" t="s">
        <v>121</v>
      </c>
      <c r="I177" t="s">
        <v>122</v>
      </c>
      <c r="J177" t="s">
        <v>96</v>
      </c>
      <c r="K177" t="s">
        <v>75</v>
      </c>
      <c r="L177">
        <v>210</v>
      </c>
      <c r="M177">
        <v>7</v>
      </c>
      <c r="N177">
        <v>1470</v>
      </c>
      <c r="O177" s="23">
        <v>44825</v>
      </c>
    </row>
    <row r="178" spans="7:15" x14ac:dyDescent="0.55000000000000004">
      <c r="G178">
        <v>171</v>
      </c>
      <c r="H178" t="s">
        <v>92</v>
      </c>
      <c r="I178" t="s">
        <v>93</v>
      </c>
      <c r="J178" t="s">
        <v>96</v>
      </c>
      <c r="K178" t="s">
        <v>83</v>
      </c>
      <c r="L178">
        <v>120</v>
      </c>
      <c r="M178">
        <v>27</v>
      </c>
      <c r="N178">
        <v>3240</v>
      </c>
      <c r="O178" s="23">
        <v>44792</v>
      </c>
    </row>
    <row r="179" spans="7:15" x14ac:dyDescent="0.55000000000000004">
      <c r="G179">
        <v>172</v>
      </c>
      <c r="H179" t="s">
        <v>86</v>
      </c>
      <c r="I179" t="s">
        <v>87</v>
      </c>
      <c r="J179" t="s">
        <v>112</v>
      </c>
      <c r="K179" t="s">
        <v>103</v>
      </c>
      <c r="L179">
        <v>230</v>
      </c>
      <c r="M179">
        <v>22</v>
      </c>
      <c r="N179">
        <v>5060</v>
      </c>
      <c r="O179" s="23">
        <v>44811</v>
      </c>
    </row>
    <row r="180" spans="7:15" x14ac:dyDescent="0.55000000000000004">
      <c r="G180">
        <v>173</v>
      </c>
      <c r="H180" t="s">
        <v>110</v>
      </c>
      <c r="I180" t="s">
        <v>111</v>
      </c>
      <c r="J180" t="s">
        <v>90</v>
      </c>
      <c r="K180" t="s">
        <v>79</v>
      </c>
      <c r="L180">
        <v>900</v>
      </c>
      <c r="M180">
        <v>40</v>
      </c>
      <c r="N180">
        <v>36000</v>
      </c>
      <c r="O180" s="23">
        <v>44825</v>
      </c>
    </row>
    <row r="181" spans="7:15" x14ac:dyDescent="0.55000000000000004">
      <c r="G181">
        <v>174</v>
      </c>
      <c r="H181" t="s">
        <v>76</v>
      </c>
      <c r="I181" t="s">
        <v>77</v>
      </c>
      <c r="J181" t="s">
        <v>74</v>
      </c>
      <c r="K181" t="s">
        <v>91</v>
      </c>
      <c r="L181">
        <v>300</v>
      </c>
      <c r="M181">
        <v>0</v>
      </c>
      <c r="N181">
        <v>0</v>
      </c>
      <c r="O181" s="23">
        <v>44811</v>
      </c>
    </row>
    <row r="182" spans="7:15" x14ac:dyDescent="0.55000000000000004">
      <c r="G182">
        <v>175</v>
      </c>
      <c r="H182" t="s">
        <v>113</v>
      </c>
      <c r="I182" t="s">
        <v>114</v>
      </c>
      <c r="J182" t="s">
        <v>96</v>
      </c>
      <c r="K182" t="s">
        <v>103</v>
      </c>
      <c r="L182">
        <v>230</v>
      </c>
      <c r="M182">
        <v>23</v>
      </c>
      <c r="N182">
        <v>5290</v>
      </c>
      <c r="O182" s="23">
        <v>44737</v>
      </c>
    </row>
    <row r="183" spans="7:15" x14ac:dyDescent="0.55000000000000004">
      <c r="G183">
        <v>176</v>
      </c>
      <c r="H183" t="s">
        <v>115</v>
      </c>
      <c r="I183" t="s">
        <v>116</v>
      </c>
      <c r="J183" t="s">
        <v>82</v>
      </c>
      <c r="K183" t="s">
        <v>97</v>
      </c>
      <c r="L183">
        <v>800</v>
      </c>
      <c r="M183">
        <v>22</v>
      </c>
      <c r="N183">
        <v>17600</v>
      </c>
      <c r="O183" s="23">
        <v>44825</v>
      </c>
    </row>
    <row r="184" spans="7:15" x14ac:dyDescent="0.55000000000000004">
      <c r="G184">
        <v>177</v>
      </c>
      <c r="H184" t="s">
        <v>80</v>
      </c>
      <c r="I184" t="s">
        <v>81</v>
      </c>
      <c r="J184" t="s">
        <v>82</v>
      </c>
      <c r="K184" t="s">
        <v>83</v>
      </c>
      <c r="L184">
        <v>120</v>
      </c>
      <c r="M184">
        <v>25</v>
      </c>
      <c r="N184">
        <v>3000</v>
      </c>
      <c r="O184" s="23">
        <v>44840</v>
      </c>
    </row>
    <row r="185" spans="7:15" x14ac:dyDescent="0.55000000000000004">
      <c r="G185">
        <v>178</v>
      </c>
      <c r="H185" t="s">
        <v>84</v>
      </c>
      <c r="I185" t="s">
        <v>85</v>
      </c>
      <c r="J185" t="s">
        <v>82</v>
      </c>
      <c r="K185" t="s">
        <v>97</v>
      </c>
      <c r="L185">
        <v>800</v>
      </c>
      <c r="M185">
        <v>15</v>
      </c>
      <c r="N185">
        <v>12000</v>
      </c>
      <c r="O185" s="23">
        <v>44811</v>
      </c>
    </row>
    <row r="186" spans="7:15" x14ac:dyDescent="0.55000000000000004">
      <c r="G186">
        <v>179</v>
      </c>
      <c r="H186" t="s">
        <v>119</v>
      </c>
      <c r="I186" t="s">
        <v>120</v>
      </c>
      <c r="J186" t="s">
        <v>90</v>
      </c>
      <c r="K186" t="s">
        <v>79</v>
      </c>
      <c r="L186">
        <v>900</v>
      </c>
      <c r="M186">
        <v>20</v>
      </c>
      <c r="N186">
        <v>18000</v>
      </c>
      <c r="O186" s="23">
        <v>44909</v>
      </c>
    </row>
    <row r="187" spans="7:15" x14ac:dyDescent="0.55000000000000004">
      <c r="G187">
        <v>180</v>
      </c>
      <c r="H187" t="s">
        <v>88</v>
      </c>
      <c r="I187" t="s">
        <v>89</v>
      </c>
      <c r="J187" t="s">
        <v>74</v>
      </c>
      <c r="K187" t="s">
        <v>83</v>
      </c>
      <c r="L187">
        <v>120</v>
      </c>
      <c r="M187">
        <v>43</v>
      </c>
      <c r="N187">
        <v>5160</v>
      </c>
      <c r="O187" s="23">
        <v>44582</v>
      </c>
    </row>
    <row r="188" spans="7:15" x14ac:dyDescent="0.55000000000000004">
      <c r="G188">
        <v>181</v>
      </c>
      <c r="H188" t="s">
        <v>80</v>
      </c>
      <c r="I188" t="s">
        <v>81</v>
      </c>
      <c r="J188" t="s">
        <v>90</v>
      </c>
      <c r="K188" t="s">
        <v>103</v>
      </c>
      <c r="L188">
        <v>230</v>
      </c>
      <c r="M188">
        <v>44</v>
      </c>
      <c r="N188">
        <v>10120</v>
      </c>
      <c r="O188" s="23">
        <v>44825</v>
      </c>
    </row>
    <row r="189" spans="7:15" x14ac:dyDescent="0.55000000000000004">
      <c r="G189">
        <v>182</v>
      </c>
      <c r="H189" t="s">
        <v>72</v>
      </c>
      <c r="I189" t="s">
        <v>73</v>
      </c>
      <c r="J189" t="s">
        <v>96</v>
      </c>
      <c r="K189" t="s">
        <v>83</v>
      </c>
      <c r="L189">
        <v>120</v>
      </c>
      <c r="M189">
        <v>14</v>
      </c>
      <c r="N189">
        <v>1680</v>
      </c>
      <c r="O189" s="23">
        <v>44825</v>
      </c>
    </row>
    <row r="190" spans="7:15" x14ac:dyDescent="0.55000000000000004">
      <c r="G190">
        <v>183</v>
      </c>
      <c r="H190" t="s">
        <v>110</v>
      </c>
      <c r="I190" t="s">
        <v>111</v>
      </c>
      <c r="J190" t="s">
        <v>100</v>
      </c>
      <c r="K190" t="s">
        <v>97</v>
      </c>
      <c r="L190">
        <v>800</v>
      </c>
      <c r="M190">
        <v>24</v>
      </c>
      <c r="N190">
        <v>19200</v>
      </c>
      <c r="O190" s="23">
        <v>44890</v>
      </c>
    </row>
    <row r="191" spans="7:15" x14ac:dyDescent="0.55000000000000004">
      <c r="G191">
        <v>184</v>
      </c>
      <c r="H191" t="s">
        <v>123</v>
      </c>
      <c r="I191" t="s">
        <v>124</v>
      </c>
      <c r="J191" t="s">
        <v>74</v>
      </c>
      <c r="K191" t="s">
        <v>91</v>
      </c>
      <c r="L191">
        <v>300</v>
      </c>
      <c r="M191">
        <v>44</v>
      </c>
      <c r="N191">
        <v>13200</v>
      </c>
      <c r="O191" s="23">
        <v>44811</v>
      </c>
    </row>
    <row r="192" spans="7:15" x14ac:dyDescent="0.55000000000000004">
      <c r="G192">
        <v>185</v>
      </c>
      <c r="H192" t="s">
        <v>98</v>
      </c>
      <c r="I192" t="s">
        <v>99</v>
      </c>
      <c r="J192" t="s">
        <v>82</v>
      </c>
      <c r="K192" t="s">
        <v>103</v>
      </c>
      <c r="L192">
        <v>230</v>
      </c>
      <c r="M192">
        <v>38</v>
      </c>
      <c r="N192">
        <v>8740</v>
      </c>
      <c r="O192" s="23">
        <v>44909</v>
      </c>
    </row>
    <row r="193" spans="7:15" x14ac:dyDescent="0.55000000000000004">
      <c r="G193">
        <v>186</v>
      </c>
      <c r="H193" t="s">
        <v>106</v>
      </c>
      <c r="I193" t="s">
        <v>107</v>
      </c>
      <c r="J193" t="s">
        <v>82</v>
      </c>
      <c r="K193" t="s">
        <v>75</v>
      </c>
      <c r="L193">
        <v>210</v>
      </c>
      <c r="M193">
        <v>31</v>
      </c>
      <c r="N193">
        <v>6510</v>
      </c>
      <c r="O193" s="23">
        <v>44825</v>
      </c>
    </row>
    <row r="194" spans="7:15" x14ac:dyDescent="0.55000000000000004">
      <c r="G194">
        <v>187</v>
      </c>
      <c r="H194" t="s">
        <v>84</v>
      </c>
      <c r="I194" t="s">
        <v>85</v>
      </c>
      <c r="J194" t="s">
        <v>90</v>
      </c>
      <c r="K194" t="s">
        <v>97</v>
      </c>
      <c r="L194">
        <v>800</v>
      </c>
      <c r="M194">
        <v>14</v>
      </c>
      <c r="N194">
        <v>11200</v>
      </c>
      <c r="O194" s="23">
        <v>44582</v>
      </c>
    </row>
    <row r="195" spans="7:15" x14ac:dyDescent="0.55000000000000004">
      <c r="G195">
        <v>188</v>
      </c>
      <c r="H195" t="s">
        <v>104</v>
      </c>
      <c r="I195" t="s">
        <v>105</v>
      </c>
      <c r="J195" t="s">
        <v>82</v>
      </c>
      <c r="K195" t="s">
        <v>83</v>
      </c>
      <c r="L195">
        <v>120</v>
      </c>
      <c r="M195">
        <v>27</v>
      </c>
      <c r="N195">
        <v>3240</v>
      </c>
      <c r="O195" s="23">
        <v>44919</v>
      </c>
    </row>
    <row r="196" spans="7:15" x14ac:dyDescent="0.55000000000000004">
      <c r="G196">
        <v>189</v>
      </c>
      <c r="H196" t="s">
        <v>108</v>
      </c>
      <c r="I196" t="s">
        <v>109</v>
      </c>
      <c r="J196" t="s">
        <v>82</v>
      </c>
      <c r="K196" t="s">
        <v>75</v>
      </c>
      <c r="L196">
        <v>210</v>
      </c>
      <c r="M196">
        <v>7</v>
      </c>
      <c r="N196">
        <v>1470</v>
      </c>
      <c r="O196" s="23">
        <v>44825</v>
      </c>
    </row>
    <row r="197" spans="7:15" x14ac:dyDescent="0.55000000000000004">
      <c r="G197">
        <v>190</v>
      </c>
      <c r="H197" t="s">
        <v>123</v>
      </c>
      <c r="I197" t="s">
        <v>124</v>
      </c>
      <c r="J197" t="s">
        <v>78</v>
      </c>
      <c r="K197" t="s">
        <v>75</v>
      </c>
      <c r="L197">
        <v>210</v>
      </c>
      <c r="M197">
        <v>22</v>
      </c>
      <c r="N197">
        <v>4620</v>
      </c>
      <c r="O197" s="23">
        <v>44737</v>
      </c>
    </row>
    <row r="198" spans="7:15" x14ac:dyDescent="0.55000000000000004">
      <c r="G198">
        <v>191</v>
      </c>
      <c r="H198" t="s">
        <v>98</v>
      </c>
      <c r="I198" t="s">
        <v>99</v>
      </c>
      <c r="J198" t="s">
        <v>112</v>
      </c>
      <c r="K198" t="s">
        <v>79</v>
      </c>
      <c r="L198">
        <v>900</v>
      </c>
      <c r="M198">
        <v>45</v>
      </c>
      <c r="N198">
        <v>40500</v>
      </c>
      <c r="O198" s="23">
        <v>44909</v>
      </c>
    </row>
    <row r="199" spans="7:15" x14ac:dyDescent="0.55000000000000004">
      <c r="G199">
        <v>192</v>
      </c>
      <c r="H199" t="s">
        <v>86</v>
      </c>
      <c r="I199" t="s">
        <v>87</v>
      </c>
      <c r="J199" t="s">
        <v>78</v>
      </c>
      <c r="K199" t="s">
        <v>91</v>
      </c>
      <c r="L199">
        <v>300</v>
      </c>
      <c r="M199">
        <v>42</v>
      </c>
      <c r="N199">
        <v>12600</v>
      </c>
      <c r="O199" s="23">
        <v>44601</v>
      </c>
    </row>
    <row r="200" spans="7:15" x14ac:dyDescent="0.55000000000000004">
      <c r="G200">
        <v>193</v>
      </c>
      <c r="H200" t="s">
        <v>84</v>
      </c>
      <c r="I200" t="s">
        <v>85</v>
      </c>
      <c r="J200" t="s">
        <v>90</v>
      </c>
      <c r="K200" t="s">
        <v>97</v>
      </c>
      <c r="L200">
        <v>800</v>
      </c>
      <c r="M200">
        <v>41</v>
      </c>
      <c r="N200">
        <v>32800</v>
      </c>
      <c r="O200" s="23">
        <v>44890</v>
      </c>
    </row>
    <row r="201" spans="7:15" x14ac:dyDescent="0.55000000000000004">
      <c r="G201">
        <v>194</v>
      </c>
      <c r="H201" t="s">
        <v>115</v>
      </c>
      <c r="I201" t="s">
        <v>116</v>
      </c>
      <c r="J201" t="s">
        <v>90</v>
      </c>
      <c r="K201" t="s">
        <v>97</v>
      </c>
      <c r="L201">
        <v>800</v>
      </c>
      <c r="M201">
        <v>40</v>
      </c>
      <c r="N201">
        <v>32000</v>
      </c>
      <c r="O201" s="23">
        <v>44890</v>
      </c>
    </row>
    <row r="202" spans="7:15" x14ac:dyDescent="0.55000000000000004">
      <c r="G202">
        <v>195</v>
      </c>
      <c r="H202" t="s">
        <v>98</v>
      </c>
      <c r="I202" t="s">
        <v>99</v>
      </c>
      <c r="J202" t="s">
        <v>82</v>
      </c>
      <c r="K202" t="s">
        <v>79</v>
      </c>
      <c r="L202">
        <v>900</v>
      </c>
      <c r="M202">
        <v>23</v>
      </c>
      <c r="N202">
        <v>20700</v>
      </c>
      <c r="O202" s="23">
        <v>44890</v>
      </c>
    </row>
    <row r="203" spans="7:15" x14ac:dyDescent="0.55000000000000004">
      <c r="G203">
        <v>196</v>
      </c>
      <c r="H203" t="s">
        <v>88</v>
      </c>
      <c r="I203" t="s">
        <v>89</v>
      </c>
      <c r="J203" t="s">
        <v>100</v>
      </c>
      <c r="K203" t="s">
        <v>75</v>
      </c>
      <c r="L203">
        <v>210</v>
      </c>
      <c r="M203">
        <v>0</v>
      </c>
      <c r="N203">
        <v>0</v>
      </c>
      <c r="O203" s="23">
        <v>44840</v>
      </c>
    </row>
    <row r="204" spans="7:15" x14ac:dyDescent="0.55000000000000004">
      <c r="G204">
        <v>197</v>
      </c>
      <c r="H204" t="s">
        <v>121</v>
      </c>
      <c r="I204" t="s">
        <v>122</v>
      </c>
      <c r="J204" t="s">
        <v>100</v>
      </c>
      <c r="K204" t="s">
        <v>75</v>
      </c>
      <c r="L204">
        <v>210</v>
      </c>
      <c r="M204">
        <v>28</v>
      </c>
      <c r="N204">
        <v>5880</v>
      </c>
      <c r="O204" s="23">
        <v>44890</v>
      </c>
    </row>
    <row r="205" spans="7:15" x14ac:dyDescent="0.55000000000000004">
      <c r="G205">
        <v>198</v>
      </c>
      <c r="H205" t="s">
        <v>117</v>
      </c>
      <c r="I205" t="s">
        <v>118</v>
      </c>
      <c r="J205" t="s">
        <v>78</v>
      </c>
      <c r="K205" t="s">
        <v>97</v>
      </c>
      <c r="L205">
        <v>800</v>
      </c>
      <c r="M205">
        <v>38</v>
      </c>
      <c r="N205">
        <v>30400</v>
      </c>
      <c r="O205" s="23">
        <v>44737</v>
      </c>
    </row>
    <row r="206" spans="7:15" x14ac:dyDescent="0.55000000000000004">
      <c r="G206">
        <v>199</v>
      </c>
      <c r="H206" t="s">
        <v>101</v>
      </c>
      <c r="I206" t="s">
        <v>102</v>
      </c>
      <c r="J206" t="s">
        <v>96</v>
      </c>
      <c r="K206" t="s">
        <v>91</v>
      </c>
      <c r="L206">
        <v>300</v>
      </c>
      <c r="M206">
        <v>2</v>
      </c>
      <c r="N206">
        <v>600</v>
      </c>
      <c r="O206" s="23">
        <v>44909</v>
      </c>
    </row>
    <row r="207" spans="7:15" x14ac:dyDescent="0.55000000000000004">
      <c r="G207">
        <v>200</v>
      </c>
      <c r="H207" t="s">
        <v>104</v>
      </c>
      <c r="I207" t="s">
        <v>105</v>
      </c>
      <c r="J207" t="s">
        <v>100</v>
      </c>
      <c r="K207" t="s">
        <v>97</v>
      </c>
      <c r="L207">
        <v>800</v>
      </c>
      <c r="M207">
        <v>48</v>
      </c>
      <c r="N207">
        <v>38400</v>
      </c>
      <c r="O207" s="23">
        <v>44890</v>
      </c>
    </row>
    <row r="258" spans="8:14" x14ac:dyDescent="0.55000000000000004">
      <c r="H258" t="str">
        <f ca="1">_xlfn.FORMULATEXT(I258)</f>
        <v>=HYPERLINK("Formula.pdf","Simmu")</v>
      </c>
      <c r="I258" s="31" t="str">
        <f>HYPERLINK("Formula.pdf","Simmu")</f>
        <v>Simmu</v>
      </c>
    </row>
    <row r="259" spans="8:14" x14ac:dyDescent="0.55000000000000004">
      <c r="H259" t="str">
        <f t="shared" ref="H259:H266" ca="1" si="0">_xlfn.FORMULATEXT(I259)</f>
        <v>=HYPERLINK("..\Book1.xlsx","Ajay")</v>
      </c>
      <c r="I259" s="31" t="str">
        <f>HYPERLINK("..\Book1.xlsx","Ajay")</f>
        <v>Ajay</v>
      </c>
      <c r="J259" t="s">
        <v>135</v>
      </c>
      <c r="L259" t="s">
        <v>129</v>
      </c>
      <c r="M259" t="s">
        <v>130</v>
      </c>
    </row>
    <row r="260" spans="8:14" x14ac:dyDescent="0.55000000000000004">
      <c r="H260" t="str">
        <f t="shared" ca="1" si="0"/>
        <v>=INDEX($L$259:$M$261,2,1)</v>
      </c>
      <c r="I260" t="str">
        <f>INDEX($L$259:$M$261,2,1)</f>
        <v>cherry</v>
      </c>
      <c r="L260" t="s">
        <v>131</v>
      </c>
      <c r="M260" t="s">
        <v>132</v>
      </c>
    </row>
    <row r="261" spans="8:14" x14ac:dyDescent="0.55000000000000004">
      <c r="H261" t="str">
        <f t="shared" ca="1" si="0"/>
        <v>=ADDRESS(259,10,1)</v>
      </c>
      <c r="I261" t="str">
        <f>ADDRESS(259,10,1)</f>
        <v>$J$259</v>
      </c>
      <c r="J261" t="s">
        <v>137</v>
      </c>
      <c r="L261" t="s">
        <v>133</v>
      </c>
      <c r="M261" t="s">
        <v>134</v>
      </c>
    </row>
    <row r="262" spans="8:14" x14ac:dyDescent="0.55000000000000004">
      <c r="H262" t="str">
        <f t="shared" ca="1" si="0"/>
        <v>=INDIRECT(I261)</v>
      </c>
      <c r="I262" t="str">
        <f ca="1">INDIRECT(I261)</f>
        <v>shiva</v>
      </c>
      <c r="J262" t="s">
        <v>138</v>
      </c>
      <c r="K262">
        <f>COLUMN(J259)</f>
        <v>10</v>
      </c>
    </row>
    <row r="263" spans="8:14" x14ac:dyDescent="0.55000000000000004">
      <c r="H263" t="str">
        <f t="shared" ca="1" si="0"/>
        <v>=MATCH("bottle",$J$261:$J$263,0)</v>
      </c>
      <c r="I263">
        <f>MATCH("bottle",$J$261:$J$263,0)</f>
        <v>3</v>
      </c>
      <c r="J263" t="s">
        <v>139</v>
      </c>
    </row>
    <row r="264" spans="8:14" x14ac:dyDescent="0.55000000000000004">
      <c r="H264" t="str">
        <f t="shared" ca="1" si="0"/>
        <v>=OFFSET(J268,-4,2)</v>
      </c>
      <c r="I264" t="str">
        <f ca="1">OFFSET(J268,-4,2)</f>
        <v>chai</v>
      </c>
      <c r="J264" s="32"/>
      <c r="K264" s="32"/>
      <c r="L264" s="32" t="s">
        <v>141</v>
      </c>
    </row>
    <row r="265" spans="8:14" x14ac:dyDescent="0.55000000000000004">
      <c r="H265" t="str">
        <f t="shared" ca="1" si="0"/>
        <v>=ROW(N263)</v>
      </c>
      <c r="I265">
        <f>ROW(N263)</f>
        <v>263</v>
      </c>
      <c r="J265" s="33"/>
      <c r="K265" t="s">
        <v>129</v>
      </c>
      <c r="N265" t="s">
        <v>136</v>
      </c>
    </row>
    <row r="266" spans="8:14" x14ac:dyDescent="0.55000000000000004">
      <c r="H266" t="str">
        <f t="shared" ca="1" si="0"/>
        <v>=ROWS(M262:N264)</v>
      </c>
      <c r="I266">
        <f>ROWS(M262:N264)</f>
        <v>3</v>
      </c>
      <c r="J266" s="32"/>
    </row>
    <row r="267" spans="8:14" x14ac:dyDescent="0.55000000000000004">
      <c r="J267" s="32"/>
      <c r="N267" t="s">
        <v>136</v>
      </c>
    </row>
    <row r="268" spans="8:14" x14ac:dyDescent="0.55000000000000004">
      <c r="J268" s="32" t="s">
        <v>140</v>
      </c>
    </row>
    <row r="269" spans="8:14" x14ac:dyDescent="0.55000000000000004">
      <c r="K269" t="str">
        <f>K265</f>
        <v>Apple</v>
      </c>
    </row>
    <row r="270" spans="8:14" x14ac:dyDescent="0.55000000000000004">
      <c r="M270" t="str">
        <f>K265</f>
        <v>Apple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46"/>
  <sheetViews>
    <sheetView topLeftCell="A86" workbookViewId="0">
      <selection activeCell="B99" sqref="B99"/>
    </sheetView>
  </sheetViews>
  <sheetFormatPr defaultRowHeight="21" x14ac:dyDescent="0.55000000000000004"/>
  <cols>
    <col min="1" max="2" width="11" customWidth="1"/>
  </cols>
  <sheetData>
    <row r="2" spans="1:2" x14ac:dyDescent="0.55000000000000004">
      <c r="A2" t="s">
        <v>49</v>
      </c>
      <c r="B2" t="s">
        <v>50</v>
      </c>
    </row>
    <row r="3" spans="1:2" x14ac:dyDescent="0.55000000000000004">
      <c r="A3">
        <v>1</v>
      </c>
      <c r="B3" t="str">
        <f>CHAR(A3)</f>
        <v>_x0001_</v>
      </c>
    </row>
    <row r="4" spans="1:2" x14ac:dyDescent="0.55000000000000004">
      <c r="A4">
        <v>2</v>
      </c>
      <c r="B4" t="str">
        <f t="shared" ref="B4:B67" si="0">CHAR(A4)</f>
        <v>_x0002_</v>
      </c>
    </row>
    <row r="5" spans="1:2" x14ac:dyDescent="0.55000000000000004">
      <c r="A5">
        <v>3</v>
      </c>
      <c r="B5" t="str">
        <f t="shared" si="0"/>
        <v>_x0003_</v>
      </c>
    </row>
    <row r="6" spans="1:2" x14ac:dyDescent="0.55000000000000004">
      <c r="A6">
        <v>4</v>
      </c>
      <c r="B6" t="str">
        <f t="shared" si="0"/>
        <v>_x0004_</v>
      </c>
    </row>
    <row r="7" spans="1:2" x14ac:dyDescent="0.55000000000000004">
      <c r="A7">
        <v>5</v>
      </c>
      <c r="B7" t="str">
        <f t="shared" si="0"/>
        <v>_x0005_</v>
      </c>
    </row>
    <row r="8" spans="1:2" x14ac:dyDescent="0.55000000000000004">
      <c r="A8">
        <v>6</v>
      </c>
      <c r="B8" t="str">
        <f t="shared" si="0"/>
        <v>_x0006_</v>
      </c>
    </row>
    <row r="9" spans="1:2" x14ac:dyDescent="0.55000000000000004">
      <c r="A9">
        <v>7</v>
      </c>
      <c r="B9" t="str">
        <f t="shared" si="0"/>
        <v>_x0007_</v>
      </c>
    </row>
    <row r="10" spans="1:2" x14ac:dyDescent="0.55000000000000004">
      <c r="A10">
        <v>8</v>
      </c>
      <c r="B10" t="str">
        <f t="shared" si="0"/>
        <v>_x0008_</v>
      </c>
    </row>
    <row r="11" spans="1:2" x14ac:dyDescent="0.55000000000000004">
      <c r="A11">
        <v>9</v>
      </c>
      <c r="B11" t="str">
        <f t="shared" si="0"/>
        <v xml:space="preserve">	</v>
      </c>
    </row>
    <row r="12" spans="1:2" x14ac:dyDescent="0.55000000000000004">
      <c r="A12">
        <v>10</v>
      </c>
      <c r="B12" t="str">
        <f t="shared" si="0"/>
        <v xml:space="preserve">
</v>
      </c>
    </row>
    <row r="13" spans="1:2" x14ac:dyDescent="0.55000000000000004">
      <c r="A13">
        <v>11</v>
      </c>
      <c r="B13" t="str">
        <f t="shared" si="0"/>
        <v>_x000B_</v>
      </c>
    </row>
    <row r="14" spans="1:2" x14ac:dyDescent="0.55000000000000004">
      <c r="A14">
        <v>12</v>
      </c>
      <c r="B14" t="str">
        <f t="shared" si="0"/>
        <v>_x000C_</v>
      </c>
    </row>
    <row r="15" spans="1:2" x14ac:dyDescent="0.55000000000000004">
      <c r="A15">
        <v>13</v>
      </c>
      <c r="B15" t="str">
        <f t="shared" si="0"/>
        <v>_x000D_</v>
      </c>
    </row>
    <row r="16" spans="1:2" x14ac:dyDescent="0.55000000000000004">
      <c r="A16">
        <v>14</v>
      </c>
      <c r="B16" t="str">
        <f t="shared" si="0"/>
        <v>_x000E_</v>
      </c>
    </row>
    <row r="17" spans="1:2" x14ac:dyDescent="0.55000000000000004">
      <c r="A17">
        <v>15</v>
      </c>
      <c r="B17" t="str">
        <f t="shared" si="0"/>
        <v>_x000F_</v>
      </c>
    </row>
    <row r="18" spans="1:2" x14ac:dyDescent="0.55000000000000004">
      <c r="A18">
        <v>16</v>
      </c>
      <c r="B18" t="str">
        <f t="shared" si="0"/>
        <v>_x0010_</v>
      </c>
    </row>
    <row r="19" spans="1:2" x14ac:dyDescent="0.55000000000000004">
      <c r="A19">
        <v>17</v>
      </c>
      <c r="B19" t="str">
        <f t="shared" si="0"/>
        <v>_x0011_</v>
      </c>
    </row>
    <row r="20" spans="1:2" x14ac:dyDescent="0.55000000000000004">
      <c r="A20">
        <v>18</v>
      </c>
      <c r="B20" t="str">
        <f t="shared" si="0"/>
        <v>_x0012_</v>
      </c>
    </row>
    <row r="21" spans="1:2" x14ac:dyDescent="0.55000000000000004">
      <c r="A21">
        <v>19</v>
      </c>
      <c r="B21" t="str">
        <f t="shared" si="0"/>
        <v>_x0013_</v>
      </c>
    </row>
    <row r="22" spans="1:2" x14ac:dyDescent="0.55000000000000004">
      <c r="A22">
        <v>20</v>
      </c>
      <c r="B22" t="str">
        <f t="shared" si="0"/>
        <v>_x0014_</v>
      </c>
    </row>
    <row r="23" spans="1:2" x14ac:dyDescent="0.55000000000000004">
      <c r="A23">
        <v>21</v>
      </c>
      <c r="B23" t="str">
        <f t="shared" si="0"/>
        <v>_x0015_</v>
      </c>
    </row>
    <row r="24" spans="1:2" x14ac:dyDescent="0.55000000000000004">
      <c r="A24">
        <v>22</v>
      </c>
      <c r="B24" t="str">
        <f t="shared" si="0"/>
        <v>_x0016_</v>
      </c>
    </row>
    <row r="25" spans="1:2" x14ac:dyDescent="0.55000000000000004">
      <c r="A25">
        <v>23</v>
      </c>
      <c r="B25" t="str">
        <f t="shared" si="0"/>
        <v>_x0017_</v>
      </c>
    </row>
    <row r="26" spans="1:2" x14ac:dyDescent="0.55000000000000004">
      <c r="A26">
        <v>24</v>
      </c>
      <c r="B26" t="str">
        <f t="shared" si="0"/>
        <v>_x0018_</v>
      </c>
    </row>
    <row r="27" spans="1:2" x14ac:dyDescent="0.55000000000000004">
      <c r="A27">
        <v>25</v>
      </c>
      <c r="B27" t="str">
        <f t="shared" si="0"/>
        <v>_x0019_</v>
      </c>
    </row>
    <row r="28" spans="1:2" x14ac:dyDescent="0.55000000000000004">
      <c r="A28">
        <v>26</v>
      </c>
      <c r="B28" t="str">
        <f t="shared" si="0"/>
        <v>_x001A_</v>
      </c>
    </row>
    <row r="29" spans="1:2" x14ac:dyDescent="0.55000000000000004">
      <c r="A29">
        <v>27</v>
      </c>
      <c r="B29" t="str">
        <f t="shared" si="0"/>
        <v>_x001B_</v>
      </c>
    </row>
    <row r="30" spans="1:2" x14ac:dyDescent="0.55000000000000004">
      <c r="A30">
        <v>28</v>
      </c>
      <c r="B30" t="str">
        <f t="shared" si="0"/>
        <v>_x001C_</v>
      </c>
    </row>
    <row r="31" spans="1:2" x14ac:dyDescent="0.55000000000000004">
      <c r="A31">
        <v>29</v>
      </c>
      <c r="B31" t="str">
        <f t="shared" si="0"/>
        <v>_x001D_</v>
      </c>
    </row>
    <row r="32" spans="1:2" x14ac:dyDescent="0.55000000000000004">
      <c r="A32">
        <v>30</v>
      </c>
      <c r="B32" t="str">
        <f t="shared" si="0"/>
        <v>_x001E_</v>
      </c>
    </row>
    <row r="33" spans="1:2" x14ac:dyDescent="0.55000000000000004">
      <c r="A33">
        <v>31</v>
      </c>
      <c r="B33" t="str">
        <f t="shared" si="0"/>
        <v>_x001F_</v>
      </c>
    </row>
    <row r="34" spans="1:2" x14ac:dyDescent="0.55000000000000004">
      <c r="A34">
        <v>32</v>
      </c>
      <c r="B34" t="str">
        <f t="shared" si="0"/>
        <v xml:space="preserve"> </v>
      </c>
    </row>
    <row r="35" spans="1:2" x14ac:dyDescent="0.55000000000000004">
      <c r="A35">
        <v>33</v>
      </c>
      <c r="B35" t="str">
        <f t="shared" si="0"/>
        <v>!</v>
      </c>
    </row>
    <row r="36" spans="1:2" x14ac:dyDescent="0.55000000000000004">
      <c r="A36">
        <v>34</v>
      </c>
      <c r="B36" t="str">
        <f t="shared" si="0"/>
        <v>"</v>
      </c>
    </row>
    <row r="37" spans="1:2" x14ac:dyDescent="0.55000000000000004">
      <c r="A37">
        <v>35</v>
      </c>
      <c r="B37" t="str">
        <f t="shared" si="0"/>
        <v>#</v>
      </c>
    </row>
    <row r="38" spans="1:2" x14ac:dyDescent="0.55000000000000004">
      <c r="A38">
        <v>36</v>
      </c>
      <c r="B38" t="str">
        <f t="shared" si="0"/>
        <v>$</v>
      </c>
    </row>
    <row r="39" spans="1:2" x14ac:dyDescent="0.55000000000000004">
      <c r="A39">
        <v>37</v>
      </c>
      <c r="B39" t="str">
        <f t="shared" si="0"/>
        <v>%</v>
      </c>
    </row>
    <row r="40" spans="1:2" x14ac:dyDescent="0.55000000000000004">
      <c r="A40">
        <v>38</v>
      </c>
      <c r="B40" t="str">
        <f t="shared" si="0"/>
        <v>&amp;</v>
      </c>
    </row>
    <row r="41" spans="1:2" x14ac:dyDescent="0.55000000000000004">
      <c r="A41">
        <v>39</v>
      </c>
      <c r="B41" t="str">
        <f t="shared" si="0"/>
        <v>'</v>
      </c>
    </row>
    <row r="42" spans="1:2" x14ac:dyDescent="0.55000000000000004">
      <c r="A42">
        <v>40</v>
      </c>
      <c r="B42" t="str">
        <f t="shared" si="0"/>
        <v>(</v>
      </c>
    </row>
    <row r="43" spans="1:2" x14ac:dyDescent="0.55000000000000004">
      <c r="A43">
        <v>41</v>
      </c>
      <c r="B43" t="str">
        <f t="shared" si="0"/>
        <v>)</v>
      </c>
    </row>
    <row r="44" spans="1:2" x14ac:dyDescent="0.55000000000000004">
      <c r="A44">
        <v>42</v>
      </c>
      <c r="B44" t="str">
        <f t="shared" si="0"/>
        <v>*</v>
      </c>
    </row>
    <row r="45" spans="1:2" x14ac:dyDescent="0.55000000000000004">
      <c r="A45">
        <v>43</v>
      </c>
      <c r="B45" t="str">
        <f t="shared" si="0"/>
        <v>+</v>
      </c>
    </row>
    <row r="46" spans="1:2" x14ac:dyDescent="0.55000000000000004">
      <c r="A46">
        <v>44</v>
      </c>
      <c r="B46" t="str">
        <f t="shared" si="0"/>
        <v>,</v>
      </c>
    </row>
    <row r="47" spans="1:2" x14ac:dyDescent="0.55000000000000004">
      <c r="A47">
        <v>45</v>
      </c>
      <c r="B47" t="str">
        <f t="shared" si="0"/>
        <v>-</v>
      </c>
    </row>
    <row r="48" spans="1:2" x14ac:dyDescent="0.55000000000000004">
      <c r="A48">
        <v>46</v>
      </c>
      <c r="B48" t="str">
        <f t="shared" si="0"/>
        <v>.</v>
      </c>
    </row>
    <row r="49" spans="1:2" x14ac:dyDescent="0.55000000000000004">
      <c r="A49">
        <v>47</v>
      </c>
      <c r="B49" t="str">
        <f t="shared" si="0"/>
        <v>/</v>
      </c>
    </row>
    <row r="50" spans="1:2" x14ac:dyDescent="0.55000000000000004">
      <c r="A50">
        <v>48</v>
      </c>
      <c r="B50" t="str">
        <f t="shared" si="0"/>
        <v>0</v>
      </c>
    </row>
    <row r="51" spans="1:2" x14ac:dyDescent="0.55000000000000004">
      <c r="A51">
        <v>49</v>
      </c>
      <c r="B51" t="str">
        <f t="shared" si="0"/>
        <v>1</v>
      </c>
    </row>
    <row r="52" spans="1:2" x14ac:dyDescent="0.55000000000000004">
      <c r="A52">
        <v>50</v>
      </c>
      <c r="B52" t="str">
        <f t="shared" si="0"/>
        <v>2</v>
      </c>
    </row>
    <row r="53" spans="1:2" x14ac:dyDescent="0.55000000000000004">
      <c r="A53">
        <v>51</v>
      </c>
      <c r="B53" t="str">
        <f t="shared" si="0"/>
        <v>3</v>
      </c>
    </row>
    <row r="54" spans="1:2" x14ac:dyDescent="0.55000000000000004">
      <c r="A54">
        <v>52</v>
      </c>
      <c r="B54" t="str">
        <f t="shared" si="0"/>
        <v>4</v>
      </c>
    </row>
    <row r="55" spans="1:2" x14ac:dyDescent="0.55000000000000004">
      <c r="A55">
        <v>53</v>
      </c>
      <c r="B55" t="str">
        <f>CHAR(A55)</f>
        <v>5</v>
      </c>
    </row>
    <row r="56" spans="1:2" x14ac:dyDescent="0.55000000000000004">
      <c r="A56">
        <v>54</v>
      </c>
      <c r="B56" t="str">
        <f t="shared" si="0"/>
        <v>6</v>
      </c>
    </row>
    <row r="57" spans="1:2" x14ac:dyDescent="0.55000000000000004">
      <c r="A57">
        <v>55</v>
      </c>
      <c r="B57" t="str">
        <f t="shared" si="0"/>
        <v>7</v>
      </c>
    </row>
    <row r="58" spans="1:2" x14ac:dyDescent="0.55000000000000004">
      <c r="A58">
        <v>56</v>
      </c>
      <c r="B58" t="str">
        <f t="shared" si="0"/>
        <v>8</v>
      </c>
    </row>
    <row r="59" spans="1:2" x14ac:dyDescent="0.55000000000000004">
      <c r="A59">
        <v>57</v>
      </c>
      <c r="B59" t="str">
        <f t="shared" si="0"/>
        <v>9</v>
      </c>
    </row>
    <row r="60" spans="1:2" x14ac:dyDescent="0.55000000000000004">
      <c r="A60">
        <v>58</v>
      </c>
      <c r="B60" t="str">
        <f t="shared" si="0"/>
        <v>:</v>
      </c>
    </row>
    <row r="61" spans="1:2" x14ac:dyDescent="0.55000000000000004">
      <c r="A61">
        <v>59</v>
      </c>
      <c r="B61" t="str">
        <f t="shared" si="0"/>
        <v>;</v>
      </c>
    </row>
    <row r="62" spans="1:2" x14ac:dyDescent="0.55000000000000004">
      <c r="A62">
        <v>60</v>
      </c>
      <c r="B62" t="str">
        <f t="shared" si="0"/>
        <v>&lt;</v>
      </c>
    </row>
    <row r="63" spans="1:2" x14ac:dyDescent="0.55000000000000004">
      <c r="A63">
        <v>61</v>
      </c>
      <c r="B63" t="str">
        <f t="shared" si="0"/>
        <v>=</v>
      </c>
    </row>
    <row r="64" spans="1:2" x14ac:dyDescent="0.55000000000000004">
      <c r="A64">
        <v>62</v>
      </c>
      <c r="B64" t="str">
        <f t="shared" si="0"/>
        <v>&gt;</v>
      </c>
    </row>
    <row r="65" spans="1:2" x14ac:dyDescent="0.55000000000000004">
      <c r="A65">
        <v>63</v>
      </c>
      <c r="B65" t="str">
        <f t="shared" si="0"/>
        <v>?</v>
      </c>
    </row>
    <row r="66" spans="1:2" x14ac:dyDescent="0.55000000000000004">
      <c r="A66">
        <v>64</v>
      </c>
      <c r="B66" t="str">
        <f t="shared" si="0"/>
        <v>@</v>
      </c>
    </row>
    <row r="67" spans="1:2" x14ac:dyDescent="0.55000000000000004">
      <c r="A67">
        <v>65</v>
      </c>
      <c r="B67" t="str">
        <f t="shared" si="0"/>
        <v>A</v>
      </c>
    </row>
    <row r="68" spans="1:2" x14ac:dyDescent="0.55000000000000004">
      <c r="A68">
        <v>66</v>
      </c>
      <c r="B68" t="str">
        <f t="shared" ref="B68:B131" si="1">CHAR(A68)</f>
        <v>B</v>
      </c>
    </row>
    <row r="69" spans="1:2" x14ac:dyDescent="0.55000000000000004">
      <c r="A69">
        <v>67</v>
      </c>
      <c r="B69" t="str">
        <f t="shared" si="1"/>
        <v>C</v>
      </c>
    </row>
    <row r="70" spans="1:2" x14ac:dyDescent="0.55000000000000004">
      <c r="A70">
        <v>68</v>
      </c>
      <c r="B70" t="str">
        <f t="shared" si="1"/>
        <v>D</v>
      </c>
    </row>
    <row r="71" spans="1:2" x14ac:dyDescent="0.55000000000000004">
      <c r="A71">
        <v>69</v>
      </c>
      <c r="B71" t="str">
        <f t="shared" si="1"/>
        <v>E</v>
      </c>
    </row>
    <row r="72" spans="1:2" x14ac:dyDescent="0.55000000000000004">
      <c r="A72">
        <v>70</v>
      </c>
      <c r="B72" t="str">
        <f t="shared" si="1"/>
        <v>F</v>
      </c>
    </row>
    <row r="73" spans="1:2" x14ac:dyDescent="0.55000000000000004">
      <c r="A73">
        <v>71</v>
      </c>
      <c r="B73" t="str">
        <f t="shared" si="1"/>
        <v>G</v>
      </c>
    </row>
    <row r="74" spans="1:2" x14ac:dyDescent="0.55000000000000004">
      <c r="A74">
        <v>72</v>
      </c>
      <c r="B74" t="str">
        <f t="shared" si="1"/>
        <v>H</v>
      </c>
    </row>
    <row r="75" spans="1:2" x14ac:dyDescent="0.55000000000000004">
      <c r="A75">
        <v>73</v>
      </c>
      <c r="B75" t="str">
        <f t="shared" si="1"/>
        <v>I</v>
      </c>
    </row>
    <row r="76" spans="1:2" x14ac:dyDescent="0.55000000000000004">
      <c r="A76">
        <v>74</v>
      </c>
      <c r="B76" t="str">
        <f t="shared" si="1"/>
        <v>J</v>
      </c>
    </row>
    <row r="77" spans="1:2" x14ac:dyDescent="0.55000000000000004">
      <c r="A77">
        <v>75</v>
      </c>
      <c r="B77" t="str">
        <f t="shared" si="1"/>
        <v>K</v>
      </c>
    </row>
    <row r="78" spans="1:2" x14ac:dyDescent="0.55000000000000004">
      <c r="A78">
        <v>76</v>
      </c>
      <c r="B78" t="str">
        <f t="shared" si="1"/>
        <v>L</v>
      </c>
    </row>
    <row r="79" spans="1:2" x14ac:dyDescent="0.55000000000000004">
      <c r="A79">
        <v>77</v>
      </c>
      <c r="B79" t="str">
        <f t="shared" si="1"/>
        <v>M</v>
      </c>
    </row>
    <row r="80" spans="1:2" x14ac:dyDescent="0.55000000000000004">
      <c r="A80">
        <v>78</v>
      </c>
      <c r="B80" t="str">
        <f t="shared" si="1"/>
        <v>N</v>
      </c>
    </row>
    <row r="81" spans="1:2" x14ac:dyDescent="0.55000000000000004">
      <c r="A81">
        <v>79</v>
      </c>
      <c r="B81" t="str">
        <f t="shared" si="1"/>
        <v>O</v>
      </c>
    </row>
    <row r="82" spans="1:2" x14ac:dyDescent="0.55000000000000004">
      <c r="A82">
        <v>80</v>
      </c>
      <c r="B82" t="str">
        <f t="shared" si="1"/>
        <v>P</v>
      </c>
    </row>
    <row r="83" spans="1:2" x14ac:dyDescent="0.55000000000000004">
      <c r="A83">
        <v>81</v>
      </c>
      <c r="B83" t="str">
        <f t="shared" si="1"/>
        <v>Q</v>
      </c>
    </row>
    <row r="84" spans="1:2" x14ac:dyDescent="0.55000000000000004">
      <c r="A84">
        <v>82</v>
      </c>
      <c r="B84" t="str">
        <f t="shared" si="1"/>
        <v>R</v>
      </c>
    </row>
    <row r="85" spans="1:2" x14ac:dyDescent="0.55000000000000004">
      <c r="A85">
        <v>83</v>
      </c>
      <c r="B85" t="str">
        <f t="shared" si="1"/>
        <v>S</v>
      </c>
    </row>
    <row r="86" spans="1:2" x14ac:dyDescent="0.55000000000000004">
      <c r="A86">
        <v>84</v>
      </c>
      <c r="B86" t="str">
        <f t="shared" si="1"/>
        <v>T</v>
      </c>
    </row>
    <row r="87" spans="1:2" x14ac:dyDescent="0.55000000000000004">
      <c r="A87">
        <v>85</v>
      </c>
      <c r="B87" t="str">
        <f t="shared" si="1"/>
        <v>U</v>
      </c>
    </row>
    <row r="88" spans="1:2" x14ac:dyDescent="0.55000000000000004">
      <c r="A88">
        <v>86</v>
      </c>
      <c r="B88" t="str">
        <f t="shared" si="1"/>
        <v>V</v>
      </c>
    </row>
    <row r="89" spans="1:2" x14ac:dyDescent="0.55000000000000004">
      <c r="A89">
        <v>87</v>
      </c>
      <c r="B89" t="str">
        <f t="shared" si="1"/>
        <v>W</v>
      </c>
    </row>
    <row r="90" spans="1:2" x14ac:dyDescent="0.55000000000000004">
      <c r="A90">
        <v>88</v>
      </c>
      <c r="B90" t="str">
        <f t="shared" si="1"/>
        <v>X</v>
      </c>
    </row>
    <row r="91" spans="1:2" x14ac:dyDescent="0.55000000000000004">
      <c r="A91">
        <v>89</v>
      </c>
      <c r="B91" t="str">
        <f t="shared" si="1"/>
        <v>Y</v>
      </c>
    </row>
    <row r="92" spans="1:2" x14ac:dyDescent="0.55000000000000004">
      <c r="A92">
        <v>90</v>
      </c>
      <c r="B92" t="str">
        <f t="shared" si="1"/>
        <v>Z</v>
      </c>
    </row>
    <row r="93" spans="1:2" x14ac:dyDescent="0.55000000000000004">
      <c r="A93">
        <v>91</v>
      </c>
      <c r="B93" t="str">
        <f t="shared" si="1"/>
        <v>[</v>
      </c>
    </row>
    <row r="94" spans="1:2" x14ac:dyDescent="0.55000000000000004">
      <c r="A94">
        <v>92</v>
      </c>
      <c r="B94" t="str">
        <f t="shared" si="1"/>
        <v>\</v>
      </c>
    </row>
    <row r="95" spans="1:2" x14ac:dyDescent="0.55000000000000004">
      <c r="A95">
        <v>93</v>
      </c>
      <c r="B95" t="str">
        <f t="shared" si="1"/>
        <v>]</v>
      </c>
    </row>
    <row r="96" spans="1:2" x14ac:dyDescent="0.55000000000000004">
      <c r="A96">
        <v>94</v>
      </c>
      <c r="B96" t="str">
        <f t="shared" si="1"/>
        <v>^</v>
      </c>
    </row>
    <row r="97" spans="1:2" x14ac:dyDescent="0.55000000000000004">
      <c r="A97">
        <v>95</v>
      </c>
      <c r="B97" t="str">
        <f t="shared" si="1"/>
        <v>_</v>
      </c>
    </row>
    <row r="98" spans="1:2" x14ac:dyDescent="0.55000000000000004">
      <c r="A98">
        <v>96</v>
      </c>
      <c r="B98" t="str">
        <f t="shared" si="1"/>
        <v>`</v>
      </c>
    </row>
    <row r="99" spans="1:2" x14ac:dyDescent="0.55000000000000004">
      <c r="A99">
        <v>97</v>
      </c>
      <c r="B99" t="str">
        <f t="shared" si="1"/>
        <v>a</v>
      </c>
    </row>
    <row r="100" spans="1:2" x14ac:dyDescent="0.55000000000000004">
      <c r="A100">
        <v>98</v>
      </c>
      <c r="B100" t="str">
        <f t="shared" si="1"/>
        <v>b</v>
      </c>
    </row>
    <row r="101" spans="1:2" x14ac:dyDescent="0.55000000000000004">
      <c r="A101">
        <v>99</v>
      </c>
      <c r="B101" t="str">
        <f t="shared" si="1"/>
        <v>c</v>
      </c>
    </row>
    <row r="102" spans="1:2" x14ac:dyDescent="0.55000000000000004">
      <c r="A102">
        <v>100</v>
      </c>
      <c r="B102" t="str">
        <f t="shared" si="1"/>
        <v>d</v>
      </c>
    </row>
    <row r="103" spans="1:2" x14ac:dyDescent="0.55000000000000004">
      <c r="A103">
        <v>101</v>
      </c>
      <c r="B103" t="str">
        <f t="shared" si="1"/>
        <v>e</v>
      </c>
    </row>
    <row r="104" spans="1:2" x14ac:dyDescent="0.55000000000000004">
      <c r="A104">
        <v>102</v>
      </c>
      <c r="B104" t="str">
        <f t="shared" si="1"/>
        <v>f</v>
      </c>
    </row>
    <row r="105" spans="1:2" x14ac:dyDescent="0.55000000000000004">
      <c r="A105">
        <v>103</v>
      </c>
      <c r="B105" t="str">
        <f t="shared" si="1"/>
        <v>g</v>
      </c>
    </row>
    <row r="106" spans="1:2" x14ac:dyDescent="0.55000000000000004">
      <c r="A106">
        <v>104</v>
      </c>
      <c r="B106" t="str">
        <f t="shared" si="1"/>
        <v>h</v>
      </c>
    </row>
    <row r="107" spans="1:2" x14ac:dyDescent="0.55000000000000004">
      <c r="A107">
        <v>105</v>
      </c>
      <c r="B107" t="str">
        <f t="shared" si="1"/>
        <v>i</v>
      </c>
    </row>
    <row r="108" spans="1:2" x14ac:dyDescent="0.55000000000000004">
      <c r="A108">
        <v>106</v>
      </c>
      <c r="B108" t="str">
        <f t="shared" si="1"/>
        <v>j</v>
      </c>
    </row>
    <row r="109" spans="1:2" x14ac:dyDescent="0.55000000000000004">
      <c r="A109">
        <v>107</v>
      </c>
      <c r="B109" t="str">
        <f t="shared" si="1"/>
        <v>k</v>
      </c>
    </row>
    <row r="110" spans="1:2" x14ac:dyDescent="0.55000000000000004">
      <c r="A110">
        <v>108</v>
      </c>
      <c r="B110" t="str">
        <f t="shared" si="1"/>
        <v>l</v>
      </c>
    </row>
    <row r="111" spans="1:2" x14ac:dyDescent="0.55000000000000004">
      <c r="A111">
        <v>109</v>
      </c>
      <c r="B111" t="str">
        <f t="shared" si="1"/>
        <v>m</v>
      </c>
    </row>
    <row r="112" spans="1:2" x14ac:dyDescent="0.55000000000000004">
      <c r="A112">
        <v>110</v>
      </c>
      <c r="B112" t="str">
        <f t="shared" si="1"/>
        <v>n</v>
      </c>
    </row>
    <row r="113" spans="1:2" x14ac:dyDescent="0.55000000000000004">
      <c r="A113">
        <v>111</v>
      </c>
      <c r="B113" t="str">
        <f t="shared" si="1"/>
        <v>o</v>
      </c>
    </row>
    <row r="114" spans="1:2" x14ac:dyDescent="0.55000000000000004">
      <c r="A114">
        <v>112</v>
      </c>
      <c r="B114" t="str">
        <f t="shared" si="1"/>
        <v>p</v>
      </c>
    </row>
    <row r="115" spans="1:2" x14ac:dyDescent="0.55000000000000004">
      <c r="A115">
        <v>113</v>
      </c>
      <c r="B115" t="str">
        <f t="shared" si="1"/>
        <v>q</v>
      </c>
    </row>
    <row r="116" spans="1:2" x14ac:dyDescent="0.55000000000000004">
      <c r="A116">
        <v>114</v>
      </c>
      <c r="B116" t="str">
        <f t="shared" si="1"/>
        <v>r</v>
      </c>
    </row>
    <row r="117" spans="1:2" x14ac:dyDescent="0.55000000000000004">
      <c r="A117">
        <v>115</v>
      </c>
      <c r="B117" t="str">
        <f t="shared" si="1"/>
        <v>s</v>
      </c>
    </row>
    <row r="118" spans="1:2" x14ac:dyDescent="0.55000000000000004">
      <c r="A118">
        <v>116</v>
      </c>
      <c r="B118" t="str">
        <f t="shared" si="1"/>
        <v>t</v>
      </c>
    </row>
    <row r="119" spans="1:2" x14ac:dyDescent="0.55000000000000004">
      <c r="A119">
        <v>117</v>
      </c>
      <c r="B119" t="str">
        <f t="shared" si="1"/>
        <v>u</v>
      </c>
    </row>
    <row r="120" spans="1:2" x14ac:dyDescent="0.55000000000000004">
      <c r="A120">
        <v>118</v>
      </c>
      <c r="B120" t="str">
        <f t="shared" si="1"/>
        <v>v</v>
      </c>
    </row>
    <row r="121" spans="1:2" x14ac:dyDescent="0.55000000000000004">
      <c r="A121">
        <v>119</v>
      </c>
      <c r="B121" t="str">
        <f t="shared" si="1"/>
        <v>w</v>
      </c>
    </row>
    <row r="122" spans="1:2" x14ac:dyDescent="0.55000000000000004">
      <c r="A122">
        <v>120</v>
      </c>
      <c r="B122" t="str">
        <f t="shared" si="1"/>
        <v>x</v>
      </c>
    </row>
    <row r="123" spans="1:2" x14ac:dyDescent="0.55000000000000004">
      <c r="A123">
        <v>121</v>
      </c>
      <c r="B123" t="str">
        <f t="shared" si="1"/>
        <v>y</v>
      </c>
    </row>
    <row r="124" spans="1:2" x14ac:dyDescent="0.55000000000000004">
      <c r="A124">
        <v>122</v>
      </c>
      <c r="B124" t="str">
        <f t="shared" si="1"/>
        <v>z</v>
      </c>
    </row>
    <row r="125" spans="1:2" x14ac:dyDescent="0.55000000000000004">
      <c r="A125">
        <v>123</v>
      </c>
      <c r="B125" t="str">
        <f t="shared" si="1"/>
        <v>{</v>
      </c>
    </row>
    <row r="126" spans="1:2" x14ac:dyDescent="0.55000000000000004">
      <c r="A126">
        <v>124</v>
      </c>
      <c r="B126" t="str">
        <f t="shared" si="1"/>
        <v>|</v>
      </c>
    </row>
    <row r="127" spans="1:2" x14ac:dyDescent="0.55000000000000004">
      <c r="A127">
        <v>125</v>
      </c>
      <c r="B127" t="str">
        <f t="shared" si="1"/>
        <v>}</v>
      </c>
    </row>
    <row r="128" spans="1:2" x14ac:dyDescent="0.55000000000000004">
      <c r="A128">
        <v>126</v>
      </c>
      <c r="B128" t="str">
        <f t="shared" si="1"/>
        <v>~</v>
      </c>
    </row>
    <row r="129" spans="1:2" x14ac:dyDescent="0.55000000000000004">
      <c r="A129">
        <v>127</v>
      </c>
      <c r="B129" t="str">
        <f t="shared" si="1"/>
        <v></v>
      </c>
    </row>
    <row r="130" spans="1:2" x14ac:dyDescent="0.55000000000000004">
      <c r="A130">
        <v>128</v>
      </c>
      <c r="B130" t="str">
        <f t="shared" si="1"/>
        <v>€</v>
      </c>
    </row>
    <row r="131" spans="1:2" x14ac:dyDescent="0.55000000000000004">
      <c r="A131">
        <v>129</v>
      </c>
      <c r="B131" t="str">
        <f t="shared" si="1"/>
        <v></v>
      </c>
    </row>
    <row r="132" spans="1:2" x14ac:dyDescent="0.55000000000000004">
      <c r="A132">
        <v>130</v>
      </c>
      <c r="B132" t="str">
        <f t="shared" ref="B132:B146" si="2">CHAR(A132)</f>
        <v>‚</v>
      </c>
    </row>
    <row r="133" spans="1:2" x14ac:dyDescent="0.55000000000000004">
      <c r="A133">
        <v>131</v>
      </c>
      <c r="B133" t="str">
        <f t="shared" si="2"/>
        <v>ƒ</v>
      </c>
    </row>
    <row r="134" spans="1:2" x14ac:dyDescent="0.55000000000000004">
      <c r="A134">
        <v>132</v>
      </c>
      <c r="B134" t="str">
        <f t="shared" si="2"/>
        <v>„</v>
      </c>
    </row>
    <row r="135" spans="1:2" x14ac:dyDescent="0.55000000000000004">
      <c r="A135">
        <v>133</v>
      </c>
      <c r="B135" t="str">
        <f t="shared" si="2"/>
        <v>…</v>
      </c>
    </row>
    <row r="136" spans="1:2" x14ac:dyDescent="0.55000000000000004">
      <c r="A136">
        <v>134</v>
      </c>
      <c r="B136" t="str">
        <f t="shared" si="2"/>
        <v>†</v>
      </c>
    </row>
    <row r="137" spans="1:2" x14ac:dyDescent="0.55000000000000004">
      <c r="A137">
        <v>135</v>
      </c>
      <c r="B137" t="str">
        <f t="shared" si="2"/>
        <v>‡</v>
      </c>
    </row>
    <row r="138" spans="1:2" x14ac:dyDescent="0.55000000000000004">
      <c r="A138">
        <v>136</v>
      </c>
      <c r="B138" t="str">
        <f t="shared" si="2"/>
        <v>ˆ</v>
      </c>
    </row>
    <row r="139" spans="1:2" x14ac:dyDescent="0.55000000000000004">
      <c r="A139">
        <v>137</v>
      </c>
      <c r="B139" t="str">
        <f t="shared" si="2"/>
        <v>‰</v>
      </c>
    </row>
    <row r="140" spans="1:2" x14ac:dyDescent="0.55000000000000004">
      <c r="A140">
        <v>138</v>
      </c>
      <c r="B140" t="str">
        <f t="shared" si="2"/>
        <v>Š</v>
      </c>
    </row>
    <row r="141" spans="1:2" x14ac:dyDescent="0.55000000000000004">
      <c r="A141">
        <v>139</v>
      </c>
      <c r="B141" t="str">
        <f t="shared" si="2"/>
        <v>‹</v>
      </c>
    </row>
    <row r="142" spans="1:2" x14ac:dyDescent="0.55000000000000004">
      <c r="A142">
        <v>140</v>
      </c>
      <c r="B142" t="str">
        <f t="shared" si="2"/>
        <v>Œ</v>
      </c>
    </row>
    <row r="143" spans="1:2" x14ac:dyDescent="0.55000000000000004">
      <c r="A143">
        <v>141</v>
      </c>
      <c r="B143" t="str">
        <f t="shared" si="2"/>
        <v></v>
      </c>
    </row>
    <row r="144" spans="1:2" x14ac:dyDescent="0.55000000000000004">
      <c r="A144">
        <v>142</v>
      </c>
      <c r="B144" t="str">
        <f t="shared" si="2"/>
        <v>Ž</v>
      </c>
    </row>
    <row r="145" spans="1:2" x14ac:dyDescent="0.55000000000000004">
      <c r="A145">
        <v>143</v>
      </c>
      <c r="B145" t="str">
        <f t="shared" si="2"/>
        <v></v>
      </c>
    </row>
    <row r="146" spans="1:2" x14ac:dyDescent="0.55000000000000004">
      <c r="A146">
        <v>144</v>
      </c>
      <c r="B146" t="str">
        <f t="shared" si="2"/>
        <v>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52"/>
  <sheetViews>
    <sheetView topLeftCell="A38" workbookViewId="0">
      <selection activeCell="D49" sqref="D49"/>
    </sheetView>
  </sheetViews>
  <sheetFormatPr defaultRowHeight="21" x14ac:dyDescent="0.55000000000000004"/>
  <cols>
    <col min="3" max="3" width="23.5546875" customWidth="1"/>
    <col min="5" max="5" width="11.6640625" bestFit="1" customWidth="1"/>
  </cols>
  <sheetData>
    <row r="1" spans="3:7" x14ac:dyDescent="0.55000000000000004">
      <c r="C1" t="str">
        <f ca="1">_xlfn.FORMULATEXT(D1)</f>
        <v>=ABS(E1)</v>
      </c>
      <c r="D1">
        <f>ABS(E1)</f>
        <v>28</v>
      </c>
      <c r="E1">
        <v>-28</v>
      </c>
    </row>
    <row r="2" spans="3:7" x14ac:dyDescent="0.55000000000000004">
      <c r="C2" t="str">
        <f t="shared" ref="C2:C33" ca="1" si="0">_xlfn.FORMULATEXT(D2)</f>
        <v>=ABS(E2)</v>
      </c>
      <c r="D2">
        <f>ABS(E2)</f>
        <v>81</v>
      </c>
      <c r="E2">
        <v>81</v>
      </c>
      <c r="G2">
        <v>90</v>
      </c>
    </row>
    <row r="3" spans="3:7" x14ac:dyDescent="0.55000000000000004">
      <c r="C3" t="str">
        <f t="shared" ca="1" si="0"/>
        <v>=SUBTOTAL(9,G2:G5)</v>
      </c>
      <c r="D3" t="e">
        <f>SUBTOTAL(9,G2:G5)</f>
        <v>#NAME?</v>
      </c>
      <c r="G3">
        <v>90.44</v>
      </c>
    </row>
    <row r="4" spans="3:7" x14ac:dyDescent="0.55000000000000004">
      <c r="C4" t="str">
        <f t="shared" ca="1" si="0"/>
        <v>=AGGREGATE(9,6,G2:G5)</v>
      </c>
      <c r="D4">
        <f>_xlfn.AGGREGATE(9,6,G2:G5)</f>
        <v>278.44</v>
      </c>
      <c r="G4" t="e">
        <f>dsk</f>
        <v>#NAME?</v>
      </c>
    </row>
    <row r="5" spans="3:7" x14ac:dyDescent="0.55000000000000004">
      <c r="C5" t="str">
        <f t="shared" ca="1" si="0"/>
        <v>=ARABIC(F5)</v>
      </c>
      <c r="D5">
        <f>_xlfn.ARABIC(F5)</f>
        <v>3</v>
      </c>
      <c r="F5" t="s">
        <v>142</v>
      </c>
      <c r="G5">
        <v>98</v>
      </c>
    </row>
    <row r="6" spans="3:7" x14ac:dyDescent="0.55000000000000004">
      <c r="C6" t="str">
        <f t="shared" ca="1" si="0"/>
        <v>=BASE(F6,2)</v>
      </c>
      <c r="D6" t="str">
        <f>_xlfn.BASE(F6,2)</f>
        <v>101</v>
      </c>
      <c r="F6">
        <v>5</v>
      </c>
    </row>
    <row r="7" spans="3:7" x14ac:dyDescent="0.55000000000000004">
      <c r="C7" t="str">
        <f t="shared" ca="1" si="0"/>
        <v>=DECIMAL(F7,2)</v>
      </c>
      <c r="D7">
        <f>_xlfn.DECIMAL(F7,2)</f>
        <v>12</v>
      </c>
      <c r="F7">
        <v>1100</v>
      </c>
    </row>
    <row r="8" spans="3:7" x14ac:dyDescent="0.55000000000000004">
      <c r="C8" t="str">
        <f t="shared" ca="1" si="0"/>
        <v>=CEILING.MATH(18,5)</v>
      </c>
      <c r="D8">
        <f>_xlfn.CEILING.MATH(18,5)</f>
        <v>20</v>
      </c>
    </row>
    <row r="9" spans="3:7" x14ac:dyDescent="0.55000000000000004">
      <c r="C9" t="str">
        <f t="shared" ca="1" si="0"/>
        <v>=CEILING.MATH(86,5)</v>
      </c>
      <c r="D9">
        <f>_xlfn.CEILING.MATH(86,5)</f>
        <v>90</v>
      </c>
    </row>
    <row r="10" spans="3:7" x14ac:dyDescent="0.55000000000000004">
      <c r="C10" t="str">
        <f t="shared" ca="1" si="0"/>
        <v>=EVEN(F10)</v>
      </c>
      <c r="D10">
        <f>EVEN(F10)</f>
        <v>90</v>
      </c>
      <c r="F10">
        <v>89</v>
      </c>
    </row>
    <row r="11" spans="3:7" x14ac:dyDescent="0.55000000000000004">
      <c r="C11" t="str">
        <f t="shared" ca="1" si="0"/>
        <v>=EVEN(F11)</v>
      </c>
      <c r="D11">
        <f>EVEN(F11)</f>
        <v>92</v>
      </c>
      <c r="F11">
        <v>91</v>
      </c>
    </row>
    <row r="12" spans="3:7" x14ac:dyDescent="0.55000000000000004">
      <c r="C12" t="str">
        <f t="shared" ca="1" si="0"/>
        <v>=EVEN(F12)</v>
      </c>
      <c r="D12">
        <f>EVEN(F12)</f>
        <v>90</v>
      </c>
      <c r="F12">
        <v>90</v>
      </c>
    </row>
    <row r="13" spans="3:7" x14ac:dyDescent="0.55000000000000004">
      <c r="C13" t="str">
        <f t="shared" ca="1" si="0"/>
        <v>=EXP(2)</v>
      </c>
      <c r="D13">
        <f>EXP(2)</f>
        <v>7.3890560989306504</v>
      </c>
    </row>
    <row r="14" spans="3:7" x14ac:dyDescent="0.55000000000000004">
      <c r="C14" t="str">
        <f t="shared" ca="1" si="0"/>
        <v>=FACT(5)</v>
      </c>
      <c r="D14">
        <f>FACT(5)</f>
        <v>120</v>
      </c>
    </row>
    <row r="15" spans="3:7" x14ac:dyDescent="0.55000000000000004">
      <c r="C15" t="str">
        <f t="shared" ca="1" si="0"/>
        <v>=FACTDOUBLE(6)</v>
      </c>
      <c r="D15">
        <f>FACTDOUBLE(6)</f>
        <v>48</v>
      </c>
    </row>
    <row r="16" spans="3:7" x14ac:dyDescent="0.55000000000000004">
      <c r="C16" t="str">
        <f t="shared" ca="1" si="0"/>
        <v>=FLOOR.MATH(8,3)</v>
      </c>
      <c r="D16">
        <f>_xlfn.FLOOR.MATH(8,3)</f>
        <v>6</v>
      </c>
    </row>
    <row r="17" spans="3:7" x14ac:dyDescent="0.55000000000000004">
      <c r="C17" t="str">
        <f t="shared" ca="1" si="0"/>
        <v>=GCD(15,21)</v>
      </c>
      <c r="D17">
        <f>GCD(15,21)</f>
        <v>3</v>
      </c>
    </row>
    <row r="18" spans="3:7" x14ac:dyDescent="0.55000000000000004">
      <c r="C18" t="str">
        <f t="shared" ca="1" si="0"/>
        <v>=LCM(15,21)</v>
      </c>
      <c r="D18">
        <f>LCM(15,21)</f>
        <v>105</v>
      </c>
    </row>
    <row r="19" spans="3:7" x14ac:dyDescent="0.55000000000000004">
      <c r="C19" t="str">
        <f t="shared" ca="1" si="0"/>
        <v>=ODD(F19)</v>
      </c>
      <c r="D19">
        <f>ODD(F19)</f>
        <v>9</v>
      </c>
      <c r="F19">
        <v>8</v>
      </c>
    </row>
    <row r="20" spans="3:7" x14ac:dyDescent="0.55000000000000004">
      <c r="C20" t="str">
        <f t="shared" ca="1" si="0"/>
        <v>=PI()</v>
      </c>
      <c r="D20">
        <f>PI()</f>
        <v>3.1415926535897931</v>
      </c>
    </row>
    <row r="21" spans="3:7" x14ac:dyDescent="0.55000000000000004">
      <c r="C21" t="str">
        <f t="shared" ca="1" si="0"/>
        <v>=POWER(F21,G21)</v>
      </c>
      <c r="D21">
        <f>POWER(F21,G21)</f>
        <v>8</v>
      </c>
      <c r="F21">
        <v>2</v>
      </c>
      <c r="G21">
        <v>3</v>
      </c>
    </row>
    <row r="22" spans="3:7" x14ac:dyDescent="0.55000000000000004">
      <c r="C22" t="str">
        <f t="shared" ca="1" si="0"/>
        <v>=PRODUCT(F22,G22)</v>
      </c>
      <c r="D22">
        <f>PRODUCT(F22,G22)</f>
        <v>16</v>
      </c>
      <c r="F22">
        <v>8</v>
      </c>
      <c r="G22">
        <v>2</v>
      </c>
    </row>
    <row r="23" spans="3:7" x14ac:dyDescent="0.55000000000000004">
      <c r="C23" t="str">
        <f t="shared" ca="1" si="0"/>
        <v>=QUOTIENT(F23,G23)</v>
      </c>
      <c r="D23">
        <f>QUOTIENT(F23,G23)</f>
        <v>4</v>
      </c>
      <c r="F23">
        <v>8</v>
      </c>
      <c r="G23">
        <v>2</v>
      </c>
    </row>
    <row r="24" spans="3:7" x14ac:dyDescent="0.55000000000000004">
      <c r="C24" t="str">
        <f t="shared" ca="1" si="0"/>
        <v>=RAND()</v>
      </c>
      <c r="D24">
        <f ca="1">RAND()</f>
        <v>0.87870323797455285</v>
      </c>
    </row>
    <row r="25" spans="3:7" x14ac:dyDescent="0.55000000000000004">
      <c r="C25" t="str">
        <f t="shared" ca="1" si="0"/>
        <v>=RANDBETWEEN(1,99)</v>
      </c>
      <c r="D25">
        <f ca="1">RANDBETWEEN(1,99)</f>
        <v>55</v>
      </c>
    </row>
    <row r="26" spans="3:7" x14ac:dyDescent="0.55000000000000004">
      <c r="C26" t="str">
        <f t="shared" ca="1" si="0"/>
        <v>=ROMAN(19)</v>
      </c>
      <c r="D26" t="str">
        <f>ROMAN(19)</f>
        <v>XIX</v>
      </c>
    </row>
    <row r="27" spans="3:7" x14ac:dyDescent="0.55000000000000004">
      <c r="C27" t="str">
        <f t="shared" ca="1" si="0"/>
        <v>=ROUND(7.789,2)</v>
      </c>
      <c r="D27">
        <f>ROUND(7.789,2)</f>
        <v>7.79</v>
      </c>
    </row>
    <row r="28" spans="3:7" x14ac:dyDescent="0.55000000000000004">
      <c r="C28" t="str">
        <f t="shared" ca="1" si="0"/>
        <v>=ROUNDDOWN(5.456,2)</v>
      </c>
      <c r="D28">
        <f>ROUNDDOWN(5.456,2)</f>
        <v>5.45</v>
      </c>
    </row>
    <row r="29" spans="3:7" x14ac:dyDescent="0.55000000000000004">
      <c r="C29" t="str">
        <f t="shared" ca="1" si="0"/>
        <v>=ROUNDUP(2.785,1)</v>
      </c>
      <c r="D29">
        <f>ROUNDUP(2.785,1)</f>
        <v>2.8000000000000003</v>
      </c>
    </row>
    <row r="30" spans="3:7" x14ac:dyDescent="0.55000000000000004">
      <c r="C30" t="str">
        <f t="shared" ca="1" si="0"/>
        <v>=SIGN(E30)</v>
      </c>
      <c r="D30">
        <f>SIGN(E30)</f>
        <v>1</v>
      </c>
      <c r="E30">
        <v>980238325</v>
      </c>
    </row>
    <row r="31" spans="3:7" x14ac:dyDescent="0.55000000000000004">
      <c r="C31" t="str">
        <f t="shared" ca="1" si="0"/>
        <v>=SIGN(E31)</v>
      </c>
      <c r="D31">
        <f>SIGN(E31)</f>
        <v>-1</v>
      </c>
      <c r="E31">
        <v>-2375398257925</v>
      </c>
    </row>
    <row r="32" spans="3:7" x14ac:dyDescent="0.55000000000000004">
      <c r="C32" t="str">
        <f t="shared" ca="1" si="0"/>
        <v>=SIGN(E32)</v>
      </c>
      <c r="D32">
        <f>SIGN(E32)</f>
        <v>0</v>
      </c>
      <c r="E32">
        <v>0</v>
      </c>
    </row>
    <row r="33" spans="3:6" x14ac:dyDescent="0.55000000000000004">
      <c r="C33" t="str">
        <f t="shared" ca="1" si="0"/>
        <v>=SQRT(E33)</v>
      </c>
      <c r="D33">
        <f>SQRT(E33)</f>
        <v>4</v>
      </c>
      <c r="E33">
        <v>16</v>
      </c>
    </row>
    <row r="41" spans="3:6" x14ac:dyDescent="0.55000000000000004">
      <c r="E41" t="s">
        <v>144</v>
      </c>
      <c r="F41">
        <v>100</v>
      </c>
    </row>
    <row r="42" spans="3:6" x14ac:dyDescent="0.55000000000000004">
      <c r="E42" t="s">
        <v>43</v>
      </c>
      <c r="F42">
        <v>50</v>
      </c>
    </row>
    <row r="43" spans="3:6" x14ac:dyDescent="0.55000000000000004">
      <c r="E43" t="s">
        <v>51</v>
      </c>
      <c r="F43">
        <v>100</v>
      </c>
    </row>
    <row r="44" spans="3:6" x14ac:dyDescent="0.55000000000000004">
      <c r="E44" t="s">
        <v>51</v>
      </c>
      <c r="F44">
        <v>100</v>
      </c>
    </row>
    <row r="45" spans="3:6" x14ac:dyDescent="0.55000000000000004">
      <c r="E45" t="s">
        <v>144</v>
      </c>
      <c r="F45">
        <v>200</v>
      </c>
    </row>
    <row r="46" spans="3:6" x14ac:dyDescent="0.55000000000000004">
      <c r="E46" t="s">
        <v>43</v>
      </c>
      <c r="F46">
        <v>900</v>
      </c>
    </row>
    <row r="47" spans="3:6" x14ac:dyDescent="0.55000000000000004">
      <c r="E47" t="s">
        <v>43</v>
      </c>
      <c r="F47">
        <v>100</v>
      </c>
    </row>
    <row r="48" spans="3:6" x14ac:dyDescent="0.55000000000000004">
      <c r="E48" t="s">
        <v>51</v>
      </c>
      <c r="F48">
        <v>100</v>
      </c>
    </row>
    <row r="49" spans="5:6" x14ac:dyDescent="0.55000000000000004">
      <c r="F49">
        <f>SUM(F41:F48)</f>
        <v>1650</v>
      </c>
    </row>
    <row r="51" spans="5:6" x14ac:dyDescent="0.55000000000000004">
      <c r="E51" t="s">
        <v>51</v>
      </c>
      <c r="F51">
        <f>SUMIF(E41:E48,"=ajay",F41:F48)</f>
        <v>300</v>
      </c>
    </row>
    <row r="52" spans="5:6" x14ac:dyDescent="0.55000000000000004">
      <c r="E52">
        <f>SUMIF(E41:E48,"&lt;&gt;ajay",F41:F48)</f>
        <v>1350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11"/>
  <sheetViews>
    <sheetView tabSelected="1" workbookViewId="0">
      <selection activeCell="F4" sqref="F4"/>
    </sheetView>
  </sheetViews>
  <sheetFormatPr defaultRowHeight="21" x14ac:dyDescent="0.55000000000000004"/>
  <cols>
    <col min="4" max="4" width="20.109375" customWidth="1"/>
    <col min="5" max="5" width="13" customWidth="1"/>
    <col min="8" max="8" width="17.5546875" customWidth="1"/>
  </cols>
  <sheetData>
    <row r="2" spans="4:6" x14ac:dyDescent="0.55000000000000004">
      <c r="F2" t="str">
        <f ca="1">_xlfn.FORMULATEXT(F4)</f>
        <v>=IF(D4="READY","",IF(E4&lt;TODAY(),"Urgent Call",""))</v>
      </c>
    </row>
    <row r="3" spans="4:6" x14ac:dyDescent="0.55000000000000004">
      <c r="D3" t="s">
        <v>148</v>
      </c>
      <c r="E3" t="s">
        <v>146</v>
      </c>
      <c r="F3" t="s">
        <v>147</v>
      </c>
    </row>
    <row r="4" spans="4:6" x14ac:dyDescent="0.55000000000000004">
      <c r="D4" t="s">
        <v>145</v>
      </c>
      <c r="E4" s="23">
        <f ca="1">DATE(2023,1,RANDBETWEEN(1,60))</f>
        <v>44941</v>
      </c>
      <c r="F4" t="str">
        <f ca="1">IF(D4="READY","",IF(E4&lt;TODAY(),"Urgent Call",""))</f>
        <v/>
      </c>
    </row>
    <row r="5" spans="4:6" x14ac:dyDescent="0.55000000000000004">
      <c r="E5" s="23">
        <f t="shared" ref="E5:E11" ca="1" si="0">DATE(2023,1,RANDBETWEEN(1,60))</f>
        <v>44930</v>
      </c>
      <c r="F5" t="str">
        <f t="shared" ref="F5:F11" ca="1" si="1">IF(D5="READY","",IF(E5&lt;TODAY(),"Urgent Call",""))</f>
        <v>Urgent Call</v>
      </c>
    </row>
    <row r="6" spans="4:6" x14ac:dyDescent="0.55000000000000004">
      <c r="E6" s="23">
        <f t="shared" ca="1" si="0"/>
        <v>44956</v>
      </c>
      <c r="F6" t="str">
        <f t="shared" ca="1" si="1"/>
        <v>Urgent Call</v>
      </c>
    </row>
    <row r="7" spans="4:6" x14ac:dyDescent="0.55000000000000004">
      <c r="E7" s="23">
        <f t="shared" ca="1" si="0"/>
        <v>44935</v>
      </c>
      <c r="F7" t="str">
        <f t="shared" ca="1" si="1"/>
        <v>Urgent Call</v>
      </c>
    </row>
    <row r="8" spans="4:6" x14ac:dyDescent="0.55000000000000004">
      <c r="E8" s="23">
        <f t="shared" ca="1" si="0"/>
        <v>44965</v>
      </c>
      <c r="F8" t="str">
        <f t="shared" ca="1" si="1"/>
        <v/>
      </c>
    </row>
    <row r="9" spans="4:6" x14ac:dyDescent="0.55000000000000004">
      <c r="D9" t="s">
        <v>145</v>
      </c>
      <c r="E9" s="23">
        <f t="shared" ca="1" si="0"/>
        <v>44948</v>
      </c>
      <c r="F9" t="str">
        <f t="shared" ca="1" si="1"/>
        <v/>
      </c>
    </row>
    <row r="10" spans="4:6" x14ac:dyDescent="0.55000000000000004">
      <c r="E10" s="23">
        <f t="shared" ca="1" si="0"/>
        <v>44939</v>
      </c>
      <c r="F10" t="str">
        <f t="shared" ca="1" si="1"/>
        <v>Urgent Call</v>
      </c>
    </row>
    <row r="11" spans="4:6" x14ac:dyDescent="0.55000000000000004">
      <c r="E11" s="23">
        <f t="shared" ca="1" si="0"/>
        <v>44981</v>
      </c>
      <c r="F11" t="str">
        <f t="shared" ca="1" si="1"/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48"/>
  <sheetViews>
    <sheetView workbookViewId="0">
      <selection activeCell="C2" sqref="C2"/>
    </sheetView>
  </sheetViews>
  <sheetFormatPr defaultRowHeight="21" x14ac:dyDescent="0.55000000000000004"/>
  <cols>
    <col min="4" max="4" width="13.109375" customWidth="1"/>
    <col min="5" max="5" width="17.44140625" customWidth="1"/>
  </cols>
  <sheetData>
    <row r="1" spans="3:5" x14ac:dyDescent="0.55000000000000004">
      <c r="C1" t="s">
        <v>143</v>
      </c>
      <c r="D1" t="str">
        <f ca="1">_xlfn.FORMULATEXT(D2)</f>
        <v>=ROMAN(C2)</v>
      </c>
      <c r="E1" t="str">
        <f ca="1">_xlfn.FORMULATEXT(E2)</f>
        <v>=ARABIC(D2)</v>
      </c>
    </row>
    <row r="2" spans="3:5" x14ac:dyDescent="0.55000000000000004">
      <c r="C2">
        <v>1</v>
      </c>
      <c r="D2" t="str">
        <f>ROMAN(C2)</f>
        <v>I</v>
      </c>
      <c r="E2">
        <f>_xlfn.ARABIC(D2)</f>
        <v>1</v>
      </c>
    </row>
    <row r="3" spans="3:5" x14ac:dyDescent="0.55000000000000004">
      <c r="C3">
        <v>2</v>
      </c>
      <c r="D3" t="str">
        <f t="shared" ref="D3:D66" si="0">ROMAN(C3)</f>
        <v>II</v>
      </c>
      <c r="E3">
        <f t="shared" ref="E3:E66" si="1">_xlfn.ARABIC(D3)</f>
        <v>2</v>
      </c>
    </row>
    <row r="4" spans="3:5" x14ac:dyDescent="0.55000000000000004">
      <c r="C4">
        <v>3</v>
      </c>
      <c r="D4" t="str">
        <f t="shared" si="0"/>
        <v>III</v>
      </c>
      <c r="E4">
        <f t="shared" si="1"/>
        <v>3</v>
      </c>
    </row>
    <row r="5" spans="3:5" x14ac:dyDescent="0.55000000000000004">
      <c r="C5">
        <v>4</v>
      </c>
      <c r="D5" t="str">
        <f t="shared" si="0"/>
        <v>IV</v>
      </c>
      <c r="E5">
        <f t="shared" si="1"/>
        <v>4</v>
      </c>
    </row>
    <row r="6" spans="3:5" x14ac:dyDescent="0.55000000000000004">
      <c r="C6">
        <v>5</v>
      </c>
      <c r="D6" t="str">
        <f t="shared" si="0"/>
        <v>V</v>
      </c>
      <c r="E6">
        <f t="shared" si="1"/>
        <v>5</v>
      </c>
    </row>
    <row r="7" spans="3:5" x14ac:dyDescent="0.55000000000000004">
      <c r="C7">
        <v>6</v>
      </c>
      <c r="D7" t="str">
        <f t="shared" si="0"/>
        <v>VI</v>
      </c>
      <c r="E7">
        <f t="shared" si="1"/>
        <v>6</v>
      </c>
    </row>
    <row r="8" spans="3:5" x14ac:dyDescent="0.55000000000000004">
      <c r="C8">
        <v>7</v>
      </c>
      <c r="D8" t="str">
        <f t="shared" si="0"/>
        <v>VII</v>
      </c>
      <c r="E8">
        <f t="shared" si="1"/>
        <v>7</v>
      </c>
    </row>
    <row r="9" spans="3:5" x14ac:dyDescent="0.55000000000000004">
      <c r="C9">
        <v>8</v>
      </c>
      <c r="D9" t="str">
        <f t="shared" si="0"/>
        <v>VIII</v>
      </c>
      <c r="E9">
        <f t="shared" si="1"/>
        <v>8</v>
      </c>
    </row>
    <row r="10" spans="3:5" x14ac:dyDescent="0.55000000000000004">
      <c r="C10">
        <v>9</v>
      </c>
      <c r="D10" t="str">
        <f t="shared" si="0"/>
        <v>IX</v>
      </c>
      <c r="E10">
        <f t="shared" si="1"/>
        <v>9</v>
      </c>
    </row>
    <row r="11" spans="3:5" x14ac:dyDescent="0.55000000000000004">
      <c r="C11">
        <v>10</v>
      </c>
      <c r="D11" t="str">
        <f t="shared" si="0"/>
        <v>X</v>
      </c>
      <c r="E11">
        <f t="shared" si="1"/>
        <v>10</v>
      </c>
    </row>
    <row r="12" spans="3:5" x14ac:dyDescent="0.55000000000000004">
      <c r="C12">
        <v>11</v>
      </c>
      <c r="D12" t="str">
        <f t="shared" si="0"/>
        <v>XI</v>
      </c>
      <c r="E12">
        <f t="shared" si="1"/>
        <v>11</v>
      </c>
    </row>
    <row r="13" spans="3:5" x14ac:dyDescent="0.55000000000000004">
      <c r="C13">
        <v>12</v>
      </c>
      <c r="D13" t="str">
        <f t="shared" si="0"/>
        <v>XII</v>
      </c>
      <c r="E13">
        <f t="shared" si="1"/>
        <v>12</v>
      </c>
    </row>
    <row r="14" spans="3:5" x14ac:dyDescent="0.55000000000000004">
      <c r="C14">
        <v>13</v>
      </c>
      <c r="D14" t="str">
        <f t="shared" si="0"/>
        <v>XIII</v>
      </c>
      <c r="E14">
        <f t="shared" si="1"/>
        <v>13</v>
      </c>
    </row>
    <row r="15" spans="3:5" x14ac:dyDescent="0.55000000000000004">
      <c r="C15">
        <v>14</v>
      </c>
      <c r="D15" t="str">
        <f t="shared" si="0"/>
        <v>XIV</v>
      </c>
      <c r="E15">
        <f t="shared" si="1"/>
        <v>14</v>
      </c>
    </row>
    <row r="16" spans="3:5" x14ac:dyDescent="0.55000000000000004">
      <c r="C16">
        <v>15</v>
      </c>
      <c r="D16" t="str">
        <f t="shared" si="0"/>
        <v>XV</v>
      </c>
      <c r="E16">
        <f t="shared" si="1"/>
        <v>15</v>
      </c>
    </row>
    <row r="17" spans="3:5" x14ac:dyDescent="0.55000000000000004">
      <c r="C17">
        <v>16</v>
      </c>
      <c r="D17" t="str">
        <f t="shared" si="0"/>
        <v>XVI</v>
      </c>
      <c r="E17">
        <f t="shared" si="1"/>
        <v>16</v>
      </c>
    </row>
    <row r="18" spans="3:5" x14ac:dyDescent="0.55000000000000004">
      <c r="C18">
        <v>17</v>
      </c>
      <c r="D18" t="str">
        <f t="shared" si="0"/>
        <v>XVII</v>
      </c>
      <c r="E18">
        <f t="shared" si="1"/>
        <v>17</v>
      </c>
    </row>
    <row r="19" spans="3:5" x14ac:dyDescent="0.55000000000000004">
      <c r="C19">
        <v>18</v>
      </c>
      <c r="D19" t="str">
        <f t="shared" si="0"/>
        <v>XVIII</v>
      </c>
      <c r="E19">
        <f t="shared" si="1"/>
        <v>18</v>
      </c>
    </row>
    <row r="20" spans="3:5" x14ac:dyDescent="0.55000000000000004">
      <c r="C20">
        <v>19</v>
      </c>
      <c r="D20" t="str">
        <f t="shared" si="0"/>
        <v>XIX</v>
      </c>
      <c r="E20">
        <f t="shared" si="1"/>
        <v>19</v>
      </c>
    </row>
    <row r="21" spans="3:5" x14ac:dyDescent="0.55000000000000004">
      <c r="C21">
        <v>20</v>
      </c>
      <c r="D21" t="str">
        <f t="shared" si="0"/>
        <v>XX</v>
      </c>
      <c r="E21">
        <f t="shared" si="1"/>
        <v>20</v>
      </c>
    </row>
    <row r="22" spans="3:5" x14ac:dyDescent="0.55000000000000004">
      <c r="C22">
        <v>21</v>
      </c>
      <c r="D22" t="str">
        <f t="shared" si="0"/>
        <v>XXI</v>
      </c>
      <c r="E22">
        <f t="shared" si="1"/>
        <v>21</v>
      </c>
    </row>
    <row r="23" spans="3:5" x14ac:dyDescent="0.55000000000000004">
      <c r="C23">
        <v>22</v>
      </c>
      <c r="D23" t="str">
        <f t="shared" si="0"/>
        <v>XXII</v>
      </c>
      <c r="E23">
        <f t="shared" si="1"/>
        <v>22</v>
      </c>
    </row>
    <row r="24" spans="3:5" x14ac:dyDescent="0.55000000000000004">
      <c r="C24">
        <v>23</v>
      </c>
      <c r="D24" t="str">
        <f t="shared" si="0"/>
        <v>XXIII</v>
      </c>
      <c r="E24">
        <f t="shared" si="1"/>
        <v>23</v>
      </c>
    </row>
    <row r="25" spans="3:5" x14ac:dyDescent="0.55000000000000004">
      <c r="C25">
        <v>24</v>
      </c>
      <c r="D25" t="str">
        <f t="shared" si="0"/>
        <v>XXIV</v>
      </c>
      <c r="E25">
        <f t="shared" si="1"/>
        <v>24</v>
      </c>
    </row>
    <row r="26" spans="3:5" x14ac:dyDescent="0.55000000000000004">
      <c r="C26">
        <v>25</v>
      </c>
      <c r="D26" t="str">
        <f t="shared" si="0"/>
        <v>XXV</v>
      </c>
      <c r="E26">
        <f t="shared" si="1"/>
        <v>25</v>
      </c>
    </row>
    <row r="27" spans="3:5" x14ac:dyDescent="0.55000000000000004">
      <c r="C27">
        <v>26</v>
      </c>
      <c r="D27" t="str">
        <f t="shared" si="0"/>
        <v>XXVI</v>
      </c>
      <c r="E27">
        <f t="shared" si="1"/>
        <v>26</v>
      </c>
    </row>
    <row r="28" spans="3:5" x14ac:dyDescent="0.55000000000000004">
      <c r="C28">
        <v>27</v>
      </c>
      <c r="D28" t="str">
        <f t="shared" si="0"/>
        <v>XXVII</v>
      </c>
      <c r="E28">
        <f t="shared" si="1"/>
        <v>27</v>
      </c>
    </row>
    <row r="29" spans="3:5" x14ac:dyDescent="0.55000000000000004">
      <c r="C29">
        <v>28</v>
      </c>
      <c r="D29" t="str">
        <f t="shared" si="0"/>
        <v>XXVIII</v>
      </c>
      <c r="E29">
        <f t="shared" si="1"/>
        <v>28</v>
      </c>
    </row>
    <row r="30" spans="3:5" x14ac:dyDescent="0.55000000000000004">
      <c r="C30">
        <v>29</v>
      </c>
      <c r="D30" t="str">
        <f t="shared" si="0"/>
        <v>XXIX</v>
      </c>
      <c r="E30">
        <f t="shared" si="1"/>
        <v>29</v>
      </c>
    </row>
    <row r="31" spans="3:5" x14ac:dyDescent="0.55000000000000004">
      <c r="C31">
        <v>30</v>
      </c>
      <c r="D31" t="str">
        <f t="shared" si="0"/>
        <v>XXX</v>
      </c>
      <c r="E31">
        <f t="shared" si="1"/>
        <v>30</v>
      </c>
    </row>
    <row r="32" spans="3:5" x14ac:dyDescent="0.55000000000000004">
      <c r="C32">
        <v>31</v>
      </c>
      <c r="D32" t="str">
        <f t="shared" si="0"/>
        <v>XXXI</v>
      </c>
      <c r="E32">
        <f t="shared" si="1"/>
        <v>31</v>
      </c>
    </row>
    <row r="33" spans="3:5" x14ac:dyDescent="0.55000000000000004">
      <c r="C33">
        <v>32</v>
      </c>
      <c r="D33" t="str">
        <f t="shared" si="0"/>
        <v>XXXII</v>
      </c>
      <c r="E33">
        <f t="shared" si="1"/>
        <v>32</v>
      </c>
    </row>
    <row r="34" spans="3:5" x14ac:dyDescent="0.55000000000000004">
      <c r="C34">
        <v>33</v>
      </c>
      <c r="D34" t="str">
        <f t="shared" si="0"/>
        <v>XXXIII</v>
      </c>
      <c r="E34">
        <f t="shared" si="1"/>
        <v>33</v>
      </c>
    </row>
    <row r="35" spans="3:5" x14ac:dyDescent="0.55000000000000004">
      <c r="C35">
        <v>34</v>
      </c>
      <c r="D35" t="str">
        <f t="shared" si="0"/>
        <v>XXXIV</v>
      </c>
      <c r="E35">
        <f t="shared" si="1"/>
        <v>34</v>
      </c>
    </row>
    <row r="36" spans="3:5" x14ac:dyDescent="0.55000000000000004">
      <c r="C36">
        <v>35</v>
      </c>
      <c r="D36" t="str">
        <f t="shared" si="0"/>
        <v>XXXV</v>
      </c>
      <c r="E36">
        <f t="shared" si="1"/>
        <v>35</v>
      </c>
    </row>
    <row r="37" spans="3:5" x14ac:dyDescent="0.55000000000000004">
      <c r="C37">
        <v>36</v>
      </c>
      <c r="D37" t="str">
        <f t="shared" si="0"/>
        <v>XXXVI</v>
      </c>
      <c r="E37">
        <f t="shared" si="1"/>
        <v>36</v>
      </c>
    </row>
    <row r="38" spans="3:5" x14ac:dyDescent="0.55000000000000004">
      <c r="C38">
        <v>37</v>
      </c>
      <c r="D38" t="str">
        <f t="shared" si="0"/>
        <v>XXXVII</v>
      </c>
      <c r="E38">
        <f t="shared" si="1"/>
        <v>37</v>
      </c>
    </row>
    <row r="39" spans="3:5" x14ac:dyDescent="0.55000000000000004">
      <c r="C39">
        <v>38</v>
      </c>
      <c r="D39" t="str">
        <f t="shared" si="0"/>
        <v>XXXVIII</v>
      </c>
      <c r="E39">
        <f t="shared" si="1"/>
        <v>38</v>
      </c>
    </row>
    <row r="40" spans="3:5" x14ac:dyDescent="0.55000000000000004">
      <c r="C40">
        <v>39</v>
      </c>
      <c r="D40" t="str">
        <f t="shared" si="0"/>
        <v>XXXIX</v>
      </c>
      <c r="E40">
        <f t="shared" si="1"/>
        <v>39</v>
      </c>
    </row>
    <row r="41" spans="3:5" x14ac:dyDescent="0.55000000000000004">
      <c r="C41">
        <v>40</v>
      </c>
      <c r="D41" t="str">
        <f t="shared" si="0"/>
        <v>XL</v>
      </c>
      <c r="E41">
        <f t="shared" si="1"/>
        <v>40</v>
      </c>
    </row>
    <row r="42" spans="3:5" x14ac:dyDescent="0.55000000000000004">
      <c r="C42">
        <v>41</v>
      </c>
      <c r="D42" t="str">
        <f t="shared" si="0"/>
        <v>XLI</v>
      </c>
      <c r="E42">
        <f t="shared" si="1"/>
        <v>41</v>
      </c>
    </row>
    <row r="43" spans="3:5" x14ac:dyDescent="0.55000000000000004">
      <c r="C43">
        <v>42</v>
      </c>
      <c r="D43" t="str">
        <f t="shared" si="0"/>
        <v>XLII</v>
      </c>
      <c r="E43">
        <f t="shared" si="1"/>
        <v>42</v>
      </c>
    </row>
    <row r="44" spans="3:5" x14ac:dyDescent="0.55000000000000004">
      <c r="C44">
        <v>43</v>
      </c>
      <c r="D44" t="str">
        <f t="shared" si="0"/>
        <v>XLIII</v>
      </c>
      <c r="E44">
        <f t="shared" si="1"/>
        <v>43</v>
      </c>
    </row>
    <row r="45" spans="3:5" x14ac:dyDescent="0.55000000000000004">
      <c r="C45">
        <v>44</v>
      </c>
      <c r="D45" t="str">
        <f t="shared" si="0"/>
        <v>XLIV</v>
      </c>
      <c r="E45">
        <f t="shared" si="1"/>
        <v>44</v>
      </c>
    </row>
    <row r="46" spans="3:5" x14ac:dyDescent="0.55000000000000004">
      <c r="C46">
        <v>45</v>
      </c>
      <c r="D46" t="str">
        <f t="shared" si="0"/>
        <v>XLV</v>
      </c>
      <c r="E46">
        <f t="shared" si="1"/>
        <v>45</v>
      </c>
    </row>
    <row r="47" spans="3:5" x14ac:dyDescent="0.55000000000000004">
      <c r="C47">
        <v>46</v>
      </c>
      <c r="D47" t="str">
        <f t="shared" si="0"/>
        <v>XLVI</v>
      </c>
      <c r="E47">
        <f t="shared" si="1"/>
        <v>46</v>
      </c>
    </row>
    <row r="48" spans="3:5" x14ac:dyDescent="0.55000000000000004">
      <c r="C48">
        <v>47</v>
      </c>
      <c r="D48" t="str">
        <f t="shared" si="0"/>
        <v>XLVII</v>
      </c>
      <c r="E48">
        <f t="shared" si="1"/>
        <v>47</v>
      </c>
    </row>
    <row r="49" spans="3:5" x14ac:dyDescent="0.55000000000000004">
      <c r="C49">
        <v>48</v>
      </c>
      <c r="D49" t="str">
        <f t="shared" si="0"/>
        <v>XLVIII</v>
      </c>
      <c r="E49">
        <f t="shared" si="1"/>
        <v>48</v>
      </c>
    </row>
    <row r="50" spans="3:5" x14ac:dyDescent="0.55000000000000004">
      <c r="C50">
        <v>49</v>
      </c>
      <c r="D50" t="str">
        <f t="shared" si="0"/>
        <v>XLIX</v>
      </c>
      <c r="E50">
        <f t="shared" si="1"/>
        <v>49</v>
      </c>
    </row>
    <row r="51" spans="3:5" x14ac:dyDescent="0.55000000000000004">
      <c r="C51">
        <v>50</v>
      </c>
      <c r="D51" t="str">
        <f t="shared" si="0"/>
        <v>L</v>
      </c>
      <c r="E51">
        <f t="shared" si="1"/>
        <v>50</v>
      </c>
    </row>
    <row r="52" spans="3:5" x14ac:dyDescent="0.55000000000000004">
      <c r="C52">
        <v>51</v>
      </c>
      <c r="D52" t="str">
        <f t="shared" si="0"/>
        <v>LI</v>
      </c>
      <c r="E52">
        <f t="shared" si="1"/>
        <v>51</v>
      </c>
    </row>
    <row r="53" spans="3:5" x14ac:dyDescent="0.55000000000000004">
      <c r="C53">
        <v>52</v>
      </c>
      <c r="D53" t="str">
        <f t="shared" si="0"/>
        <v>LII</v>
      </c>
      <c r="E53">
        <f t="shared" si="1"/>
        <v>52</v>
      </c>
    </row>
    <row r="54" spans="3:5" x14ac:dyDescent="0.55000000000000004">
      <c r="C54">
        <v>53</v>
      </c>
      <c r="D54" t="str">
        <f t="shared" si="0"/>
        <v>LIII</v>
      </c>
      <c r="E54">
        <f t="shared" si="1"/>
        <v>53</v>
      </c>
    </row>
    <row r="55" spans="3:5" x14ac:dyDescent="0.55000000000000004">
      <c r="C55">
        <v>54</v>
      </c>
      <c r="D55" t="str">
        <f t="shared" si="0"/>
        <v>LIV</v>
      </c>
      <c r="E55">
        <f t="shared" si="1"/>
        <v>54</v>
      </c>
    </row>
    <row r="56" spans="3:5" x14ac:dyDescent="0.55000000000000004">
      <c r="C56">
        <v>55</v>
      </c>
      <c r="D56" t="str">
        <f t="shared" si="0"/>
        <v>LV</v>
      </c>
      <c r="E56">
        <f t="shared" si="1"/>
        <v>55</v>
      </c>
    </row>
    <row r="57" spans="3:5" x14ac:dyDescent="0.55000000000000004">
      <c r="C57">
        <v>56</v>
      </c>
      <c r="D57" t="str">
        <f t="shared" si="0"/>
        <v>LVI</v>
      </c>
      <c r="E57">
        <f t="shared" si="1"/>
        <v>56</v>
      </c>
    </row>
    <row r="58" spans="3:5" x14ac:dyDescent="0.55000000000000004">
      <c r="C58">
        <v>57</v>
      </c>
      <c r="D58" t="str">
        <f t="shared" si="0"/>
        <v>LVII</v>
      </c>
      <c r="E58">
        <f t="shared" si="1"/>
        <v>57</v>
      </c>
    </row>
    <row r="59" spans="3:5" x14ac:dyDescent="0.55000000000000004">
      <c r="C59">
        <v>58</v>
      </c>
      <c r="D59" t="str">
        <f t="shared" si="0"/>
        <v>LVIII</v>
      </c>
      <c r="E59">
        <f t="shared" si="1"/>
        <v>58</v>
      </c>
    </row>
    <row r="60" spans="3:5" x14ac:dyDescent="0.55000000000000004">
      <c r="C60">
        <v>59</v>
      </c>
      <c r="D60" t="str">
        <f t="shared" si="0"/>
        <v>LIX</v>
      </c>
      <c r="E60">
        <f t="shared" si="1"/>
        <v>59</v>
      </c>
    </row>
    <row r="61" spans="3:5" x14ac:dyDescent="0.55000000000000004">
      <c r="C61">
        <v>60</v>
      </c>
      <c r="D61" t="str">
        <f t="shared" si="0"/>
        <v>LX</v>
      </c>
      <c r="E61">
        <f t="shared" si="1"/>
        <v>60</v>
      </c>
    </row>
    <row r="62" spans="3:5" x14ac:dyDescent="0.55000000000000004">
      <c r="C62">
        <v>61</v>
      </c>
      <c r="D62" t="str">
        <f t="shared" si="0"/>
        <v>LXI</v>
      </c>
      <c r="E62">
        <f t="shared" si="1"/>
        <v>61</v>
      </c>
    </row>
    <row r="63" spans="3:5" x14ac:dyDescent="0.55000000000000004">
      <c r="C63">
        <v>62</v>
      </c>
      <c r="D63" t="str">
        <f t="shared" si="0"/>
        <v>LXII</v>
      </c>
      <c r="E63">
        <f t="shared" si="1"/>
        <v>62</v>
      </c>
    </row>
    <row r="64" spans="3:5" x14ac:dyDescent="0.55000000000000004">
      <c r="C64">
        <v>63</v>
      </c>
      <c r="D64" t="str">
        <f t="shared" si="0"/>
        <v>LXIII</v>
      </c>
      <c r="E64">
        <f t="shared" si="1"/>
        <v>63</v>
      </c>
    </row>
    <row r="65" spans="3:5" x14ac:dyDescent="0.55000000000000004">
      <c r="C65">
        <v>64</v>
      </c>
      <c r="D65" t="str">
        <f t="shared" si="0"/>
        <v>LXIV</v>
      </c>
      <c r="E65">
        <f t="shared" si="1"/>
        <v>64</v>
      </c>
    </row>
    <row r="66" spans="3:5" x14ac:dyDescent="0.55000000000000004">
      <c r="C66">
        <v>65</v>
      </c>
      <c r="D66" t="str">
        <f t="shared" si="0"/>
        <v>LXV</v>
      </c>
      <c r="E66">
        <f t="shared" si="1"/>
        <v>65</v>
      </c>
    </row>
    <row r="67" spans="3:5" x14ac:dyDescent="0.55000000000000004">
      <c r="C67">
        <v>66</v>
      </c>
      <c r="D67" t="str">
        <f t="shared" ref="D67:D130" si="2">ROMAN(C67)</f>
        <v>LXVI</v>
      </c>
      <c r="E67">
        <f t="shared" ref="E67:E130" si="3">_xlfn.ARABIC(D67)</f>
        <v>66</v>
      </c>
    </row>
    <row r="68" spans="3:5" x14ac:dyDescent="0.55000000000000004">
      <c r="C68">
        <v>67</v>
      </c>
      <c r="D68" t="str">
        <f t="shared" si="2"/>
        <v>LXVII</v>
      </c>
      <c r="E68">
        <f t="shared" si="3"/>
        <v>67</v>
      </c>
    </row>
    <row r="69" spans="3:5" x14ac:dyDescent="0.55000000000000004">
      <c r="C69">
        <v>68</v>
      </c>
      <c r="D69" t="str">
        <f t="shared" si="2"/>
        <v>LXVIII</v>
      </c>
      <c r="E69">
        <f t="shared" si="3"/>
        <v>68</v>
      </c>
    </row>
    <row r="70" spans="3:5" x14ac:dyDescent="0.55000000000000004">
      <c r="C70">
        <v>69</v>
      </c>
      <c r="D70" t="str">
        <f t="shared" si="2"/>
        <v>LXIX</v>
      </c>
      <c r="E70">
        <f t="shared" si="3"/>
        <v>69</v>
      </c>
    </row>
    <row r="71" spans="3:5" x14ac:dyDescent="0.55000000000000004">
      <c r="C71">
        <v>70</v>
      </c>
      <c r="D71" t="str">
        <f t="shared" si="2"/>
        <v>LXX</v>
      </c>
      <c r="E71">
        <f t="shared" si="3"/>
        <v>70</v>
      </c>
    </row>
    <row r="72" spans="3:5" x14ac:dyDescent="0.55000000000000004">
      <c r="C72">
        <v>71</v>
      </c>
      <c r="D72" t="str">
        <f t="shared" si="2"/>
        <v>LXXI</v>
      </c>
      <c r="E72">
        <f t="shared" si="3"/>
        <v>71</v>
      </c>
    </row>
    <row r="73" spans="3:5" x14ac:dyDescent="0.55000000000000004">
      <c r="C73">
        <v>72</v>
      </c>
      <c r="D73" t="str">
        <f t="shared" si="2"/>
        <v>LXXII</v>
      </c>
      <c r="E73">
        <f t="shared" si="3"/>
        <v>72</v>
      </c>
    </row>
    <row r="74" spans="3:5" x14ac:dyDescent="0.55000000000000004">
      <c r="C74">
        <v>73</v>
      </c>
      <c r="D74" t="str">
        <f t="shared" si="2"/>
        <v>LXXIII</v>
      </c>
      <c r="E74">
        <f t="shared" si="3"/>
        <v>73</v>
      </c>
    </row>
    <row r="75" spans="3:5" x14ac:dyDescent="0.55000000000000004">
      <c r="C75">
        <v>74</v>
      </c>
      <c r="D75" t="str">
        <f t="shared" si="2"/>
        <v>LXXIV</v>
      </c>
      <c r="E75">
        <f t="shared" si="3"/>
        <v>74</v>
      </c>
    </row>
    <row r="76" spans="3:5" x14ac:dyDescent="0.55000000000000004">
      <c r="C76">
        <v>75</v>
      </c>
      <c r="D76" t="str">
        <f t="shared" si="2"/>
        <v>LXXV</v>
      </c>
      <c r="E76">
        <f t="shared" si="3"/>
        <v>75</v>
      </c>
    </row>
    <row r="77" spans="3:5" x14ac:dyDescent="0.55000000000000004">
      <c r="C77">
        <v>76</v>
      </c>
      <c r="D77" t="str">
        <f t="shared" si="2"/>
        <v>LXXVI</v>
      </c>
      <c r="E77">
        <f t="shared" si="3"/>
        <v>76</v>
      </c>
    </row>
    <row r="78" spans="3:5" x14ac:dyDescent="0.55000000000000004">
      <c r="C78">
        <v>77</v>
      </c>
      <c r="D78" t="str">
        <f t="shared" si="2"/>
        <v>LXXVII</v>
      </c>
      <c r="E78">
        <f t="shared" si="3"/>
        <v>77</v>
      </c>
    </row>
    <row r="79" spans="3:5" x14ac:dyDescent="0.55000000000000004">
      <c r="C79">
        <v>78</v>
      </c>
      <c r="D79" t="str">
        <f t="shared" si="2"/>
        <v>LXXVIII</v>
      </c>
      <c r="E79">
        <f t="shared" si="3"/>
        <v>78</v>
      </c>
    </row>
    <row r="80" spans="3:5" x14ac:dyDescent="0.55000000000000004">
      <c r="C80">
        <v>79</v>
      </c>
      <c r="D80" t="str">
        <f t="shared" si="2"/>
        <v>LXXIX</v>
      </c>
      <c r="E80">
        <f t="shared" si="3"/>
        <v>79</v>
      </c>
    </row>
    <row r="81" spans="3:5" x14ac:dyDescent="0.55000000000000004">
      <c r="C81">
        <v>80</v>
      </c>
      <c r="D81" t="str">
        <f t="shared" si="2"/>
        <v>LXXX</v>
      </c>
      <c r="E81">
        <f t="shared" si="3"/>
        <v>80</v>
      </c>
    </row>
    <row r="82" spans="3:5" x14ac:dyDescent="0.55000000000000004">
      <c r="C82">
        <v>81</v>
      </c>
      <c r="D82" t="str">
        <f t="shared" si="2"/>
        <v>LXXXI</v>
      </c>
      <c r="E82">
        <f t="shared" si="3"/>
        <v>81</v>
      </c>
    </row>
    <row r="83" spans="3:5" x14ac:dyDescent="0.55000000000000004">
      <c r="C83">
        <v>82</v>
      </c>
      <c r="D83" t="str">
        <f t="shared" si="2"/>
        <v>LXXXII</v>
      </c>
      <c r="E83">
        <f t="shared" si="3"/>
        <v>82</v>
      </c>
    </row>
    <row r="84" spans="3:5" x14ac:dyDescent="0.55000000000000004">
      <c r="C84">
        <v>83</v>
      </c>
      <c r="D84" t="str">
        <f t="shared" si="2"/>
        <v>LXXXIII</v>
      </c>
      <c r="E84">
        <f t="shared" si="3"/>
        <v>83</v>
      </c>
    </row>
    <row r="85" spans="3:5" x14ac:dyDescent="0.55000000000000004">
      <c r="C85">
        <v>84</v>
      </c>
      <c r="D85" t="str">
        <f t="shared" si="2"/>
        <v>LXXXIV</v>
      </c>
      <c r="E85">
        <f t="shared" si="3"/>
        <v>84</v>
      </c>
    </row>
    <row r="86" spans="3:5" x14ac:dyDescent="0.55000000000000004">
      <c r="C86">
        <v>85</v>
      </c>
      <c r="D86" t="str">
        <f t="shared" si="2"/>
        <v>LXXXV</v>
      </c>
      <c r="E86">
        <f t="shared" si="3"/>
        <v>85</v>
      </c>
    </row>
    <row r="87" spans="3:5" x14ac:dyDescent="0.55000000000000004">
      <c r="C87">
        <v>86</v>
      </c>
      <c r="D87" t="str">
        <f t="shared" si="2"/>
        <v>LXXXVI</v>
      </c>
      <c r="E87">
        <f t="shared" si="3"/>
        <v>86</v>
      </c>
    </row>
    <row r="88" spans="3:5" x14ac:dyDescent="0.55000000000000004">
      <c r="C88">
        <v>87</v>
      </c>
      <c r="D88" t="str">
        <f t="shared" si="2"/>
        <v>LXXXVII</v>
      </c>
      <c r="E88">
        <f t="shared" si="3"/>
        <v>87</v>
      </c>
    </row>
    <row r="89" spans="3:5" x14ac:dyDescent="0.55000000000000004">
      <c r="C89">
        <v>88</v>
      </c>
      <c r="D89" t="str">
        <f t="shared" si="2"/>
        <v>LXXXVIII</v>
      </c>
      <c r="E89">
        <f t="shared" si="3"/>
        <v>88</v>
      </c>
    </row>
    <row r="90" spans="3:5" x14ac:dyDescent="0.55000000000000004">
      <c r="C90">
        <v>89</v>
      </c>
      <c r="D90" t="str">
        <f t="shared" si="2"/>
        <v>LXXXIX</v>
      </c>
      <c r="E90">
        <f t="shared" si="3"/>
        <v>89</v>
      </c>
    </row>
    <row r="91" spans="3:5" x14ac:dyDescent="0.55000000000000004">
      <c r="C91">
        <v>90</v>
      </c>
      <c r="D91" t="str">
        <f t="shared" si="2"/>
        <v>XC</v>
      </c>
      <c r="E91">
        <f t="shared" si="3"/>
        <v>90</v>
      </c>
    </row>
    <row r="92" spans="3:5" x14ac:dyDescent="0.55000000000000004">
      <c r="C92">
        <v>91</v>
      </c>
      <c r="D92" t="str">
        <f t="shared" si="2"/>
        <v>XCI</v>
      </c>
      <c r="E92">
        <f t="shared" si="3"/>
        <v>91</v>
      </c>
    </row>
    <row r="93" spans="3:5" x14ac:dyDescent="0.55000000000000004">
      <c r="C93">
        <v>92</v>
      </c>
      <c r="D93" t="str">
        <f t="shared" si="2"/>
        <v>XCII</v>
      </c>
      <c r="E93">
        <f t="shared" si="3"/>
        <v>92</v>
      </c>
    </row>
    <row r="94" spans="3:5" x14ac:dyDescent="0.55000000000000004">
      <c r="C94">
        <v>93</v>
      </c>
      <c r="D94" t="str">
        <f t="shared" si="2"/>
        <v>XCIII</v>
      </c>
      <c r="E94">
        <f t="shared" si="3"/>
        <v>93</v>
      </c>
    </row>
    <row r="95" spans="3:5" x14ac:dyDescent="0.55000000000000004">
      <c r="C95">
        <v>94</v>
      </c>
      <c r="D95" t="str">
        <f t="shared" si="2"/>
        <v>XCIV</v>
      </c>
      <c r="E95">
        <f t="shared" si="3"/>
        <v>94</v>
      </c>
    </row>
    <row r="96" spans="3:5" x14ac:dyDescent="0.55000000000000004">
      <c r="C96">
        <v>95</v>
      </c>
      <c r="D96" t="str">
        <f t="shared" si="2"/>
        <v>XCV</v>
      </c>
      <c r="E96">
        <f t="shared" si="3"/>
        <v>95</v>
      </c>
    </row>
    <row r="97" spans="3:5" x14ac:dyDescent="0.55000000000000004">
      <c r="C97">
        <v>96</v>
      </c>
      <c r="D97" t="str">
        <f t="shared" si="2"/>
        <v>XCVI</v>
      </c>
      <c r="E97">
        <f t="shared" si="3"/>
        <v>96</v>
      </c>
    </row>
    <row r="98" spans="3:5" x14ac:dyDescent="0.55000000000000004">
      <c r="C98">
        <v>97</v>
      </c>
      <c r="D98" t="str">
        <f t="shared" si="2"/>
        <v>XCVII</v>
      </c>
      <c r="E98">
        <f t="shared" si="3"/>
        <v>97</v>
      </c>
    </row>
    <row r="99" spans="3:5" x14ac:dyDescent="0.55000000000000004">
      <c r="C99">
        <v>98</v>
      </c>
      <c r="D99" t="str">
        <f t="shared" si="2"/>
        <v>XCVIII</v>
      </c>
      <c r="E99">
        <f t="shared" si="3"/>
        <v>98</v>
      </c>
    </row>
    <row r="100" spans="3:5" x14ac:dyDescent="0.55000000000000004">
      <c r="C100">
        <v>99</v>
      </c>
      <c r="D100" t="str">
        <f t="shared" si="2"/>
        <v>XCIX</v>
      </c>
      <c r="E100">
        <f t="shared" si="3"/>
        <v>99</v>
      </c>
    </row>
    <row r="101" spans="3:5" x14ac:dyDescent="0.55000000000000004">
      <c r="C101">
        <v>100</v>
      </c>
      <c r="D101" t="str">
        <f t="shared" si="2"/>
        <v>C</v>
      </c>
      <c r="E101">
        <f t="shared" si="3"/>
        <v>100</v>
      </c>
    </row>
    <row r="102" spans="3:5" x14ac:dyDescent="0.55000000000000004">
      <c r="C102">
        <v>101</v>
      </c>
      <c r="D102" t="str">
        <f t="shared" si="2"/>
        <v>CI</v>
      </c>
      <c r="E102">
        <f t="shared" si="3"/>
        <v>101</v>
      </c>
    </row>
    <row r="103" spans="3:5" x14ac:dyDescent="0.55000000000000004">
      <c r="C103">
        <v>102</v>
      </c>
      <c r="D103" t="str">
        <f t="shared" si="2"/>
        <v>CII</v>
      </c>
      <c r="E103">
        <f t="shared" si="3"/>
        <v>102</v>
      </c>
    </row>
    <row r="104" spans="3:5" x14ac:dyDescent="0.55000000000000004">
      <c r="C104">
        <v>103</v>
      </c>
      <c r="D104" t="str">
        <f t="shared" si="2"/>
        <v>CIII</v>
      </c>
      <c r="E104">
        <f t="shared" si="3"/>
        <v>103</v>
      </c>
    </row>
    <row r="105" spans="3:5" x14ac:dyDescent="0.55000000000000004">
      <c r="C105">
        <v>104</v>
      </c>
      <c r="D105" t="str">
        <f t="shared" si="2"/>
        <v>CIV</v>
      </c>
      <c r="E105">
        <f t="shared" si="3"/>
        <v>104</v>
      </c>
    </row>
    <row r="106" spans="3:5" x14ac:dyDescent="0.55000000000000004">
      <c r="C106">
        <v>105</v>
      </c>
      <c r="D106" t="str">
        <f t="shared" si="2"/>
        <v>CV</v>
      </c>
      <c r="E106">
        <f t="shared" si="3"/>
        <v>105</v>
      </c>
    </row>
    <row r="107" spans="3:5" x14ac:dyDescent="0.55000000000000004">
      <c r="C107">
        <v>106</v>
      </c>
      <c r="D107" t="str">
        <f t="shared" si="2"/>
        <v>CVI</v>
      </c>
      <c r="E107">
        <f t="shared" si="3"/>
        <v>106</v>
      </c>
    </row>
    <row r="108" spans="3:5" x14ac:dyDescent="0.55000000000000004">
      <c r="C108">
        <v>107</v>
      </c>
      <c r="D108" t="str">
        <f t="shared" si="2"/>
        <v>CVII</v>
      </c>
      <c r="E108">
        <f t="shared" si="3"/>
        <v>107</v>
      </c>
    </row>
    <row r="109" spans="3:5" x14ac:dyDescent="0.55000000000000004">
      <c r="C109">
        <v>108</v>
      </c>
      <c r="D109" t="str">
        <f t="shared" si="2"/>
        <v>CVIII</v>
      </c>
      <c r="E109">
        <f t="shared" si="3"/>
        <v>108</v>
      </c>
    </row>
    <row r="110" spans="3:5" x14ac:dyDescent="0.55000000000000004">
      <c r="C110">
        <v>109</v>
      </c>
      <c r="D110" t="str">
        <f t="shared" si="2"/>
        <v>CIX</v>
      </c>
      <c r="E110">
        <f t="shared" si="3"/>
        <v>109</v>
      </c>
    </row>
    <row r="111" spans="3:5" x14ac:dyDescent="0.55000000000000004">
      <c r="C111">
        <v>110</v>
      </c>
      <c r="D111" t="str">
        <f t="shared" si="2"/>
        <v>CX</v>
      </c>
      <c r="E111">
        <f t="shared" si="3"/>
        <v>110</v>
      </c>
    </row>
    <row r="112" spans="3:5" x14ac:dyDescent="0.55000000000000004">
      <c r="C112">
        <v>111</v>
      </c>
      <c r="D112" t="str">
        <f t="shared" si="2"/>
        <v>CXI</v>
      </c>
      <c r="E112">
        <f t="shared" si="3"/>
        <v>111</v>
      </c>
    </row>
    <row r="113" spans="3:5" x14ac:dyDescent="0.55000000000000004">
      <c r="C113">
        <v>112</v>
      </c>
      <c r="D113" t="str">
        <f t="shared" si="2"/>
        <v>CXII</v>
      </c>
      <c r="E113">
        <f t="shared" si="3"/>
        <v>112</v>
      </c>
    </row>
    <row r="114" spans="3:5" x14ac:dyDescent="0.55000000000000004">
      <c r="C114">
        <v>113</v>
      </c>
      <c r="D114" t="str">
        <f t="shared" si="2"/>
        <v>CXIII</v>
      </c>
      <c r="E114">
        <f t="shared" si="3"/>
        <v>113</v>
      </c>
    </row>
    <row r="115" spans="3:5" x14ac:dyDescent="0.55000000000000004">
      <c r="C115">
        <v>114</v>
      </c>
      <c r="D115" t="str">
        <f t="shared" si="2"/>
        <v>CXIV</v>
      </c>
      <c r="E115">
        <f t="shared" si="3"/>
        <v>114</v>
      </c>
    </row>
    <row r="116" spans="3:5" x14ac:dyDescent="0.55000000000000004">
      <c r="C116">
        <v>115</v>
      </c>
      <c r="D116" t="str">
        <f t="shared" si="2"/>
        <v>CXV</v>
      </c>
      <c r="E116">
        <f t="shared" si="3"/>
        <v>115</v>
      </c>
    </row>
    <row r="117" spans="3:5" x14ac:dyDescent="0.55000000000000004">
      <c r="C117">
        <v>116</v>
      </c>
      <c r="D117" t="str">
        <f t="shared" si="2"/>
        <v>CXVI</v>
      </c>
      <c r="E117">
        <f t="shared" si="3"/>
        <v>116</v>
      </c>
    </row>
    <row r="118" spans="3:5" x14ac:dyDescent="0.55000000000000004">
      <c r="C118">
        <v>117</v>
      </c>
      <c r="D118" t="str">
        <f t="shared" si="2"/>
        <v>CXVII</v>
      </c>
      <c r="E118">
        <f t="shared" si="3"/>
        <v>117</v>
      </c>
    </row>
    <row r="119" spans="3:5" x14ac:dyDescent="0.55000000000000004">
      <c r="C119">
        <v>118</v>
      </c>
      <c r="D119" t="str">
        <f t="shared" si="2"/>
        <v>CXVIII</v>
      </c>
      <c r="E119">
        <f t="shared" si="3"/>
        <v>118</v>
      </c>
    </row>
    <row r="120" spans="3:5" x14ac:dyDescent="0.55000000000000004">
      <c r="C120">
        <v>119</v>
      </c>
      <c r="D120" t="str">
        <f t="shared" si="2"/>
        <v>CXIX</v>
      </c>
      <c r="E120">
        <f t="shared" si="3"/>
        <v>119</v>
      </c>
    </row>
    <row r="121" spans="3:5" x14ac:dyDescent="0.55000000000000004">
      <c r="C121">
        <v>120</v>
      </c>
      <c r="D121" t="str">
        <f t="shared" si="2"/>
        <v>CXX</v>
      </c>
      <c r="E121">
        <f t="shared" si="3"/>
        <v>120</v>
      </c>
    </row>
    <row r="122" spans="3:5" x14ac:dyDescent="0.55000000000000004">
      <c r="C122">
        <v>121</v>
      </c>
      <c r="D122" t="str">
        <f t="shared" si="2"/>
        <v>CXXI</v>
      </c>
      <c r="E122">
        <f t="shared" si="3"/>
        <v>121</v>
      </c>
    </row>
    <row r="123" spans="3:5" x14ac:dyDescent="0.55000000000000004">
      <c r="C123">
        <v>122</v>
      </c>
      <c r="D123" t="str">
        <f t="shared" si="2"/>
        <v>CXXII</v>
      </c>
      <c r="E123">
        <f t="shared" si="3"/>
        <v>122</v>
      </c>
    </row>
    <row r="124" spans="3:5" x14ac:dyDescent="0.55000000000000004">
      <c r="C124">
        <v>123</v>
      </c>
      <c r="D124" t="str">
        <f t="shared" si="2"/>
        <v>CXXIII</v>
      </c>
      <c r="E124">
        <f t="shared" si="3"/>
        <v>123</v>
      </c>
    </row>
    <row r="125" spans="3:5" x14ac:dyDescent="0.55000000000000004">
      <c r="C125">
        <v>124</v>
      </c>
      <c r="D125" t="str">
        <f t="shared" si="2"/>
        <v>CXXIV</v>
      </c>
      <c r="E125">
        <f t="shared" si="3"/>
        <v>124</v>
      </c>
    </row>
    <row r="126" spans="3:5" x14ac:dyDescent="0.55000000000000004">
      <c r="C126">
        <v>125</v>
      </c>
      <c r="D126" t="str">
        <f t="shared" si="2"/>
        <v>CXXV</v>
      </c>
      <c r="E126">
        <f t="shared" si="3"/>
        <v>125</v>
      </c>
    </row>
    <row r="127" spans="3:5" x14ac:dyDescent="0.55000000000000004">
      <c r="C127">
        <v>126</v>
      </c>
      <c r="D127" t="str">
        <f t="shared" si="2"/>
        <v>CXXVI</v>
      </c>
      <c r="E127">
        <f t="shared" si="3"/>
        <v>126</v>
      </c>
    </row>
    <row r="128" spans="3:5" x14ac:dyDescent="0.55000000000000004">
      <c r="C128">
        <v>127</v>
      </c>
      <c r="D128" t="str">
        <f t="shared" si="2"/>
        <v>CXXVII</v>
      </c>
      <c r="E128">
        <f t="shared" si="3"/>
        <v>127</v>
      </c>
    </row>
    <row r="129" spans="3:5" x14ac:dyDescent="0.55000000000000004">
      <c r="C129">
        <v>128</v>
      </c>
      <c r="D129" t="str">
        <f t="shared" si="2"/>
        <v>CXXVIII</v>
      </c>
      <c r="E129">
        <f t="shared" si="3"/>
        <v>128</v>
      </c>
    </row>
    <row r="130" spans="3:5" x14ac:dyDescent="0.55000000000000004">
      <c r="C130">
        <v>129</v>
      </c>
      <c r="D130" t="str">
        <f t="shared" si="2"/>
        <v>CXXIX</v>
      </c>
      <c r="E130">
        <f t="shared" si="3"/>
        <v>129</v>
      </c>
    </row>
    <row r="131" spans="3:5" x14ac:dyDescent="0.55000000000000004">
      <c r="C131">
        <v>130</v>
      </c>
      <c r="D131" t="str">
        <f t="shared" ref="D131:D148" si="4">ROMAN(C131)</f>
        <v>CXXX</v>
      </c>
      <c r="E131">
        <f t="shared" ref="E131:E148" si="5">_xlfn.ARABIC(D131)</f>
        <v>130</v>
      </c>
    </row>
    <row r="132" spans="3:5" x14ac:dyDescent="0.55000000000000004">
      <c r="C132">
        <v>131</v>
      </c>
      <c r="D132" t="str">
        <f t="shared" si="4"/>
        <v>CXXXI</v>
      </c>
      <c r="E132">
        <f t="shared" si="5"/>
        <v>131</v>
      </c>
    </row>
    <row r="133" spans="3:5" x14ac:dyDescent="0.55000000000000004">
      <c r="C133">
        <v>132</v>
      </c>
      <c r="D133" t="str">
        <f t="shared" si="4"/>
        <v>CXXXII</v>
      </c>
      <c r="E133">
        <f t="shared" si="5"/>
        <v>132</v>
      </c>
    </row>
    <row r="134" spans="3:5" x14ac:dyDescent="0.55000000000000004">
      <c r="C134">
        <v>133</v>
      </c>
      <c r="D134" t="str">
        <f t="shared" si="4"/>
        <v>CXXXIII</v>
      </c>
      <c r="E134">
        <f t="shared" si="5"/>
        <v>133</v>
      </c>
    </row>
    <row r="135" spans="3:5" x14ac:dyDescent="0.55000000000000004">
      <c r="C135">
        <v>134</v>
      </c>
      <c r="D135" t="str">
        <f t="shared" si="4"/>
        <v>CXXXIV</v>
      </c>
      <c r="E135">
        <f t="shared" si="5"/>
        <v>134</v>
      </c>
    </row>
    <row r="136" spans="3:5" x14ac:dyDescent="0.55000000000000004">
      <c r="C136">
        <v>135</v>
      </c>
      <c r="D136" t="str">
        <f t="shared" si="4"/>
        <v>CXXXV</v>
      </c>
      <c r="E136">
        <f t="shared" si="5"/>
        <v>135</v>
      </c>
    </row>
    <row r="137" spans="3:5" x14ac:dyDescent="0.55000000000000004">
      <c r="C137">
        <v>136</v>
      </c>
      <c r="D137" t="str">
        <f t="shared" si="4"/>
        <v>CXXXVI</v>
      </c>
      <c r="E137">
        <f t="shared" si="5"/>
        <v>136</v>
      </c>
    </row>
    <row r="138" spans="3:5" x14ac:dyDescent="0.55000000000000004">
      <c r="C138">
        <v>137</v>
      </c>
      <c r="D138" t="str">
        <f t="shared" si="4"/>
        <v>CXXXVII</v>
      </c>
      <c r="E138">
        <f t="shared" si="5"/>
        <v>137</v>
      </c>
    </row>
    <row r="139" spans="3:5" x14ac:dyDescent="0.55000000000000004">
      <c r="C139">
        <v>138</v>
      </c>
      <c r="D139" t="str">
        <f t="shared" si="4"/>
        <v>CXXXVIII</v>
      </c>
      <c r="E139">
        <f t="shared" si="5"/>
        <v>138</v>
      </c>
    </row>
    <row r="140" spans="3:5" x14ac:dyDescent="0.55000000000000004">
      <c r="C140">
        <v>139</v>
      </c>
      <c r="D140" t="str">
        <f t="shared" si="4"/>
        <v>CXXXIX</v>
      </c>
      <c r="E140">
        <f t="shared" si="5"/>
        <v>139</v>
      </c>
    </row>
    <row r="141" spans="3:5" x14ac:dyDescent="0.55000000000000004">
      <c r="C141">
        <v>140</v>
      </c>
      <c r="D141" t="str">
        <f t="shared" si="4"/>
        <v>CXL</v>
      </c>
      <c r="E141">
        <f t="shared" si="5"/>
        <v>140</v>
      </c>
    </row>
    <row r="142" spans="3:5" x14ac:dyDescent="0.55000000000000004">
      <c r="C142">
        <v>141</v>
      </c>
      <c r="D142" t="str">
        <f t="shared" si="4"/>
        <v>CXLI</v>
      </c>
      <c r="E142">
        <f t="shared" si="5"/>
        <v>141</v>
      </c>
    </row>
    <row r="143" spans="3:5" x14ac:dyDescent="0.55000000000000004">
      <c r="C143">
        <v>142</v>
      </c>
      <c r="D143" t="str">
        <f t="shared" si="4"/>
        <v>CXLII</v>
      </c>
      <c r="E143">
        <f t="shared" si="5"/>
        <v>142</v>
      </c>
    </row>
    <row r="144" spans="3:5" x14ac:dyDescent="0.55000000000000004">
      <c r="C144">
        <v>143</v>
      </c>
      <c r="D144" t="str">
        <f t="shared" si="4"/>
        <v>CXLIII</v>
      </c>
      <c r="E144">
        <f t="shared" si="5"/>
        <v>143</v>
      </c>
    </row>
    <row r="145" spans="3:5" x14ac:dyDescent="0.55000000000000004">
      <c r="C145">
        <v>144</v>
      </c>
      <c r="D145" t="str">
        <f t="shared" si="4"/>
        <v>CXLIV</v>
      </c>
      <c r="E145">
        <f t="shared" si="5"/>
        <v>144</v>
      </c>
    </row>
    <row r="146" spans="3:5" x14ac:dyDescent="0.55000000000000004">
      <c r="C146">
        <v>145</v>
      </c>
      <c r="D146" t="str">
        <f t="shared" si="4"/>
        <v>CXLV</v>
      </c>
      <c r="E146">
        <f t="shared" si="5"/>
        <v>145</v>
      </c>
    </row>
    <row r="147" spans="3:5" x14ac:dyDescent="0.55000000000000004">
      <c r="C147">
        <v>146</v>
      </c>
      <c r="D147" t="str">
        <f t="shared" si="4"/>
        <v>CXLVI</v>
      </c>
      <c r="E147">
        <f t="shared" si="5"/>
        <v>146</v>
      </c>
    </row>
    <row r="148" spans="3:5" x14ac:dyDescent="0.55000000000000004">
      <c r="C148">
        <v>147</v>
      </c>
      <c r="D148" t="str">
        <f t="shared" si="4"/>
        <v>CXLVII</v>
      </c>
      <c r="E148">
        <f t="shared" si="5"/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Logical</vt:lpstr>
      <vt:lpstr>Text</vt:lpstr>
      <vt:lpstr>Date</vt:lpstr>
      <vt:lpstr>PIVOT</vt:lpstr>
      <vt:lpstr>LOOKUP &amp; REFRENCES</vt:lpstr>
      <vt:lpstr>ASCII</vt:lpstr>
      <vt:lpstr>Maths</vt:lpstr>
      <vt:lpstr>Sheet1</vt:lpstr>
      <vt:lpstr>Roman table</vt:lpstr>
      <vt:lpstr>'LOOKUP &amp; REFRENCES'!data</vt:lpstr>
      <vt:lpstr>PIVOT!data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</dc:creator>
  <cp:lastModifiedBy>CEC</cp:lastModifiedBy>
  <cp:lastPrinted>2023-01-24T04:01:46Z</cp:lastPrinted>
  <dcterms:created xsi:type="dcterms:W3CDTF">2023-01-17T03:41:10Z</dcterms:created>
  <dcterms:modified xsi:type="dcterms:W3CDTF">2023-02-01T04:14:41Z</dcterms:modified>
</cp:coreProperties>
</file>