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25" yWindow="315" windowWidth="19440" windowHeight="954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L4" i="1" l="1"/>
  <c r="R4" i="1"/>
  <c r="AA4" i="1"/>
  <c r="L5" i="1"/>
  <c r="R5" i="1"/>
  <c r="AA5" i="1"/>
  <c r="L6" i="1"/>
  <c r="R6" i="1"/>
  <c r="W6" i="1"/>
  <c r="AA6" i="1"/>
  <c r="K7" i="1"/>
  <c r="Z7" i="1"/>
  <c r="AA7" i="1"/>
  <c r="K8" i="1"/>
  <c r="Z8" i="1"/>
  <c r="AA8" i="1"/>
  <c r="AA9" i="1"/>
  <c r="L10" i="1"/>
  <c r="R10" i="1"/>
  <c r="AA10" i="1"/>
  <c r="L11" i="1"/>
  <c r="R11" i="1"/>
  <c r="AA11" i="1"/>
  <c r="L12" i="1"/>
  <c r="R12" i="1"/>
  <c r="AA12" i="1"/>
  <c r="L13" i="1"/>
  <c r="R13" i="1"/>
  <c r="AA13" i="1"/>
  <c r="L14" i="1"/>
  <c r="R14" i="1"/>
  <c r="AA14" i="1"/>
  <c r="R15" i="1"/>
  <c r="AA15" i="1"/>
  <c r="D16" i="1"/>
  <c r="G16" i="1"/>
  <c r="AA16" i="1"/>
  <c r="AE16" i="1"/>
  <c r="D17" i="1"/>
  <c r="G17" i="1"/>
  <c r="Z17" i="1"/>
  <c r="AA17" i="1"/>
  <c r="AE17" i="1"/>
  <c r="D18" i="1"/>
  <c r="G18" i="1"/>
  <c r="AA18" i="1" s="1"/>
  <c r="R18" i="1"/>
  <c r="AE18" i="1"/>
  <c r="D19" i="1"/>
  <c r="G19" i="1"/>
  <c r="AA19" i="1" s="1"/>
  <c r="R19" i="1"/>
  <c r="AE19" i="1"/>
  <c r="L20" i="1"/>
  <c r="AA20" i="1"/>
  <c r="L21" i="1"/>
  <c r="AA21" i="1"/>
  <c r="L22" i="1"/>
  <c r="AA22" i="1"/>
  <c r="L23" i="1"/>
  <c r="AA23" i="1"/>
  <c r="AA36" i="1" l="1"/>
  <c r="Z36" i="1"/>
  <c r="L36" i="1"/>
  <c r="AA35" i="1"/>
  <c r="L35" i="1"/>
  <c r="AA34" i="1"/>
  <c r="Z34" i="1"/>
  <c r="L34" i="1"/>
  <c r="L33" i="1"/>
  <c r="Z33" i="1"/>
  <c r="AA33" i="1"/>
  <c r="AA32" i="1"/>
  <c r="L32" i="1"/>
  <c r="AA31" i="1"/>
  <c r="L31" i="1"/>
  <c r="AE30" i="1" l="1"/>
  <c r="R30" i="1"/>
  <c r="G30" i="1"/>
  <c r="AA30" i="1" s="1"/>
  <c r="AA29" i="1"/>
  <c r="L29" i="1"/>
  <c r="AA28" i="1"/>
  <c r="L28" i="1"/>
  <c r="AA27" i="1"/>
  <c r="L27" i="1"/>
  <c r="AA26" i="1"/>
  <c r="L26" i="1"/>
  <c r="AA25" i="1"/>
  <c r="L25" i="1"/>
  <c r="AA24" i="1"/>
  <c r="L24" i="1"/>
  <c r="F1" i="1"/>
  <c r="G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L30" i="1" l="1"/>
</calcChain>
</file>

<file path=xl/comments1.xml><?xml version="1.0" encoding="utf-8"?>
<comments xmlns="http://schemas.openxmlformats.org/spreadsheetml/2006/main">
  <authors>
    <author>Chen Guangming</author>
  </authors>
  <commentList>
    <comment ref="BE4" authorId="0">
      <text>
        <r>
          <rPr>
            <b/>
            <sz val="8"/>
            <color indexed="81"/>
            <rFont val="Tahoma"/>
            <family val="2"/>
          </rPr>
          <t>Chen Guangming:</t>
        </r>
        <r>
          <rPr>
            <sz val="8"/>
            <color indexed="81"/>
            <rFont val="Tahoma"/>
            <family val="2"/>
          </rPr>
          <t xml:space="preserve">
Slightly underestimation!</t>
        </r>
      </text>
    </comment>
    <comment ref="W16" authorId="0">
      <text>
        <r>
          <rPr>
            <b/>
            <sz val="8"/>
            <color indexed="81"/>
            <rFont val="Tahoma"/>
            <family val="2"/>
          </rPr>
          <t>Chen Guangming:</t>
        </r>
        <r>
          <rPr>
            <sz val="8"/>
            <color indexed="81"/>
            <rFont val="Tahoma"/>
            <family val="2"/>
          </rPr>
          <t xml:space="preserve">
 From internet</t>
        </r>
      </text>
    </comment>
    <comment ref="AF23" authorId="0">
      <text>
        <r>
          <rPr>
            <b/>
            <sz val="8"/>
            <color indexed="81"/>
            <rFont val="Tahoma"/>
            <family val="2"/>
          </rPr>
          <t>Chen Guangming:</t>
        </r>
        <r>
          <rPr>
            <sz val="8"/>
            <color indexed="81"/>
            <rFont val="Tahoma"/>
            <family val="2"/>
          </rPr>
          <t xml:space="preserve">
Slightly underestimation!</t>
        </r>
      </text>
    </comment>
    <comment ref="AL24" authorId="0">
      <text>
        <r>
          <rPr>
            <b/>
            <sz val="8"/>
            <color indexed="81"/>
            <rFont val="Tahoma"/>
            <family val="2"/>
          </rPr>
          <t>Chen Guangming:</t>
        </r>
        <r>
          <rPr>
            <sz val="8"/>
            <color indexed="81"/>
            <rFont val="Tahoma"/>
            <family val="2"/>
          </rPr>
          <t xml:space="preserve">
Significant underestimation!!!</t>
        </r>
      </text>
    </comment>
  </commentList>
</comments>
</file>

<file path=xl/sharedStrings.xml><?xml version="1.0" encoding="utf-8"?>
<sst xmlns="http://schemas.openxmlformats.org/spreadsheetml/2006/main" count="241" uniqueCount="82">
  <si>
    <t>b</t>
  </si>
  <si>
    <t>h</t>
  </si>
  <si>
    <t>d</t>
  </si>
  <si>
    <t>s</t>
  </si>
  <si>
    <t>R</t>
  </si>
  <si>
    <t>Nx,y</t>
  </si>
  <si>
    <t>Concrete strength</t>
  </si>
  <si>
    <t>Beam Dimension (all in mm)</t>
  </si>
  <si>
    <t>Steel stirrups</t>
  </si>
  <si>
    <t>FRP shear reinforcement</t>
  </si>
  <si>
    <t>Test results</t>
  </si>
  <si>
    <t>Reference</t>
  </si>
  <si>
    <t>Specimens</t>
  </si>
  <si>
    <r>
      <t>f</t>
    </r>
    <r>
      <rPr>
        <b/>
        <i/>
        <vertAlign val="superscript"/>
        <sz val="12"/>
        <rFont val="Times New Roman"/>
        <family val="1"/>
      </rPr>
      <t>'</t>
    </r>
    <r>
      <rPr>
        <b/>
        <i/>
        <vertAlign val="subscript"/>
        <sz val="12"/>
        <rFont val="Times New Roman"/>
        <family val="1"/>
      </rPr>
      <t>c</t>
    </r>
  </si>
  <si>
    <r>
      <t>b</t>
    </r>
    <r>
      <rPr>
        <b/>
        <i/>
        <vertAlign val="subscript"/>
        <sz val="12"/>
        <rFont val="Times New Roman"/>
        <family val="1"/>
      </rPr>
      <t>w</t>
    </r>
  </si>
  <si>
    <r>
      <t>d</t>
    </r>
    <r>
      <rPr>
        <b/>
        <i/>
        <vertAlign val="subscript"/>
        <sz val="12"/>
        <rFont val="Times New Roman"/>
        <family val="1"/>
      </rPr>
      <t>frp</t>
    </r>
  </si>
  <si>
    <r>
      <t>d</t>
    </r>
    <r>
      <rPr>
        <b/>
        <i/>
        <vertAlign val="subscript"/>
        <sz val="12"/>
        <rFont val="Times New Roman"/>
        <family val="1"/>
      </rPr>
      <t>frp,t</t>
    </r>
  </si>
  <si>
    <t>Section</t>
  </si>
  <si>
    <t>s/d</t>
  </si>
  <si>
    <r>
      <t>Bar type</t>
    </r>
    <r>
      <rPr>
        <b/>
        <vertAlign val="superscript"/>
        <sz val="12"/>
        <rFont val="Times New Roman"/>
        <family val="1"/>
      </rPr>
      <t>a</t>
    </r>
  </si>
  <si>
    <t>D</t>
  </si>
  <si>
    <t>Ss</t>
  </si>
  <si>
    <r>
      <t>E</t>
    </r>
    <r>
      <rPr>
        <b/>
        <i/>
        <vertAlign val="subscript"/>
        <sz val="12"/>
        <rFont val="Times New Roman"/>
        <family val="1"/>
      </rPr>
      <t>s</t>
    </r>
  </si>
  <si>
    <r>
      <t>f</t>
    </r>
    <r>
      <rPr>
        <b/>
        <i/>
        <vertAlign val="subscript"/>
        <sz val="12"/>
        <rFont val="Times New Roman"/>
        <family val="1"/>
      </rPr>
      <t>y</t>
    </r>
  </si>
  <si>
    <r>
      <t>r</t>
    </r>
    <r>
      <rPr>
        <b/>
        <i/>
        <sz val="12"/>
        <rFont val="Times New Roman"/>
        <family val="1"/>
      </rPr>
      <t>s%</t>
    </r>
  </si>
  <si>
    <t>FRP type</t>
  </si>
  <si>
    <t>Configuration</t>
  </si>
  <si>
    <r>
      <t>E</t>
    </r>
    <r>
      <rPr>
        <b/>
        <i/>
        <vertAlign val="subscript"/>
        <sz val="12"/>
        <rFont val="Times New Roman"/>
        <family val="1"/>
      </rPr>
      <t>f</t>
    </r>
  </si>
  <si>
    <r>
      <t>t</t>
    </r>
    <r>
      <rPr>
        <b/>
        <i/>
        <vertAlign val="subscript"/>
        <sz val="12"/>
        <rFont val="Times New Roman"/>
        <family val="1"/>
      </rPr>
      <t>f</t>
    </r>
  </si>
  <si>
    <r>
      <t>f</t>
    </r>
    <r>
      <rPr>
        <b/>
        <i/>
        <vertAlign val="subscript"/>
        <sz val="12"/>
        <rFont val="Times New Roman"/>
        <family val="1"/>
      </rPr>
      <t>f</t>
    </r>
  </si>
  <si>
    <r>
      <t>W</t>
    </r>
    <r>
      <rPr>
        <b/>
        <i/>
        <vertAlign val="subscript"/>
        <sz val="12"/>
        <rFont val="Times New Roman"/>
        <family val="1"/>
      </rPr>
      <t>f</t>
    </r>
  </si>
  <si>
    <r>
      <t>S</t>
    </r>
    <r>
      <rPr>
        <b/>
        <i/>
        <vertAlign val="subscript"/>
        <sz val="12"/>
        <rFont val="Times New Roman"/>
        <family val="1"/>
      </rPr>
      <t>f</t>
    </r>
  </si>
  <si>
    <r>
      <t>h</t>
    </r>
    <r>
      <rPr>
        <b/>
        <i/>
        <vertAlign val="subscript"/>
        <sz val="12"/>
        <rFont val="Times New Roman"/>
        <family val="1"/>
      </rPr>
      <t>f,e</t>
    </r>
  </si>
  <si>
    <t>q</t>
  </si>
  <si>
    <r>
      <t>V</t>
    </r>
    <r>
      <rPr>
        <vertAlign val="subscript"/>
        <sz val="10"/>
        <rFont val="Arial"/>
        <family val="2"/>
      </rPr>
      <t>total,test</t>
    </r>
  </si>
  <si>
    <r>
      <t>V</t>
    </r>
    <r>
      <rPr>
        <b/>
        <vertAlign val="subscript"/>
        <sz val="10"/>
        <rFont val="Arial"/>
        <family val="2"/>
      </rPr>
      <t>f,test</t>
    </r>
  </si>
  <si>
    <t>Rec.</t>
  </si>
  <si>
    <t>NA</t>
  </si>
  <si>
    <t>CFRP</t>
  </si>
  <si>
    <t xml:space="preserve">Sheet </t>
  </si>
  <si>
    <t>Strip</t>
  </si>
  <si>
    <t>S2</t>
  </si>
  <si>
    <t xml:space="preserve">Sato et al. 1996 </t>
  </si>
  <si>
    <t>S4</t>
  </si>
  <si>
    <t>Kage et al. 1997</t>
  </si>
  <si>
    <t>SB1210</t>
  </si>
  <si>
    <t>C1</t>
  </si>
  <si>
    <t>SR1</t>
  </si>
  <si>
    <t>Taljsten and Elfgren 2000</t>
  </si>
  <si>
    <t>SR2</t>
  </si>
  <si>
    <t>Khalifa and Nanni 2000</t>
  </si>
  <si>
    <t>BT5</t>
  </si>
  <si>
    <t>T</t>
  </si>
  <si>
    <t>TR30C2</t>
  </si>
  <si>
    <t>TR30C3</t>
  </si>
  <si>
    <t>Pellegrino and Modena 2002</t>
  </si>
  <si>
    <t>RS2Sa</t>
  </si>
  <si>
    <t>Grande and Rasulo 2009</t>
  </si>
  <si>
    <t>RS3Sa</t>
  </si>
  <si>
    <t>RS4Sb</t>
  </si>
  <si>
    <t>Monti and Loitta 2007</t>
  </si>
  <si>
    <t>SF90</t>
  </si>
  <si>
    <t>290a</t>
  </si>
  <si>
    <t>Corolin and Taljsten 2005</t>
  </si>
  <si>
    <t>V9_B</t>
  </si>
  <si>
    <t>V12_B</t>
  </si>
  <si>
    <t>Beber and  Campos Filho 2005</t>
  </si>
  <si>
    <t>V13_A</t>
  </si>
  <si>
    <t>V14_A</t>
  </si>
  <si>
    <t>V20_B</t>
  </si>
  <si>
    <t>V21_B</t>
  </si>
  <si>
    <t>RC1</t>
  </si>
  <si>
    <t>Taljsten 2003</t>
  </si>
  <si>
    <t>C3</t>
  </si>
  <si>
    <t>C5</t>
  </si>
  <si>
    <t xml:space="preserve">Park et al. 2001 </t>
  </si>
  <si>
    <t>Form</t>
  </si>
  <si>
    <t>Side</t>
  </si>
  <si>
    <t>Kamiiharako et al. 1999</t>
  </si>
  <si>
    <t>AFRP</t>
  </si>
  <si>
    <t>Taljsten 1997</t>
  </si>
  <si>
    <t>S3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</si>
</sst>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vertAlign val="subscript"/>
      <sz val="10"/>
      <name val="Arial"/>
      <family val="2"/>
    </font>
    <font>
      <b/>
      <sz val="12"/>
      <name val="Arial"/>
      <family val="2"/>
    </font>
    <font>
      <b/>
      <i/>
      <sz val="12"/>
      <name val="Times New Roman"/>
      <family val="1"/>
    </font>
    <font>
      <b/>
      <i/>
      <vertAlign val="superscript"/>
      <sz val="12"/>
      <name val="Times New Roman"/>
      <family val="1"/>
    </font>
    <font>
      <b/>
      <i/>
      <vertAlign val="subscript"/>
      <sz val="12"/>
      <name val="Times New Roman"/>
      <family val="1"/>
    </font>
    <font>
      <b/>
      <sz val="12"/>
      <name val="Times New Roman"/>
      <family val="1"/>
    </font>
    <font>
      <b/>
      <vertAlign val="superscript"/>
      <sz val="12"/>
      <name val="Times New Roman"/>
      <family val="1"/>
    </font>
    <font>
      <b/>
      <sz val="12"/>
      <name val="Symbol"/>
      <family val="1"/>
      <charset val="2"/>
    </font>
    <font>
      <b/>
      <i/>
      <sz val="10"/>
      <name val="Symbol"/>
      <family val="1"/>
      <charset val="2"/>
    </font>
    <font>
      <b/>
      <sz val="10"/>
      <name val="Symbol"/>
      <family val="1"/>
      <charset val="2"/>
    </font>
    <font>
      <b/>
      <vertAlign val="subscript"/>
      <sz val="1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2" fillId="5" borderId="0" xfId="0" applyFont="1" applyFill="1"/>
    <xf numFmtId="0" fontId="1" fillId="3" borderId="0" xfId="0" applyFont="1" applyFill="1"/>
    <xf numFmtId="0" fontId="0" fillId="4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5" fillId="4" borderId="0" xfId="0" applyFont="1" applyFill="1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0" fillId="7" borderId="0" xfId="0" applyFill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0" fontId="0" fillId="8" borderId="0" xfId="0" applyFill="1"/>
    <xf numFmtId="0" fontId="0" fillId="0" borderId="0" xfId="0" applyFill="1" applyBorder="1" applyAlignment="1">
      <alignment horizontal="center"/>
    </xf>
    <xf numFmtId="2" fontId="0" fillId="7" borderId="0" xfId="0" applyNumberFormat="1" applyFill="1" applyAlignment="1">
      <alignment horizontal="center"/>
    </xf>
    <xf numFmtId="0" fontId="0" fillId="0" borderId="0" xfId="0" applyFill="1"/>
    <xf numFmtId="0" fontId="0" fillId="8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R36"/>
  <sheetViews>
    <sheetView tabSelected="1" workbookViewId="0">
      <pane ySplit="3" topLeftCell="A4" activePane="bottomLeft" state="frozen"/>
      <selection pane="bottomLeft" activeCell="B11" sqref="B11"/>
    </sheetView>
  </sheetViews>
  <sheetFormatPr defaultRowHeight="15" x14ac:dyDescent="0.25"/>
  <cols>
    <col min="1" max="1" width="9.140625" style="2"/>
    <col min="2" max="2" width="33.85546875" style="2" customWidth="1"/>
    <col min="3" max="11" width="9.140625" style="2"/>
    <col min="12" max="12" width="9.140625" style="32"/>
    <col min="13" max="16384" width="9.140625" style="2"/>
  </cols>
  <sheetData>
    <row r="1" spans="1:70" customFormat="1" x14ac:dyDescent="0.25">
      <c r="A1" s="1" t="s">
        <v>5</v>
      </c>
      <c r="C1" s="2">
        <v>1</v>
      </c>
      <c r="D1" s="2">
        <v>2</v>
      </c>
      <c r="E1" s="2">
        <v>3</v>
      </c>
      <c r="F1" s="2">
        <f>E1+1</f>
        <v>4</v>
      </c>
      <c r="G1" s="2">
        <f t="shared" ref="G1:AE1" si="0">F1+1</f>
        <v>5</v>
      </c>
      <c r="H1" s="2"/>
      <c r="I1" s="2"/>
      <c r="J1" s="2"/>
      <c r="K1" s="2">
        <f>G1+1</f>
        <v>6</v>
      </c>
      <c r="L1" s="2">
        <f t="shared" si="0"/>
        <v>7</v>
      </c>
      <c r="M1" s="2">
        <f t="shared" si="0"/>
        <v>8</v>
      </c>
      <c r="N1" s="2">
        <f t="shared" si="0"/>
        <v>9</v>
      </c>
      <c r="O1" s="2">
        <f t="shared" si="0"/>
        <v>10</v>
      </c>
      <c r="P1" s="2">
        <f t="shared" si="0"/>
        <v>11</v>
      </c>
      <c r="Q1" s="2">
        <f t="shared" si="0"/>
        <v>12</v>
      </c>
      <c r="R1" s="2">
        <f>Q1+1</f>
        <v>13</v>
      </c>
      <c r="S1" s="2">
        <f t="shared" si="0"/>
        <v>14</v>
      </c>
      <c r="T1" s="2">
        <f>S1+1</f>
        <v>15</v>
      </c>
      <c r="U1" s="2"/>
      <c r="V1" s="2">
        <f>T1+1</f>
        <v>16</v>
      </c>
      <c r="W1" s="2">
        <f t="shared" si="0"/>
        <v>17</v>
      </c>
      <c r="X1" s="2">
        <f t="shared" si="0"/>
        <v>18</v>
      </c>
      <c r="Y1" s="2">
        <f t="shared" si="0"/>
        <v>19</v>
      </c>
      <c r="Z1" s="2">
        <f t="shared" si="0"/>
        <v>20</v>
      </c>
      <c r="AA1" s="2">
        <f t="shared" si="0"/>
        <v>21</v>
      </c>
      <c r="AB1" s="2">
        <f t="shared" si="0"/>
        <v>22</v>
      </c>
      <c r="AC1" s="2">
        <f t="shared" si="0"/>
        <v>23</v>
      </c>
      <c r="AD1" s="2">
        <f t="shared" si="0"/>
        <v>24</v>
      </c>
      <c r="AE1" s="2">
        <f t="shared" si="0"/>
        <v>25</v>
      </c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</row>
    <row r="2" spans="1:70" customFormat="1" x14ac:dyDescent="0.25">
      <c r="D2" s="3" t="s">
        <v>6</v>
      </c>
      <c r="E2" s="4"/>
      <c r="F2" s="4" t="s">
        <v>7</v>
      </c>
      <c r="G2" s="4"/>
      <c r="H2" s="4"/>
      <c r="I2" s="4"/>
      <c r="J2" s="4"/>
      <c r="K2" s="4"/>
      <c r="L2" s="4"/>
      <c r="M2" s="5"/>
      <c r="N2" s="5" t="s">
        <v>8</v>
      </c>
      <c r="O2" s="5"/>
      <c r="P2" s="5"/>
      <c r="Q2" s="5"/>
      <c r="R2" s="5"/>
      <c r="S2" s="6"/>
      <c r="T2" s="7" t="s">
        <v>9</v>
      </c>
      <c r="U2" s="7"/>
      <c r="V2" s="6"/>
      <c r="W2" s="6"/>
      <c r="X2" s="6"/>
      <c r="Y2" s="6"/>
      <c r="Z2" s="6"/>
      <c r="AA2" s="6"/>
      <c r="AB2" s="6"/>
      <c r="AC2" s="4" t="s">
        <v>10</v>
      </c>
      <c r="AD2" s="8"/>
      <c r="AE2" s="8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</row>
    <row r="3" spans="1:70" customFormat="1" ht="20.25" x14ac:dyDescent="0.35">
      <c r="B3" s="11" t="s">
        <v>11</v>
      </c>
      <c r="C3" s="11" t="s">
        <v>12</v>
      </c>
      <c r="D3" s="12" t="s">
        <v>13</v>
      </c>
      <c r="E3" s="12" t="s">
        <v>14</v>
      </c>
      <c r="F3" s="12" t="s">
        <v>1</v>
      </c>
      <c r="G3" s="12" t="s">
        <v>2</v>
      </c>
      <c r="H3" s="12" t="s">
        <v>15</v>
      </c>
      <c r="I3" s="12" t="s">
        <v>16</v>
      </c>
      <c r="J3" s="13" t="s">
        <v>17</v>
      </c>
      <c r="K3" s="12" t="s">
        <v>3</v>
      </c>
      <c r="L3" s="12" t="s">
        <v>18</v>
      </c>
      <c r="M3" s="13" t="s">
        <v>19</v>
      </c>
      <c r="N3" s="12" t="s">
        <v>20</v>
      </c>
      <c r="O3" s="12" t="s">
        <v>21</v>
      </c>
      <c r="P3" s="12" t="s">
        <v>22</v>
      </c>
      <c r="Q3" s="12" t="s">
        <v>23</v>
      </c>
      <c r="R3" s="14" t="s">
        <v>24</v>
      </c>
      <c r="S3" s="13" t="s">
        <v>25</v>
      </c>
      <c r="T3" s="13" t="s">
        <v>26</v>
      </c>
      <c r="U3" s="13" t="s">
        <v>76</v>
      </c>
      <c r="V3" s="12" t="s">
        <v>27</v>
      </c>
      <c r="W3" s="12" t="s">
        <v>28</v>
      </c>
      <c r="X3" s="12" t="s">
        <v>29</v>
      </c>
      <c r="Y3" s="12" t="s">
        <v>30</v>
      </c>
      <c r="Z3" s="12" t="s">
        <v>31</v>
      </c>
      <c r="AA3" s="15" t="s">
        <v>32</v>
      </c>
      <c r="AB3" s="16" t="s">
        <v>0</v>
      </c>
      <c r="AC3" s="17" t="s">
        <v>33</v>
      </c>
      <c r="AD3" s="8" t="s">
        <v>34</v>
      </c>
      <c r="AE3" s="8" t="s">
        <v>35</v>
      </c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</row>
    <row r="4" spans="1:70" customFormat="1" x14ac:dyDescent="0.25">
      <c r="A4" s="19">
        <v>1</v>
      </c>
      <c r="B4" s="18"/>
      <c r="C4" s="2" t="s">
        <v>41</v>
      </c>
      <c r="D4" s="19">
        <v>45.2</v>
      </c>
      <c r="E4" s="19">
        <v>200</v>
      </c>
      <c r="F4" s="19">
        <v>300</v>
      </c>
      <c r="G4" s="19">
        <v>260</v>
      </c>
      <c r="H4" s="19">
        <v>300</v>
      </c>
      <c r="I4" s="19">
        <v>0</v>
      </c>
      <c r="J4" s="19" t="s">
        <v>36</v>
      </c>
      <c r="K4" s="19">
        <v>700</v>
      </c>
      <c r="L4" s="20">
        <f t="shared" ref="L4:L6" si="1">K4/G4</f>
        <v>2.6923076923076925</v>
      </c>
      <c r="M4" s="18" t="s">
        <v>37</v>
      </c>
      <c r="N4" s="18"/>
      <c r="O4" s="18">
        <v>120</v>
      </c>
      <c r="P4" s="18">
        <v>197000</v>
      </c>
      <c r="Q4" s="18">
        <v>390</v>
      </c>
      <c r="R4" s="19">
        <f t="shared" ref="R4:R11" si="2">100*2*3.1416*N4^2/4/O4/E4</f>
        <v>0</v>
      </c>
      <c r="S4" s="19" t="s">
        <v>38</v>
      </c>
      <c r="T4" s="19" t="s">
        <v>40</v>
      </c>
      <c r="U4" s="19" t="s">
        <v>77</v>
      </c>
      <c r="V4" s="19">
        <v>230000</v>
      </c>
      <c r="W4" s="19">
        <v>0.11</v>
      </c>
      <c r="X4" s="19">
        <v>3480</v>
      </c>
      <c r="Y4" s="19">
        <v>30</v>
      </c>
      <c r="Z4" s="19">
        <v>60</v>
      </c>
      <c r="AA4" s="9">
        <f t="shared" ref="AA4:AA8" si="3">0.9*G4</f>
        <v>234</v>
      </c>
      <c r="AB4" s="19">
        <v>90</v>
      </c>
      <c r="AC4" s="19">
        <v>45</v>
      </c>
      <c r="AD4" s="21">
        <v>80.25</v>
      </c>
      <c r="AE4" s="21">
        <v>34.200000000000003</v>
      </c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</row>
    <row r="5" spans="1:70" customFormat="1" x14ac:dyDescent="0.25">
      <c r="A5" s="19">
        <v>2</v>
      </c>
      <c r="B5" s="18" t="s">
        <v>42</v>
      </c>
      <c r="C5" s="2" t="s">
        <v>43</v>
      </c>
      <c r="D5" s="19">
        <v>37.5</v>
      </c>
      <c r="E5" s="19">
        <v>200</v>
      </c>
      <c r="F5" s="19">
        <v>300</v>
      </c>
      <c r="G5" s="19">
        <v>260</v>
      </c>
      <c r="H5" s="19">
        <v>300</v>
      </c>
      <c r="I5" s="19">
        <v>0</v>
      </c>
      <c r="J5" s="19" t="s">
        <v>36</v>
      </c>
      <c r="K5" s="19">
        <v>700</v>
      </c>
      <c r="L5" s="20">
        <f t="shared" si="1"/>
        <v>2.6923076923076925</v>
      </c>
      <c r="M5" s="18" t="s">
        <v>37</v>
      </c>
      <c r="N5" s="18"/>
      <c r="O5" s="18">
        <v>120</v>
      </c>
      <c r="P5" s="18">
        <v>197000</v>
      </c>
      <c r="Q5" s="18">
        <v>390</v>
      </c>
      <c r="R5" s="19">
        <f t="shared" si="2"/>
        <v>0</v>
      </c>
      <c r="S5" s="19" t="s">
        <v>38</v>
      </c>
      <c r="T5" s="19" t="s">
        <v>39</v>
      </c>
      <c r="U5" s="19" t="s">
        <v>77</v>
      </c>
      <c r="V5" s="19">
        <v>230000</v>
      </c>
      <c r="W5" s="19">
        <v>0.11</v>
      </c>
      <c r="X5" s="19">
        <v>3480</v>
      </c>
      <c r="Y5" s="19">
        <v>30</v>
      </c>
      <c r="Z5" s="19">
        <v>30</v>
      </c>
      <c r="AA5" s="9">
        <f t="shared" si="3"/>
        <v>234</v>
      </c>
      <c r="AB5" s="19">
        <v>90</v>
      </c>
      <c r="AC5" s="19">
        <v>45</v>
      </c>
      <c r="AD5" s="21">
        <v>78.150000000000006</v>
      </c>
      <c r="AE5" s="21">
        <v>32.1</v>
      </c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</row>
    <row r="6" spans="1:70" customFormat="1" x14ac:dyDescent="0.25">
      <c r="A6" s="19">
        <v>3</v>
      </c>
      <c r="B6" s="10" t="s">
        <v>44</v>
      </c>
      <c r="C6" s="2" t="s">
        <v>45</v>
      </c>
      <c r="D6" s="19">
        <v>39.200000000000003</v>
      </c>
      <c r="E6" s="19">
        <v>200</v>
      </c>
      <c r="F6" s="19">
        <v>200</v>
      </c>
      <c r="G6" s="19">
        <v>160</v>
      </c>
      <c r="H6" s="19">
        <v>200</v>
      </c>
      <c r="I6" s="19">
        <v>0</v>
      </c>
      <c r="J6" s="19" t="s">
        <v>36</v>
      </c>
      <c r="K6" s="19">
        <v>650</v>
      </c>
      <c r="L6" s="20">
        <f t="shared" si="1"/>
        <v>4.0625</v>
      </c>
      <c r="M6" s="10" t="s">
        <v>4</v>
      </c>
      <c r="N6" s="19">
        <v>3</v>
      </c>
      <c r="O6" s="19">
        <v>100</v>
      </c>
      <c r="P6" s="19">
        <v>178360</v>
      </c>
      <c r="Q6" s="19">
        <v>132.30000000000001</v>
      </c>
      <c r="R6" s="19">
        <f t="shared" si="2"/>
        <v>7.0685999999999985E-2</v>
      </c>
      <c r="S6" s="19" t="s">
        <v>38</v>
      </c>
      <c r="T6" s="19" t="s">
        <v>39</v>
      </c>
      <c r="U6" s="19" t="s">
        <v>77</v>
      </c>
      <c r="V6" s="19">
        <v>284200</v>
      </c>
      <c r="W6" s="23">
        <f>0.097*1</f>
        <v>9.7000000000000003E-2</v>
      </c>
      <c r="X6" s="19">
        <v>3430</v>
      </c>
      <c r="Y6" s="19">
        <v>100</v>
      </c>
      <c r="Z6" s="19">
        <v>100</v>
      </c>
      <c r="AA6" s="9">
        <f t="shared" si="3"/>
        <v>144</v>
      </c>
      <c r="AB6" s="19">
        <v>90</v>
      </c>
      <c r="AC6" s="19">
        <v>45</v>
      </c>
      <c r="AD6" s="21">
        <v>78.95</v>
      </c>
      <c r="AE6" s="21">
        <v>22.1</v>
      </c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</row>
    <row r="7" spans="1:70" customFormat="1" x14ac:dyDescent="0.25">
      <c r="A7" s="19">
        <v>4</v>
      </c>
      <c r="B7" s="26"/>
      <c r="C7" s="19" t="s">
        <v>47</v>
      </c>
      <c r="D7" s="19">
        <v>53.8</v>
      </c>
      <c r="E7" s="19">
        <v>180</v>
      </c>
      <c r="F7" s="18">
        <v>500</v>
      </c>
      <c r="G7" s="19">
        <v>460</v>
      </c>
      <c r="H7" s="19">
        <v>500</v>
      </c>
      <c r="I7" s="19">
        <v>0</v>
      </c>
      <c r="J7" s="19" t="s">
        <v>36</v>
      </c>
      <c r="K7" s="18">
        <f>L7*G7</f>
        <v>1610</v>
      </c>
      <c r="L7" s="20">
        <v>3.5</v>
      </c>
      <c r="M7" s="19" t="s">
        <v>37</v>
      </c>
      <c r="N7" s="19">
        <v>0</v>
      </c>
      <c r="O7" s="25"/>
      <c r="P7" s="25"/>
      <c r="Q7" s="25"/>
      <c r="R7" s="19"/>
      <c r="S7" s="19" t="s">
        <v>38</v>
      </c>
      <c r="T7" s="19" t="s">
        <v>39</v>
      </c>
      <c r="U7" s="19" t="s">
        <v>77</v>
      </c>
      <c r="V7" s="19">
        <v>70800</v>
      </c>
      <c r="W7" s="19">
        <v>0.8</v>
      </c>
      <c r="X7" s="19">
        <v>860</v>
      </c>
      <c r="Y7" s="18">
        <v>300</v>
      </c>
      <c r="Z7" s="18">
        <f>4*Y7/SQRT(2)</f>
        <v>848.52813742385695</v>
      </c>
      <c r="AA7" s="9">
        <f t="shared" si="3"/>
        <v>414</v>
      </c>
      <c r="AB7" s="19">
        <v>45</v>
      </c>
      <c r="AC7" s="19">
        <v>45</v>
      </c>
      <c r="AD7" s="21">
        <v>195</v>
      </c>
      <c r="AE7" s="21">
        <v>89</v>
      </c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</row>
    <row r="8" spans="1:70" customFormat="1" x14ac:dyDescent="0.25">
      <c r="A8" s="19">
        <v>5</v>
      </c>
      <c r="B8" s="26" t="s">
        <v>48</v>
      </c>
      <c r="C8" s="19" t="s">
        <v>49</v>
      </c>
      <c r="D8" s="19">
        <v>52.7</v>
      </c>
      <c r="E8" s="19">
        <v>180</v>
      </c>
      <c r="F8" s="18">
        <v>500</v>
      </c>
      <c r="G8" s="19">
        <v>460</v>
      </c>
      <c r="H8" s="19">
        <v>500</v>
      </c>
      <c r="I8" s="19">
        <v>0</v>
      </c>
      <c r="J8" s="19" t="s">
        <v>36</v>
      </c>
      <c r="K8" s="18">
        <f>L8*G8</f>
        <v>1196</v>
      </c>
      <c r="L8" s="20">
        <v>2.6</v>
      </c>
      <c r="M8" s="19" t="s">
        <v>37</v>
      </c>
      <c r="N8" s="19">
        <v>0</v>
      </c>
      <c r="O8" s="19"/>
      <c r="P8" s="19"/>
      <c r="Q8" s="19"/>
      <c r="R8" s="19"/>
      <c r="S8" s="19" t="s">
        <v>38</v>
      </c>
      <c r="T8" s="19" t="s">
        <v>39</v>
      </c>
      <c r="U8" s="19" t="s">
        <v>77</v>
      </c>
      <c r="V8" s="19">
        <v>70800</v>
      </c>
      <c r="W8" s="19">
        <v>0.8</v>
      </c>
      <c r="X8" s="19">
        <v>860</v>
      </c>
      <c r="Y8" s="18">
        <v>1</v>
      </c>
      <c r="Z8" s="18">
        <f>2*Y8/SQRT(2)</f>
        <v>1.4142135623730949</v>
      </c>
      <c r="AA8" s="9">
        <f t="shared" si="3"/>
        <v>414</v>
      </c>
      <c r="AB8" s="19">
        <v>45</v>
      </c>
      <c r="AC8" s="19">
        <v>45</v>
      </c>
      <c r="AD8" s="21">
        <v>243</v>
      </c>
      <c r="AE8" s="21">
        <v>122.5</v>
      </c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</row>
    <row r="9" spans="1:70" customFormat="1" x14ac:dyDescent="0.25">
      <c r="A9" s="19">
        <v>6</v>
      </c>
      <c r="B9" s="18" t="s">
        <v>50</v>
      </c>
      <c r="C9" s="2" t="s">
        <v>51</v>
      </c>
      <c r="D9" s="19">
        <v>35</v>
      </c>
      <c r="E9" s="19">
        <v>150</v>
      </c>
      <c r="F9" s="19">
        <v>405</v>
      </c>
      <c r="G9" s="19">
        <v>360</v>
      </c>
      <c r="H9" s="19">
        <v>405</v>
      </c>
      <c r="I9" s="19">
        <v>100</v>
      </c>
      <c r="J9" s="19" t="s">
        <v>52</v>
      </c>
      <c r="K9" s="19">
        <v>1070</v>
      </c>
      <c r="L9" s="20">
        <v>2.6</v>
      </c>
      <c r="M9" s="19" t="s">
        <v>37</v>
      </c>
      <c r="N9" s="19">
        <v>0</v>
      </c>
      <c r="O9" s="19"/>
      <c r="P9" s="19"/>
      <c r="Q9" s="19"/>
      <c r="R9" s="19"/>
      <c r="S9" s="19" t="s">
        <v>38</v>
      </c>
      <c r="T9" s="19" t="s">
        <v>40</v>
      </c>
      <c r="U9" s="19" t="s">
        <v>77</v>
      </c>
      <c r="V9" s="19">
        <v>228000</v>
      </c>
      <c r="W9" s="19">
        <v>0.16500000000000001</v>
      </c>
      <c r="X9" s="19">
        <v>3790</v>
      </c>
      <c r="Y9" s="19">
        <v>50</v>
      </c>
      <c r="Z9" s="19">
        <v>125</v>
      </c>
      <c r="AA9" s="27">
        <f t="shared" ref="AA9:AA30" si="4">0.9*G9-I9</f>
        <v>224</v>
      </c>
      <c r="AB9" s="19">
        <v>90</v>
      </c>
      <c r="AC9" s="19">
        <v>45</v>
      </c>
      <c r="AD9" s="21">
        <v>121.5</v>
      </c>
      <c r="AE9" s="21">
        <v>31.5</v>
      </c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</row>
    <row r="10" spans="1:70" customFormat="1" x14ac:dyDescent="0.25">
      <c r="A10" s="19">
        <v>7</v>
      </c>
      <c r="B10" s="26" t="s">
        <v>55</v>
      </c>
      <c r="C10" s="2" t="s">
        <v>53</v>
      </c>
      <c r="D10" s="19">
        <v>27.5</v>
      </c>
      <c r="E10" s="19">
        <v>150</v>
      </c>
      <c r="F10" s="19">
        <v>300</v>
      </c>
      <c r="G10" s="19">
        <v>250</v>
      </c>
      <c r="H10" s="19">
        <v>300</v>
      </c>
      <c r="I10" s="19">
        <v>0</v>
      </c>
      <c r="J10" s="19" t="s">
        <v>36</v>
      </c>
      <c r="K10" s="19">
        <v>750</v>
      </c>
      <c r="L10" s="20">
        <f t="shared" ref="L10:L14" si="5">K10/G10</f>
        <v>3</v>
      </c>
      <c r="M10" s="18" t="s">
        <v>20</v>
      </c>
      <c r="N10" s="19">
        <v>8</v>
      </c>
      <c r="O10" s="19">
        <v>200</v>
      </c>
      <c r="P10" s="19">
        <v>210000</v>
      </c>
      <c r="Q10" s="19">
        <v>548</v>
      </c>
      <c r="R10" s="19">
        <f t="shared" si="2"/>
        <v>0.33510399999999996</v>
      </c>
      <c r="S10" s="19" t="s">
        <v>38</v>
      </c>
      <c r="T10" s="19" t="s">
        <v>39</v>
      </c>
      <c r="U10" s="19" t="s">
        <v>77</v>
      </c>
      <c r="V10" s="19">
        <v>233600</v>
      </c>
      <c r="W10" s="19">
        <v>0.16500000000000001</v>
      </c>
      <c r="X10" s="19">
        <v>3550</v>
      </c>
      <c r="Y10" s="19">
        <v>1</v>
      </c>
      <c r="Z10" s="19">
        <v>1</v>
      </c>
      <c r="AA10" s="9">
        <f t="shared" si="4"/>
        <v>225</v>
      </c>
      <c r="AB10" s="19">
        <v>90</v>
      </c>
      <c r="AC10" s="19">
        <v>45</v>
      </c>
      <c r="AD10" s="21">
        <v>120</v>
      </c>
      <c r="AE10" s="21">
        <v>45.3</v>
      </c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</row>
    <row r="11" spans="1:70" customFormat="1" x14ac:dyDescent="0.25">
      <c r="A11" s="19">
        <v>8</v>
      </c>
      <c r="B11" s="26"/>
      <c r="C11" s="2" t="s">
        <v>54</v>
      </c>
      <c r="D11" s="19">
        <v>27.5</v>
      </c>
      <c r="E11" s="19">
        <v>150</v>
      </c>
      <c r="F11" s="19">
        <v>300</v>
      </c>
      <c r="G11" s="19">
        <v>250</v>
      </c>
      <c r="H11" s="19">
        <v>300</v>
      </c>
      <c r="I11" s="19">
        <v>0</v>
      </c>
      <c r="J11" s="19" t="s">
        <v>36</v>
      </c>
      <c r="K11" s="19">
        <v>750</v>
      </c>
      <c r="L11" s="20">
        <f t="shared" si="5"/>
        <v>3</v>
      </c>
      <c r="M11" s="18" t="s">
        <v>20</v>
      </c>
      <c r="N11" s="19">
        <v>8</v>
      </c>
      <c r="O11" s="19">
        <v>200</v>
      </c>
      <c r="P11" s="19">
        <v>210000</v>
      </c>
      <c r="Q11" s="19">
        <v>548</v>
      </c>
      <c r="R11" s="19">
        <f t="shared" si="2"/>
        <v>0.33510399999999996</v>
      </c>
      <c r="S11" s="19" t="s">
        <v>38</v>
      </c>
      <c r="T11" s="19" t="s">
        <v>39</v>
      </c>
      <c r="U11" s="19" t="s">
        <v>77</v>
      </c>
      <c r="V11" s="19">
        <v>233600</v>
      </c>
      <c r="W11" s="19">
        <v>0.495</v>
      </c>
      <c r="X11" s="19">
        <v>3550</v>
      </c>
      <c r="Y11" s="19">
        <v>1</v>
      </c>
      <c r="Z11" s="19">
        <v>1</v>
      </c>
      <c r="AA11" s="9">
        <f t="shared" si="4"/>
        <v>225</v>
      </c>
      <c r="AB11" s="19">
        <v>90</v>
      </c>
      <c r="AC11" s="19">
        <v>45</v>
      </c>
      <c r="AD11" s="21">
        <v>112.8</v>
      </c>
      <c r="AE11" s="21">
        <v>38.1</v>
      </c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</row>
    <row r="12" spans="1:70" customFormat="1" x14ac:dyDescent="0.25">
      <c r="A12" s="19">
        <v>9</v>
      </c>
      <c r="B12" s="26"/>
      <c r="C12" s="18" t="s">
        <v>56</v>
      </c>
      <c r="D12" s="18">
        <v>21</v>
      </c>
      <c r="E12" s="18">
        <v>250</v>
      </c>
      <c r="F12" s="18">
        <v>450</v>
      </c>
      <c r="G12" s="18">
        <v>410</v>
      </c>
      <c r="H12" s="18">
        <v>450</v>
      </c>
      <c r="I12" s="18">
        <v>0</v>
      </c>
      <c r="J12" s="18" t="s">
        <v>36</v>
      </c>
      <c r="K12" s="18">
        <v>1400</v>
      </c>
      <c r="L12" s="24">
        <f t="shared" si="5"/>
        <v>3.4146341463414633</v>
      </c>
      <c r="M12" s="18" t="s">
        <v>20</v>
      </c>
      <c r="N12" s="18">
        <v>8</v>
      </c>
      <c r="O12" s="18">
        <v>200</v>
      </c>
      <c r="P12" s="18">
        <v>210000</v>
      </c>
      <c r="Q12" s="18">
        <v>476</v>
      </c>
      <c r="R12" s="18">
        <f t="shared" ref="R12:R19" si="6">100*2*3.1416*N12^2/4/O12/E12</f>
        <v>0.20106239999999997</v>
      </c>
      <c r="S12" s="18" t="s">
        <v>38</v>
      </c>
      <c r="T12" s="18" t="s">
        <v>39</v>
      </c>
      <c r="U12" s="19" t="s">
        <v>77</v>
      </c>
      <c r="V12" s="18">
        <v>392000</v>
      </c>
      <c r="W12" s="18">
        <v>0.191</v>
      </c>
      <c r="X12" s="18">
        <v>2600</v>
      </c>
      <c r="Y12" s="18">
        <v>1</v>
      </c>
      <c r="Z12" s="18">
        <v>1</v>
      </c>
      <c r="AA12" s="18">
        <f t="shared" si="4"/>
        <v>369</v>
      </c>
      <c r="AB12" s="18">
        <v>90</v>
      </c>
      <c r="AC12" s="19">
        <v>45</v>
      </c>
      <c r="AD12" s="18">
        <v>240</v>
      </c>
      <c r="AE12" s="18">
        <v>25</v>
      </c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</row>
    <row r="13" spans="1:70" customFormat="1" x14ac:dyDescent="0.25">
      <c r="A13" s="19">
        <v>10</v>
      </c>
      <c r="B13" s="26" t="s">
        <v>57</v>
      </c>
      <c r="C13" s="2" t="s">
        <v>58</v>
      </c>
      <c r="D13" s="19">
        <v>21</v>
      </c>
      <c r="E13" s="19">
        <v>250</v>
      </c>
      <c r="F13" s="19">
        <v>450</v>
      </c>
      <c r="G13" s="19">
        <v>410</v>
      </c>
      <c r="H13" s="19">
        <v>450</v>
      </c>
      <c r="I13" s="19">
        <v>0</v>
      </c>
      <c r="J13" s="19" t="s">
        <v>36</v>
      </c>
      <c r="K13" s="19">
        <v>1400</v>
      </c>
      <c r="L13" s="20">
        <f t="shared" si="5"/>
        <v>3.4146341463414633</v>
      </c>
      <c r="M13" s="19" t="s">
        <v>20</v>
      </c>
      <c r="N13" s="19">
        <v>8</v>
      </c>
      <c r="O13" s="19">
        <v>300</v>
      </c>
      <c r="P13" s="19">
        <v>210000</v>
      </c>
      <c r="Q13" s="19">
        <v>476</v>
      </c>
      <c r="R13" s="19">
        <f t="shared" si="6"/>
        <v>0.13404159999999998</v>
      </c>
      <c r="S13" s="19" t="s">
        <v>38</v>
      </c>
      <c r="T13" s="19" t="s">
        <v>39</v>
      </c>
      <c r="U13" s="19" t="s">
        <v>77</v>
      </c>
      <c r="V13" s="19">
        <v>392000</v>
      </c>
      <c r="W13" s="19">
        <v>0.191</v>
      </c>
      <c r="X13" s="19">
        <v>2600</v>
      </c>
      <c r="Y13" s="19">
        <v>1</v>
      </c>
      <c r="Z13" s="19">
        <v>1</v>
      </c>
      <c r="AA13" s="9">
        <f t="shared" si="4"/>
        <v>369</v>
      </c>
      <c r="AB13" s="19">
        <v>90</v>
      </c>
      <c r="AC13" s="19">
        <v>45</v>
      </c>
      <c r="AD13" s="21">
        <v>205</v>
      </c>
      <c r="AE13" s="21">
        <v>45</v>
      </c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</row>
    <row r="14" spans="1:70" customFormat="1" x14ac:dyDescent="0.25">
      <c r="A14" s="19">
        <v>11</v>
      </c>
      <c r="B14" s="26"/>
      <c r="C14" s="2" t="s">
        <v>59</v>
      </c>
      <c r="D14" s="19">
        <v>21</v>
      </c>
      <c r="E14" s="19">
        <v>250</v>
      </c>
      <c r="F14" s="19">
        <v>450</v>
      </c>
      <c r="G14" s="19">
        <v>410</v>
      </c>
      <c r="H14" s="19">
        <v>450</v>
      </c>
      <c r="I14" s="19">
        <v>0</v>
      </c>
      <c r="J14" s="19" t="s">
        <v>36</v>
      </c>
      <c r="K14" s="19">
        <v>1400</v>
      </c>
      <c r="L14" s="20">
        <f t="shared" si="5"/>
        <v>3.4146341463414633</v>
      </c>
      <c r="M14" s="19" t="s">
        <v>20</v>
      </c>
      <c r="N14" s="19">
        <v>8</v>
      </c>
      <c r="O14" s="19">
        <v>400</v>
      </c>
      <c r="P14" s="19">
        <v>210000</v>
      </c>
      <c r="Q14" s="19">
        <v>476</v>
      </c>
      <c r="R14" s="19">
        <f t="shared" si="6"/>
        <v>0.10053119999999999</v>
      </c>
      <c r="S14" s="19" t="s">
        <v>38</v>
      </c>
      <c r="T14" s="19" t="s">
        <v>39</v>
      </c>
      <c r="U14" s="19" t="s">
        <v>77</v>
      </c>
      <c r="V14" s="19">
        <v>392000</v>
      </c>
      <c r="W14" s="19">
        <v>0.191</v>
      </c>
      <c r="X14" s="19">
        <v>2600</v>
      </c>
      <c r="Y14" s="19">
        <v>1</v>
      </c>
      <c r="Z14" s="19">
        <v>1</v>
      </c>
      <c r="AA14" s="9">
        <f t="shared" si="4"/>
        <v>369</v>
      </c>
      <c r="AB14" s="19">
        <v>90</v>
      </c>
      <c r="AC14" s="19">
        <v>45</v>
      </c>
      <c r="AD14" s="21">
        <v>180</v>
      </c>
      <c r="AE14" s="21">
        <v>55</v>
      </c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</row>
    <row r="15" spans="1:70" customFormat="1" x14ac:dyDescent="0.25">
      <c r="A15" s="19">
        <v>12</v>
      </c>
      <c r="B15" s="27" t="s">
        <v>60</v>
      </c>
      <c r="C15" s="18" t="s">
        <v>61</v>
      </c>
      <c r="D15" s="18">
        <v>13.3</v>
      </c>
      <c r="E15" s="18">
        <v>250</v>
      </c>
      <c r="F15" s="18">
        <v>450</v>
      </c>
      <c r="G15" s="18">
        <v>400</v>
      </c>
      <c r="H15" s="18">
        <v>450</v>
      </c>
      <c r="I15" s="18">
        <v>150</v>
      </c>
      <c r="J15" s="18" t="s">
        <v>36</v>
      </c>
      <c r="K15" s="18">
        <v>1400</v>
      </c>
      <c r="L15" s="18">
        <v>2.2000000000000002</v>
      </c>
      <c r="M15" s="18" t="s">
        <v>20</v>
      </c>
      <c r="N15" s="18">
        <v>8</v>
      </c>
      <c r="O15" s="18">
        <v>400</v>
      </c>
      <c r="P15" s="18">
        <v>200000</v>
      </c>
      <c r="Q15" s="18">
        <v>500</v>
      </c>
      <c r="R15" s="18">
        <f t="shared" si="6"/>
        <v>0.10053119999999999</v>
      </c>
      <c r="S15" s="18" t="s">
        <v>38</v>
      </c>
      <c r="T15" s="18" t="s">
        <v>39</v>
      </c>
      <c r="U15" s="19" t="s">
        <v>77</v>
      </c>
      <c r="V15" s="18">
        <v>390000</v>
      </c>
      <c r="W15" s="18">
        <v>0.22</v>
      </c>
      <c r="X15" s="18">
        <v>3000</v>
      </c>
      <c r="Y15" s="18">
        <v>1</v>
      </c>
      <c r="Z15" s="18">
        <v>1</v>
      </c>
      <c r="AA15" s="18">
        <f t="shared" si="4"/>
        <v>210</v>
      </c>
      <c r="AB15" s="18">
        <v>90</v>
      </c>
      <c r="AC15" s="19">
        <v>45</v>
      </c>
      <c r="AD15" s="18">
        <v>112.5</v>
      </c>
      <c r="AE15" s="18">
        <v>14.5</v>
      </c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</row>
    <row r="16" spans="1:70" customFormat="1" x14ac:dyDescent="0.25">
      <c r="A16" s="19">
        <v>13</v>
      </c>
      <c r="B16" s="26"/>
      <c r="C16" s="19" t="s">
        <v>62</v>
      </c>
      <c r="D16" s="2">
        <f>59*0.79</f>
        <v>46.61</v>
      </c>
      <c r="E16" s="19">
        <v>180</v>
      </c>
      <c r="F16" s="19">
        <v>500</v>
      </c>
      <c r="G16" s="19">
        <f>F16-65</f>
        <v>435</v>
      </c>
      <c r="H16" s="19">
        <v>500</v>
      </c>
      <c r="I16" s="19">
        <v>0</v>
      </c>
      <c r="J16" s="19" t="s">
        <v>36</v>
      </c>
      <c r="K16" s="19">
        <v>1250</v>
      </c>
      <c r="L16" s="19">
        <v>2.2000000000000002</v>
      </c>
      <c r="M16" s="19" t="s">
        <v>37</v>
      </c>
      <c r="N16" s="19">
        <v>0</v>
      </c>
      <c r="O16" s="19"/>
      <c r="P16" s="19"/>
      <c r="Q16" s="19"/>
      <c r="R16" s="19"/>
      <c r="S16" s="19" t="s">
        <v>38</v>
      </c>
      <c r="T16" s="19" t="s">
        <v>39</v>
      </c>
      <c r="U16" s="19" t="s">
        <v>77</v>
      </c>
      <c r="V16" s="19">
        <v>234000</v>
      </c>
      <c r="W16" s="18">
        <v>0.11</v>
      </c>
      <c r="X16" s="19">
        <v>4500</v>
      </c>
      <c r="Y16" s="19">
        <v>1</v>
      </c>
      <c r="Z16" s="19">
        <v>1</v>
      </c>
      <c r="AA16" s="9">
        <f t="shared" si="4"/>
        <v>391.5</v>
      </c>
      <c r="AB16" s="19">
        <v>90</v>
      </c>
      <c r="AC16" s="19">
        <v>45</v>
      </c>
      <c r="AD16" s="21">
        <v>256</v>
      </c>
      <c r="AE16" s="21">
        <f>AD16-122</f>
        <v>134</v>
      </c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</row>
    <row r="17" spans="1:52" customFormat="1" x14ac:dyDescent="0.25">
      <c r="A17" s="19">
        <v>14</v>
      </c>
      <c r="B17" s="26" t="s">
        <v>63</v>
      </c>
      <c r="C17" s="19">
        <v>345</v>
      </c>
      <c r="D17" s="2">
        <f>71*0.79</f>
        <v>56.09</v>
      </c>
      <c r="E17" s="19">
        <v>180</v>
      </c>
      <c r="F17" s="19">
        <v>500</v>
      </c>
      <c r="G17" s="19">
        <f>F17-65</f>
        <v>435</v>
      </c>
      <c r="H17" s="19">
        <v>500</v>
      </c>
      <c r="I17" s="19">
        <v>0</v>
      </c>
      <c r="J17" s="19" t="s">
        <v>36</v>
      </c>
      <c r="K17" s="19">
        <v>1250</v>
      </c>
      <c r="L17" s="19">
        <v>2.2000000000000002</v>
      </c>
      <c r="M17" s="19" t="s">
        <v>37</v>
      </c>
      <c r="N17" s="2">
        <v>0</v>
      </c>
      <c r="O17" s="2"/>
      <c r="P17" s="2"/>
      <c r="Q17" s="2"/>
      <c r="R17" s="19"/>
      <c r="S17" s="19" t="s">
        <v>38</v>
      </c>
      <c r="T17" s="19" t="s">
        <v>39</v>
      </c>
      <c r="U17" s="19" t="s">
        <v>77</v>
      </c>
      <c r="V17" s="19">
        <v>234000</v>
      </c>
      <c r="W17" s="18">
        <v>0.17</v>
      </c>
      <c r="X17" s="19">
        <v>4500</v>
      </c>
      <c r="Y17" s="2">
        <v>1</v>
      </c>
      <c r="Z17" s="2">
        <f>SQRT(2)</f>
        <v>1.4142135623730951</v>
      </c>
      <c r="AA17" s="9">
        <f t="shared" si="4"/>
        <v>391.5</v>
      </c>
      <c r="AB17" s="2">
        <v>45</v>
      </c>
      <c r="AC17" s="19">
        <v>45</v>
      </c>
      <c r="AD17" s="21">
        <v>334</v>
      </c>
      <c r="AE17" s="21">
        <f>AD17-130</f>
        <v>204</v>
      </c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</row>
    <row r="18" spans="1:52" customFormat="1" x14ac:dyDescent="0.25">
      <c r="A18" s="19">
        <v>15</v>
      </c>
      <c r="B18" s="26"/>
      <c r="C18" s="19">
        <v>290</v>
      </c>
      <c r="D18" s="2">
        <f>46*0.79</f>
        <v>36.340000000000003</v>
      </c>
      <c r="E18" s="19">
        <v>180</v>
      </c>
      <c r="F18" s="2">
        <v>400</v>
      </c>
      <c r="G18" s="19">
        <f>F18-65</f>
        <v>335</v>
      </c>
      <c r="H18" s="2">
        <v>400</v>
      </c>
      <c r="I18" s="19">
        <v>0</v>
      </c>
      <c r="J18" s="19" t="s">
        <v>36</v>
      </c>
      <c r="K18" s="2">
        <v>1000</v>
      </c>
      <c r="L18" s="19">
        <v>2.2000000000000002</v>
      </c>
      <c r="M18" s="2" t="s">
        <v>20</v>
      </c>
      <c r="N18" s="2">
        <v>6</v>
      </c>
      <c r="O18" s="2">
        <v>200</v>
      </c>
      <c r="P18" s="2">
        <v>210000</v>
      </c>
      <c r="Q18" s="2">
        <v>515</v>
      </c>
      <c r="R18" s="19">
        <f t="shared" si="6"/>
        <v>0.15707999999999997</v>
      </c>
      <c r="S18" s="19" t="s">
        <v>38</v>
      </c>
      <c r="T18" s="19" t="s">
        <v>39</v>
      </c>
      <c r="U18" s="19" t="s">
        <v>77</v>
      </c>
      <c r="V18" s="19">
        <v>234000</v>
      </c>
      <c r="W18" s="18">
        <v>0.11</v>
      </c>
      <c r="X18" s="19">
        <v>4500</v>
      </c>
      <c r="Y18" s="2">
        <v>1</v>
      </c>
      <c r="Z18" s="2">
        <v>1</v>
      </c>
      <c r="AA18" s="9">
        <f t="shared" si="4"/>
        <v>301.5</v>
      </c>
      <c r="AB18" s="2">
        <v>90</v>
      </c>
      <c r="AC18" s="19">
        <v>45</v>
      </c>
      <c r="AD18" s="21">
        <v>298</v>
      </c>
      <c r="AE18" s="21">
        <f>AD18-237</f>
        <v>61</v>
      </c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</row>
    <row r="19" spans="1:52" customFormat="1" x14ac:dyDescent="0.25">
      <c r="A19" s="19">
        <v>16</v>
      </c>
      <c r="B19" s="26"/>
      <c r="C19" s="19">
        <v>390</v>
      </c>
      <c r="D19" s="2">
        <f>46*0.79</f>
        <v>36.340000000000003</v>
      </c>
      <c r="E19" s="19">
        <v>180</v>
      </c>
      <c r="F19" s="2">
        <v>400</v>
      </c>
      <c r="G19" s="19">
        <f>F19-65</f>
        <v>335</v>
      </c>
      <c r="H19" s="2">
        <v>400</v>
      </c>
      <c r="I19" s="19">
        <v>0</v>
      </c>
      <c r="J19" s="19" t="s">
        <v>36</v>
      </c>
      <c r="K19" s="2">
        <v>1000</v>
      </c>
      <c r="L19" s="19">
        <v>2.2000000000000002</v>
      </c>
      <c r="M19" s="2" t="s">
        <v>20</v>
      </c>
      <c r="N19" s="2">
        <v>6</v>
      </c>
      <c r="O19" s="2">
        <v>200</v>
      </c>
      <c r="P19" s="2">
        <v>210000</v>
      </c>
      <c r="Q19" s="2">
        <v>515</v>
      </c>
      <c r="R19" s="19">
        <f t="shared" si="6"/>
        <v>0.15707999999999997</v>
      </c>
      <c r="S19" s="19" t="s">
        <v>38</v>
      </c>
      <c r="T19" s="19" t="s">
        <v>39</v>
      </c>
      <c r="U19" s="19" t="s">
        <v>77</v>
      </c>
      <c r="V19" s="19">
        <v>234000</v>
      </c>
      <c r="W19" s="18">
        <v>0.17</v>
      </c>
      <c r="X19" s="19">
        <v>4500</v>
      </c>
      <c r="Y19" s="2">
        <v>1</v>
      </c>
      <c r="Z19" s="2">
        <v>1</v>
      </c>
      <c r="AA19" s="9">
        <f t="shared" si="4"/>
        <v>301.5</v>
      </c>
      <c r="AB19" s="2">
        <v>90</v>
      </c>
      <c r="AC19" s="19">
        <v>45</v>
      </c>
      <c r="AD19" s="21">
        <v>298</v>
      </c>
      <c r="AE19" s="21">
        <f>AD19-237</f>
        <v>61</v>
      </c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</row>
    <row r="20" spans="1:52" customFormat="1" x14ac:dyDescent="0.25">
      <c r="A20" s="19">
        <v>17</v>
      </c>
      <c r="B20" s="9"/>
      <c r="C20" s="19" t="s">
        <v>64</v>
      </c>
      <c r="D20" s="19">
        <v>32.799999999999997</v>
      </c>
      <c r="E20" s="19">
        <v>150</v>
      </c>
      <c r="F20" s="19">
        <v>300</v>
      </c>
      <c r="G20" s="19">
        <v>261</v>
      </c>
      <c r="H20" s="19">
        <v>300</v>
      </c>
      <c r="I20" s="19">
        <v>0</v>
      </c>
      <c r="J20" s="19" t="s">
        <v>36</v>
      </c>
      <c r="K20" s="19">
        <v>740</v>
      </c>
      <c r="L20" s="20">
        <f t="shared" ref="L20:L30" si="7">K20/G20</f>
        <v>2.8352490421455938</v>
      </c>
      <c r="M20" s="19" t="s">
        <v>37</v>
      </c>
      <c r="N20" s="19">
        <v>0</v>
      </c>
      <c r="O20" s="19"/>
      <c r="P20" s="19"/>
      <c r="Q20" s="19"/>
      <c r="S20" s="19" t="s">
        <v>38</v>
      </c>
      <c r="T20" s="19" t="s">
        <v>40</v>
      </c>
      <c r="U20" s="19" t="s">
        <v>77</v>
      </c>
      <c r="V20" s="19">
        <v>230000</v>
      </c>
      <c r="W20" s="19">
        <v>0.111</v>
      </c>
      <c r="X20" s="19">
        <v>3400</v>
      </c>
      <c r="Y20" s="19">
        <v>50</v>
      </c>
      <c r="Z20" s="19">
        <v>100</v>
      </c>
      <c r="AA20" s="9">
        <f t="shared" si="4"/>
        <v>234.9</v>
      </c>
      <c r="AB20" s="19">
        <v>90</v>
      </c>
      <c r="AC20" s="19">
        <v>45</v>
      </c>
      <c r="AD20" s="21">
        <v>208.58</v>
      </c>
      <c r="AE20" s="28">
        <v>94.74</v>
      </c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</row>
    <row r="21" spans="1:52" customFormat="1" x14ac:dyDescent="0.25">
      <c r="A21" s="19">
        <v>18</v>
      </c>
      <c r="B21" s="9" t="s">
        <v>66</v>
      </c>
      <c r="C21" s="19" t="s">
        <v>65</v>
      </c>
      <c r="D21" s="19">
        <v>32.799999999999997</v>
      </c>
      <c r="E21" s="19">
        <v>150</v>
      </c>
      <c r="F21" s="19">
        <v>300</v>
      </c>
      <c r="G21" s="19">
        <v>261</v>
      </c>
      <c r="H21" s="19">
        <v>300</v>
      </c>
      <c r="I21" s="19">
        <v>0</v>
      </c>
      <c r="J21" s="19" t="s">
        <v>36</v>
      </c>
      <c r="K21" s="19">
        <v>742</v>
      </c>
      <c r="L21" s="20">
        <f t="shared" si="7"/>
        <v>2.842911877394636</v>
      </c>
      <c r="M21" s="19" t="s">
        <v>37</v>
      </c>
      <c r="N21" s="19">
        <v>0</v>
      </c>
      <c r="O21" s="25"/>
      <c r="P21" s="25"/>
      <c r="Q21" s="25"/>
      <c r="R21" s="25"/>
      <c r="S21" s="19" t="s">
        <v>38</v>
      </c>
      <c r="T21" s="19" t="s">
        <v>40</v>
      </c>
      <c r="U21" s="19" t="s">
        <v>77</v>
      </c>
      <c r="V21" s="19">
        <v>230000</v>
      </c>
      <c r="W21" s="19">
        <v>0.111</v>
      </c>
      <c r="X21" s="19">
        <v>3400</v>
      </c>
      <c r="Y21" s="19">
        <v>50</v>
      </c>
      <c r="Z21" s="19">
        <v>141.4</v>
      </c>
      <c r="AA21" s="9">
        <f t="shared" si="4"/>
        <v>234.9</v>
      </c>
      <c r="AB21" s="19">
        <v>45</v>
      </c>
      <c r="AC21" s="19">
        <v>45</v>
      </c>
      <c r="AD21" s="28">
        <v>203.3</v>
      </c>
      <c r="AE21" s="28">
        <v>89.46</v>
      </c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</row>
    <row r="22" spans="1:52" customFormat="1" x14ac:dyDescent="0.25">
      <c r="A22" s="19">
        <v>19</v>
      </c>
      <c r="B22" s="9"/>
      <c r="C22" s="19" t="s">
        <v>67</v>
      </c>
      <c r="D22" s="19">
        <v>32.799999999999997</v>
      </c>
      <c r="E22" s="19">
        <v>150</v>
      </c>
      <c r="F22" s="19">
        <v>300</v>
      </c>
      <c r="G22" s="19">
        <v>261</v>
      </c>
      <c r="H22" s="19">
        <v>300</v>
      </c>
      <c r="I22" s="19">
        <v>0</v>
      </c>
      <c r="J22" s="19" t="s">
        <v>36</v>
      </c>
      <c r="K22" s="19">
        <v>744</v>
      </c>
      <c r="L22" s="20">
        <f t="shared" si="7"/>
        <v>2.8505747126436782</v>
      </c>
      <c r="M22" s="19" t="s">
        <v>37</v>
      </c>
      <c r="N22" s="19">
        <v>0</v>
      </c>
      <c r="O22" s="25"/>
      <c r="P22" s="25"/>
      <c r="Q22" s="25"/>
      <c r="R22" s="25"/>
      <c r="S22" s="19" t="s">
        <v>38</v>
      </c>
      <c r="T22" s="19" t="s">
        <v>39</v>
      </c>
      <c r="U22" s="19" t="s">
        <v>77</v>
      </c>
      <c r="V22" s="19">
        <v>230000</v>
      </c>
      <c r="W22" s="19">
        <v>0.111</v>
      </c>
      <c r="X22" s="19">
        <v>3400</v>
      </c>
      <c r="Y22" s="19">
        <v>1</v>
      </c>
      <c r="Z22" s="19">
        <v>1</v>
      </c>
      <c r="AA22" s="9">
        <f t="shared" si="4"/>
        <v>234.9</v>
      </c>
      <c r="AB22" s="19">
        <v>90</v>
      </c>
      <c r="AC22" s="19">
        <v>45</v>
      </c>
      <c r="AD22" s="28">
        <v>244.01</v>
      </c>
      <c r="AE22" s="29">
        <v>130.16999999999999</v>
      </c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</row>
    <row r="23" spans="1:52" customFormat="1" x14ac:dyDescent="0.25">
      <c r="A23" s="19">
        <v>20</v>
      </c>
      <c r="B23" s="9"/>
      <c r="C23" s="19" t="s">
        <v>68</v>
      </c>
      <c r="D23" s="19">
        <v>32.799999999999997</v>
      </c>
      <c r="E23" s="19">
        <v>150</v>
      </c>
      <c r="F23" s="19">
        <v>300</v>
      </c>
      <c r="G23" s="19">
        <v>261</v>
      </c>
      <c r="H23" s="19">
        <v>300</v>
      </c>
      <c r="I23" s="19">
        <v>0</v>
      </c>
      <c r="J23" s="19" t="s">
        <v>36</v>
      </c>
      <c r="K23" s="19">
        <v>746</v>
      </c>
      <c r="L23" s="20">
        <f t="shared" si="7"/>
        <v>2.8582375478927204</v>
      </c>
      <c r="M23" s="19" t="s">
        <v>37</v>
      </c>
      <c r="N23" s="19">
        <v>0</v>
      </c>
      <c r="O23" s="19"/>
      <c r="P23" s="19"/>
      <c r="Q23" s="19"/>
      <c r="R23" s="19"/>
      <c r="S23" s="19" t="s">
        <v>38</v>
      </c>
      <c r="T23" s="19" t="s">
        <v>39</v>
      </c>
      <c r="U23" s="19" t="s">
        <v>77</v>
      </c>
      <c r="V23" s="19">
        <v>230000</v>
      </c>
      <c r="W23" s="19">
        <v>0.111</v>
      </c>
      <c r="X23" s="19">
        <v>3400</v>
      </c>
      <c r="Y23" s="19">
        <v>1</v>
      </c>
      <c r="Z23" s="19">
        <v>1.4139999999999999</v>
      </c>
      <c r="AA23" s="9">
        <f t="shared" si="4"/>
        <v>234.9</v>
      </c>
      <c r="AB23" s="19">
        <v>45</v>
      </c>
      <c r="AC23" s="19">
        <v>45</v>
      </c>
      <c r="AD23" s="21">
        <v>256.77999999999997</v>
      </c>
      <c r="AE23" s="21">
        <v>142.94</v>
      </c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</row>
    <row r="24" spans="1:52" customFormat="1" x14ac:dyDescent="0.25">
      <c r="A24" s="19">
        <v>21</v>
      </c>
      <c r="B24" s="9"/>
      <c r="C24" s="19" t="s">
        <v>69</v>
      </c>
      <c r="D24" s="19">
        <v>32.799999999999997</v>
      </c>
      <c r="E24" s="19">
        <v>150</v>
      </c>
      <c r="F24" s="19">
        <v>300</v>
      </c>
      <c r="G24" s="19">
        <v>261</v>
      </c>
      <c r="H24" s="19">
        <v>300</v>
      </c>
      <c r="I24" s="19">
        <v>0</v>
      </c>
      <c r="J24" s="19" t="s">
        <v>36</v>
      </c>
      <c r="K24" s="19">
        <v>748</v>
      </c>
      <c r="L24" s="20">
        <f t="shared" si="7"/>
        <v>2.8659003831417627</v>
      </c>
      <c r="M24" s="19" t="s">
        <v>37</v>
      </c>
      <c r="N24" s="19">
        <v>0</v>
      </c>
      <c r="O24" s="19"/>
      <c r="P24" s="19"/>
      <c r="Q24" s="19"/>
      <c r="R24" s="19"/>
      <c r="S24" s="19" t="s">
        <v>38</v>
      </c>
      <c r="T24" s="19" t="s">
        <v>40</v>
      </c>
      <c r="U24" s="19" t="s">
        <v>77</v>
      </c>
      <c r="V24" s="19">
        <v>205000</v>
      </c>
      <c r="W24" s="19">
        <v>1.4</v>
      </c>
      <c r="X24" s="19">
        <v>2500</v>
      </c>
      <c r="Y24" s="19">
        <v>50</v>
      </c>
      <c r="Z24" s="19">
        <v>100</v>
      </c>
      <c r="AA24" s="9">
        <f t="shared" si="4"/>
        <v>234.9</v>
      </c>
      <c r="AB24" s="19">
        <v>90</v>
      </c>
      <c r="AC24" s="19">
        <v>45</v>
      </c>
      <c r="AD24" s="21">
        <v>285.82</v>
      </c>
      <c r="AE24" s="21">
        <v>171.98</v>
      </c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</row>
    <row r="25" spans="1:52" customFormat="1" x14ac:dyDescent="0.25">
      <c r="A25" s="19">
        <v>22</v>
      </c>
      <c r="B25" s="9"/>
      <c r="C25" s="19" t="s">
        <v>70</v>
      </c>
      <c r="D25" s="19">
        <v>32.799999999999997</v>
      </c>
      <c r="E25" s="19">
        <v>150</v>
      </c>
      <c r="F25" s="19">
        <v>300</v>
      </c>
      <c r="G25" s="19">
        <v>261</v>
      </c>
      <c r="H25" s="19">
        <v>300</v>
      </c>
      <c r="I25" s="19">
        <v>0</v>
      </c>
      <c r="J25" s="19" t="s">
        <v>36</v>
      </c>
      <c r="K25" s="19">
        <v>750</v>
      </c>
      <c r="L25" s="20">
        <f t="shared" si="7"/>
        <v>2.8735632183908044</v>
      </c>
      <c r="M25" s="19" t="s">
        <v>37</v>
      </c>
      <c r="N25" s="19">
        <v>0</v>
      </c>
      <c r="O25" s="19"/>
      <c r="P25" s="19"/>
      <c r="Q25" s="19"/>
      <c r="R25" s="19"/>
      <c r="S25" s="19" t="s">
        <v>38</v>
      </c>
      <c r="T25" s="19" t="s">
        <v>40</v>
      </c>
      <c r="U25" s="19" t="s">
        <v>77</v>
      </c>
      <c r="V25" s="19">
        <v>205000</v>
      </c>
      <c r="W25" s="19">
        <v>1.4</v>
      </c>
      <c r="X25" s="19">
        <v>2500</v>
      </c>
      <c r="Y25" s="19">
        <v>50</v>
      </c>
      <c r="Z25" s="19">
        <v>141.4</v>
      </c>
      <c r="AA25" s="9">
        <f t="shared" si="4"/>
        <v>234.9</v>
      </c>
      <c r="AB25" s="19">
        <v>45</v>
      </c>
      <c r="AC25" s="19">
        <v>45</v>
      </c>
      <c r="AD25" s="21">
        <v>271.39999999999998</v>
      </c>
      <c r="AE25" s="21">
        <v>157.56</v>
      </c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</row>
    <row r="26" spans="1:52" customFormat="1" x14ac:dyDescent="0.25">
      <c r="A26" s="19">
        <v>23</v>
      </c>
      <c r="B26" s="26" t="s">
        <v>72</v>
      </c>
      <c r="C26" s="19" t="s">
        <v>71</v>
      </c>
      <c r="D26" s="19">
        <v>67.400000000000006</v>
      </c>
      <c r="E26" s="19">
        <v>180</v>
      </c>
      <c r="F26" s="19">
        <v>500</v>
      </c>
      <c r="G26" s="19">
        <v>465</v>
      </c>
      <c r="H26" s="19">
        <v>500</v>
      </c>
      <c r="I26" s="19">
        <v>0</v>
      </c>
      <c r="J26" s="19" t="s">
        <v>36</v>
      </c>
      <c r="K26" s="19">
        <v>1250</v>
      </c>
      <c r="L26" s="20">
        <f t="shared" si="7"/>
        <v>2.6881720430107525</v>
      </c>
      <c r="M26" s="19" t="s">
        <v>37</v>
      </c>
      <c r="N26" s="19">
        <v>0</v>
      </c>
      <c r="O26" s="19"/>
      <c r="P26" s="19"/>
      <c r="Q26" s="19"/>
      <c r="R26" s="19"/>
      <c r="S26" s="19" t="s">
        <v>38</v>
      </c>
      <c r="T26" s="19" t="s">
        <v>39</v>
      </c>
      <c r="U26" s="19" t="s">
        <v>77</v>
      </c>
      <c r="V26" s="19">
        <v>234000</v>
      </c>
      <c r="W26" s="19">
        <v>0.11</v>
      </c>
      <c r="X26" s="19">
        <v>4500</v>
      </c>
      <c r="Y26" s="19">
        <v>1</v>
      </c>
      <c r="Z26" s="19">
        <v>1.4139999999999999</v>
      </c>
      <c r="AA26" s="9">
        <f t="shared" si="4"/>
        <v>418.5</v>
      </c>
      <c r="AB26" s="19">
        <v>45</v>
      </c>
      <c r="AC26" s="19">
        <v>45</v>
      </c>
      <c r="AD26" s="21">
        <v>306.05</v>
      </c>
      <c r="AE26" s="21">
        <v>182</v>
      </c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</row>
    <row r="27" spans="1:52" customFormat="1" x14ac:dyDescent="0.25">
      <c r="A27" s="19">
        <v>24</v>
      </c>
      <c r="B27" s="22"/>
      <c r="C27" s="19" t="s">
        <v>46</v>
      </c>
      <c r="D27" s="19">
        <v>67.400000000000006</v>
      </c>
      <c r="E27" s="19">
        <v>180</v>
      </c>
      <c r="F27" s="19">
        <v>500</v>
      </c>
      <c r="G27" s="19">
        <v>465</v>
      </c>
      <c r="H27" s="19">
        <v>500</v>
      </c>
      <c r="I27" s="19">
        <v>0</v>
      </c>
      <c r="J27" s="19" t="s">
        <v>36</v>
      </c>
      <c r="K27" s="19">
        <v>1250</v>
      </c>
      <c r="L27" s="20">
        <f t="shared" si="7"/>
        <v>2.6881720430107525</v>
      </c>
      <c r="M27" s="19" t="s">
        <v>37</v>
      </c>
      <c r="N27" s="19">
        <v>0</v>
      </c>
      <c r="P27" s="19"/>
      <c r="Q27" s="19"/>
      <c r="R27" s="19"/>
      <c r="S27" s="19" t="s">
        <v>38</v>
      </c>
      <c r="T27" s="19" t="s">
        <v>39</v>
      </c>
      <c r="U27" s="19" t="s">
        <v>77</v>
      </c>
      <c r="V27" s="19">
        <v>234000</v>
      </c>
      <c r="W27" s="19">
        <v>7.0000000000000007E-2</v>
      </c>
      <c r="X27" s="19">
        <v>4500</v>
      </c>
      <c r="Y27" s="19">
        <v>1</v>
      </c>
      <c r="Z27" s="19">
        <v>1.4139999999999999</v>
      </c>
      <c r="AA27" s="9">
        <f t="shared" si="4"/>
        <v>418.5</v>
      </c>
      <c r="AB27" s="19">
        <v>45</v>
      </c>
      <c r="AC27" s="19">
        <v>45</v>
      </c>
      <c r="AD27" s="21">
        <v>246.65</v>
      </c>
      <c r="AE27" s="21">
        <v>122.6</v>
      </c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</row>
    <row r="28" spans="1:52" customFormat="1" x14ac:dyDescent="0.25">
      <c r="A28" s="19">
        <v>25</v>
      </c>
      <c r="B28" s="22"/>
      <c r="C28" s="19" t="s">
        <v>73</v>
      </c>
      <c r="D28" s="19">
        <v>58.7</v>
      </c>
      <c r="E28" s="19">
        <v>180</v>
      </c>
      <c r="F28" s="19">
        <v>500</v>
      </c>
      <c r="G28" s="19">
        <v>465</v>
      </c>
      <c r="H28" s="19">
        <v>500</v>
      </c>
      <c r="I28" s="19">
        <v>0</v>
      </c>
      <c r="J28" s="19" t="s">
        <v>36</v>
      </c>
      <c r="K28" s="19">
        <v>1250</v>
      </c>
      <c r="L28" s="20">
        <f t="shared" si="7"/>
        <v>2.6881720430107525</v>
      </c>
      <c r="M28" s="19" t="s">
        <v>37</v>
      </c>
      <c r="N28" s="19">
        <v>0</v>
      </c>
      <c r="O28" s="19"/>
      <c r="P28" s="19"/>
      <c r="Q28" s="19"/>
      <c r="R28" s="19"/>
      <c r="S28" s="19" t="s">
        <v>38</v>
      </c>
      <c r="T28" s="19" t="s">
        <v>39</v>
      </c>
      <c r="U28" s="19" t="s">
        <v>77</v>
      </c>
      <c r="V28" s="19">
        <v>234000</v>
      </c>
      <c r="W28" s="19">
        <v>0.11</v>
      </c>
      <c r="X28" s="19">
        <v>4500</v>
      </c>
      <c r="Y28" s="19">
        <v>1</v>
      </c>
      <c r="Z28" s="19">
        <v>1</v>
      </c>
      <c r="AA28" s="9">
        <f t="shared" si="4"/>
        <v>418.5</v>
      </c>
      <c r="AB28" s="19">
        <v>90</v>
      </c>
      <c r="AC28" s="19">
        <v>45</v>
      </c>
      <c r="AD28" s="21">
        <v>260.60000000000002</v>
      </c>
      <c r="AE28" s="21">
        <v>136.55000000000001</v>
      </c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</row>
    <row r="29" spans="1:52" customFormat="1" x14ac:dyDescent="0.25">
      <c r="A29" s="19">
        <v>26</v>
      </c>
      <c r="B29" s="22"/>
      <c r="C29" s="19" t="s">
        <v>74</v>
      </c>
      <c r="D29" s="19">
        <v>71.400000000000006</v>
      </c>
      <c r="E29" s="19">
        <v>180</v>
      </c>
      <c r="F29" s="19">
        <v>500</v>
      </c>
      <c r="G29" s="19">
        <v>465</v>
      </c>
      <c r="H29" s="19">
        <v>500</v>
      </c>
      <c r="I29" s="19">
        <v>0</v>
      </c>
      <c r="J29" s="19" t="s">
        <v>36</v>
      </c>
      <c r="K29" s="19">
        <v>1250</v>
      </c>
      <c r="L29" s="20">
        <f t="shared" si="7"/>
        <v>2.6881720430107525</v>
      </c>
      <c r="M29" s="19" t="s">
        <v>37</v>
      </c>
      <c r="N29" s="19">
        <v>0</v>
      </c>
      <c r="O29" s="19"/>
      <c r="P29" s="19"/>
      <c r="Q29" s="19"/>
      <c r="R29" s="19"/>
      <c r="S29" s="19" t="s">
        <v>38</v>
      </c>
      <c r="T29" s="19" t="s">
        <v>39</v>
      </c>
      <c r="U29" s="19" t="s">
        <v>77</v>
      </c>
      <c r="V29" s="19">
        <v>234000</v>
      </c>
      <c r="W29" s="19">
        <v>0.16500000000000001</v>
      </c>
      <c r="X29" s="19">
        <v>4500</v>
      </c>
      <c r="Y29" s="19">
        <v>1</v>
      </c>
      <c r="Z29" s="19">
        <v>1.4139999999999999</v>
      </c>
      <c r="AA29" s="9">
        <f t="shared" si="4"/>
        <v>418.5</v>
      </c>
      <c r="AB29" s="19">
        <v>45</v>
      </c>
      <c r="AC29" s="19">
        <v>45</v>
      </c>
      <c r="AD29" s="21">
        <v>334.3</v>
      </c>
      <c r="AE29" s="21">
        <v>210.55</v>
      </c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</row>
    <row r="30" spans="1:52" customFormat="1" x14ac:dyDescent="0.25">
      <c r="A30" s="19">
        <v>27</v>
      </c>
      <c r="B30" s="9" t="s">
        <v>75</v>
      </c>
      <c r="C30" s="19">
        <v>5</v>
      </c>
      <c r="D30" s="19">
        <v>25.4</v>
      </c>
      <c r="E30" s="19">
        <v>100</v>
      </c>
      <c r="F30" s="19">
        <v>300</v>
      </c>
      <c r="G30" s="19">
        <f>F30-50</f>
        <v>250</v>
      </c>
      <c r="H30" s="19">
        <v>300</v>
      </c>
      <c r="I30" s="19">
        <v>50</v>
      </c>
      <c r="J30" s="19" t="s">
        <v>52</v>
      </c>
      <c r="K30" s="19">
        <v>810</v>
      </c>
      <c r="L30" s="20">
        <f t="shared" si="7"/>
        <v>3.24</v>
      </c>
      <c r="M30" s="19" t="s">
        <v>20</v>
      </c>
      <c r="N30" s="19">
        <v>6</v>
      </c>
      <c r="O30" s="19">
        <v>75</v>
      </c>
      <c r="P30" s="19">
        <v>200000</v>
      </c>
      <c r="Q30" s="19">
        <v>325</v>
      </c>
      <c r="R30" s="19">
        <f>100*2*3.1416*N30^2/4/O30/E30</f>
        <v>0.75398399999999999</v>
      </c>
      <c r="S30" s="19" t="s">
        <v>38</v>
      </c>
      <c r="T30" s="19" t="s">
        <v>40</v>
      </c>
      <c r="U30" s="19" t="s">
        <v>77</v>
      </c>
      <c r="V30" s="19">
        <v>178600</v>
      </c>
      <c r="W30" s="19">
        <v>1.2</v>
      </c>
      <c r="X30" s="19">
        <v>2868</v>
      </c>
      <c r="Y30" s="19">
        <v>25</v>
      </c>
      <c r="Z30" s="19">
        <v>75</v>
      </c>
      <c r="AA30" s="9">
        <f t="shared" si="4"/>
        <v>175</v>
      </c>
      <c r="AB30" s="19">
        <v>90</v>
      </c>
      <c r="AC30" s="19">
        <v>45</v>
      </c>
      <c r="AD30" s="21">
        <v>107.25</v>
      </c>
      <c r="AE30" s="21">
        <f>AD30-164.2/2</f>
        <v>25.150000000000006</v>
      </c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</row>
    <row r="31" spans="1:52" x14ac:dyDescent="0.25">
      <c r="A31" s="19">
        <v>28</v>
      </c>
      <c r="B31" s="30" t="s">
        <v>78</v>
      </c>
      <c r="C31" s="30">
        <v>4</v>
      </c>
      <c r="D31" s="2">
        <v>32.6</v>
      </c>
      <c r="E31" s="2">
        <v>250</v>
      </c>
      <c r="F31" s="2">
        <v>500</v>
      </c>
      <c r="G31" s="2">
        <v>400</v>
      </c>
      <c r="H31" s="2">
        <v>500</v>
      </c>
      <c r="I31" s="2">
        <v>0</v>
      </c>
      <c r="J31" s="2" t="s">
        <v>36</v>
      </c>
      <c r="K31" s="2">
        <v>1000</v>
      </c>
      <c r="L31" s="32">
        <f t="shared" ref="L31" si="8">K31/G31</f>
        <v>2.5</v>
      </c>
      <c r="M31" s="2" t="s">
        <v>37</v>
      </c>
      <c r="N31" s="2">
        <v>0</v>
      </c>
      <c r="S31" s="2" t="s">
        <v>38</v>
      </c>
      <c r="T31" s="2" t="s">
        <v>40</v>
      </c>
      <c r="U31" s="2" t="s">
        <v>77</v>
      </c>
      <c r="V31" s="2">
        <v>244000</v>
      </c>
      <c r="W31" s="2">
        <v>0.111</v>
      </c>
      <c r="X31" s="2">
        <v>3990</v>
      </c>
      <c r="Y31" s="2">
        <v>40</v>
      </c>
      <c r="Z31" s="2">
        <v>100</v>
      </c>
      <c r="AA31" s="2">
        <f t="shared" ref="AA31:AA36" si="9">0.9*G31-I31</f>
        <v>360</v>
      </c>
      <c r="AB31" s="2">
        <v>90</v>
      </c>
      <c r="AC31" s="19">
        <v>45</v>
      </c>
      <c r="AD31" s="2">
        <v>183.9</v>
      </c>
      <c r="AE31" s="2">
        <v>2.9</v>
      </c>
    </row>
    <row r="32" spans="1:52" x14ac:dyDescent="0.25">
      <c r="A32" s="19">
        <v>29</v>
      </c>
      <c r="B32" s="30"/>
      <c r="C32" s="30">
        <v>5</v>
      </c>
      <c r="D32" s="2">
        <v>32.6</v>
      </c>
      <c r="E32" s="2">
        <v>250</v>
      </c>
      <c r="F32" s="2">
        <v>500</v>
      </c>
      <c r="G32" s="2">
        <v>400</v>
      </c>
      <c r="H32" s="2">
        <v>500</v>
      </c>
      <c r="I32" s="2">
        <v>0</v>
      </c>
      <c r="J32" s="2" t="s">
        <v>36</v>
      </c>
      <c r="K32" s="2">
        <v>1000</v>
      </c>
      <c r="L32" s="32">
        <f t="shared" ref="L32:L36" si="10">K32/G32</f>
        <v>2.5</v>
      </c>
      <c r="M32" s="2" t="s">
        <v>37</v>
      </c>
      <c r="N32" s="2">
        <v>0</v>
      </c>
      <c r="S32" s="2" t="s">
        <v>79</v>
      </c>
      <c r="T32" s="2" t="s">
        <v>40</v>
      </c>
      <c r="U32" s="2" t="s">
        <v>77</v>
      </c>
      <c r="V32" s="2">
        <v>90000</v>
      </c>
      <c r="W32" s="2">
        <v>0.16900000000000001</v>
      </c>
      <c r="X32" s="2">
        <v>2920</v>
      </c>
      <c r="Y32" s="2">
        <v>40</v>
      </c>
      <c r="Z32" s="2">
        <v>100</v>
      </c>
      <c r="AA32" s="2">
        <f t="shared" si="9"/>
        <v>360</v>
      </c>
      <c r="AB32" s="2">
        <v>90</v>
      </c>
      <c r="AC32" s="19">
        <v>45</v>
      </c>
      <c r="AD32" s="2">
        <v>180.9</v>
      </c>
      <c r="AE32" s="2">
        <v>0</v>
      </c>
    </row>
    <row r="33" spans="1:31" x14ac:dyDescent="0.25">
      <c r="A33" s="19">
        <v>30</v>
      </c>
      <c r="C33" s="2" t="s">
        <v>41</v>
      </c>
      <c r="D33" s="2">
        <v>54.73</v>
      </c>
      <c r="E33" s="2">
        <v>180</v>
      </c>
      <c r="F33" s="2">
        <v>500</v>
      </c>
      <c r="G33" s="2">
        <v>460</v>
      </c>
      <c r="H33" s="2">
        <v>500</v>
      </c>
      <c r="I33" s="2">
        <v>0</v>
      </c>
      <c r="J33" s="2" t="s">
        <v>36</v>
      </c>
      <c r="K33" s="2">
        <v>1200</v>
      </c>
      <c r="L33" s="32">
        <f t="shared" si="10"/>
        <v>2.6086956521739131</v>
      </c>
      <c r="M33" s="2" t="s">
        <v>37</v>
      </c>
      <c r="N33" s="2">
        <v>0</v>
      </c>
      <c r="S33" s="2" t="s">
        <v>38</v>
      </c>
      <c r="T33" s="2" t="s">
        <v>39</v>
      </c>
      <c r="U33" s="2" t="s">
        <v>77</v>
      </c>
      <c r="V33" s="2">
        <v>100600</v>
      </c>
      <c r="W33" s="2">
        <v>0.6</v>
      </c>
      <c r="X33" s="2">
        <v>1450</v>
      </c>
      <c r="Y33" s="2">
        <v>1</v>
      </c>
      <c r="Z33" s="2">
        <f>Y33/SIN(AB33/180*PI())</f>
        <v>1.4142135623730951</v>
      </c>
      <c r="AA33" s="2">
        <f t="shared" si="9"/>
        <v>414</v>
      </c>
      <c r="AB33" s="2">
        <v>45</v>
      </c>
      <c r="AC33" s="19">
        <v>45</v>
      </c>
      <c r="AD33" s="2">
        <v>274</v>
      </c>
      <c r="AE33" s="2">
        <v>153.5</v>
      </c>
    </row>
    <row r="34" spans="1:31" x14ac:dyDescent="0.25">
      <c r="A34" s="19">
        <v>31</v>
      </c>
      <c r="B34" s="2" t="s">
        <v>80</v>
      </c>
      <c r="C34" s="2" t="s">
        <v>81</v>
      </c>
      <c r="D34" s="2">
        <v>41.09</v>
      </c>
      <c r="E34" s="2">
        <v>180</v>
      </c>
      <c r="F34" s="2">
        <v>500</v>
      </c>
      <c r="G34" s="2">
        <v>460</v>
      </c>
      <c r="H34" s="2">
        <v>500</v>
      </c>
      <c r="I34" s="2">
        <v>0</v>
      </c>
      <c r="J34" s="2" t="s">
        <v>36</v>
      </c>
      <c r="K34" s="2">
        <v>1200</v>
      </c>
      <c r="L34" s="32">
        <f t="shared" si="10"/>
        <v>2.6086956521739131</v>
      </c>
      <c r="M34" s="2" t="s">
        <v>37</v>
      </c>
      <c r="N34" s="2">
        <v>0</v>
      </c>
      <c r="S34" s="31" t="s">
        <v>38</v>
      </c>
      <c r="T34" s="2" t="s">
        <v>39</v>
      </c>
      <c r="U34" s="2" t="s">
        <v>77</v>
      </c>
      <c r="V34" s="2">
        <v>49000</v>
      </c>
      <c r="W34" s="2">
        <v>2</v>
      </c>
      <c r="X34" s="2">
        <v>577</v>
      </c>
      <c r="Y34" s="2">
        <v>1</v>
      </c>
      <c r="Z34" s="2">
        <f>Y34/SIN(AB34/180*PI())</f>
        <v>1.4142135623730951</v>
      </c>
      <c r="AA34" s="2">
        <f t="shared" si="9"/>
        <v>414</v>
      </c>
      <c r="AB34" s="2">
        <v>45</v>
      </c>
      <c r="AC34" s="19">
        <v>45</v>
      </c>
      <c r="AD34" s="2">
        <v>273</v>
      </c>
      <c r="AE34" s="2">
        <v>152.5</v>
      </c>
    </row>
    <row r="35" spans="1:31" x14ac:dyDescent="0.25">
      <c r="A35" s="19">
        <v>32</v>
      </c>
      <c r="C35" s="2" t="s">
        <v>47</v>
      </c>
      <c r="D35" s="2">
        <v>44.36</v>
      </c>
      <c r="E35" s="2">
        <v>180</v>
      </c>
      <c r="F35" s="2">
        <v>500</v>
      </c>
      <c r="G35" s="2">
        <v>460</v>
      </c>
      <c r="H35" s="2">
        <v>500</v>
      </c>
      <c r="I35" s="2">
        <v>0</v>
      </c>
      <c r="J35" s="2" t="s">
        <v>36</v>
      </c>
      <c r="K35" s="2">
        <v>1600</v>
      </c>
      <c r="L35" s="32">
        <f t="shared" si="10"/>
        <v>3.4782608695652173</v>
      </c>
      <c r="M35" s="2" t="s">
        <v>37</v>
      </c>
      <c r="N35" s="2">
        <v>0</v>
      </c>
      <c r="S35" s="31" t="s">
        <v>38</v>
      </c>
      <c r="T35" s="2" t="s">
        <v>40</v>
      </c>
      <c r="U35" s="2" t="s">
        <v>77</v>
      </c>
      <c r="V35" s="2">
        <v>70800</v>
      </c>
      <c r="W35" s="2">
        <v>0.8</v>
      </c>
      <c r="X35" s="2">
        <v>860</v>
      </c>
      <c r="Y35" s="2">
        <v>50</v>
      </c>
      <c r="Z35" s="2">
        <v>100</v>
      </c>
      <c r="AA35" s="2">
        <f t="shared" si="9"/>
        <v>414</v>
      </c>
      <c r="AB35" s="2">
        <v>45</v>
      </c>
      <c r="AC35" s="19">
        <v>45</v>
      </c>
      <c r="AD35" s="2">
        <v>195</v>
      </c>
      <c r="AE35" s="2">
        <v>89</v>
      </c>
    </row>
    <row r="36" spans="1:31" x14ac:dyDescent="0.25">
      <c r="A36" s="19">
        <v>33</v>
      </c>
      <c r="C36" s="2" t="s">
        <v>49</v>
      </c>
      <c r="D36" s="2">
        <v>44.36</v>
      </c>
      <c r="E36" s="2">
        <v>180</v>
      </c>
      <c r="F36" s="2">
        <v>500</v>
      </c>
      <c r="G36" s="2">
        <v>460</v>
      </c>
      <c r="H36" s="2">
        <v>500</v>
      </c>
      <c r="I36" s="2">
        <v>0</v>
      </c>
      <c r="J36" s="2" t="s">
        <v>36</v>
      </c>
      <c r="K36" s="2">
        <v>1200</v>
      </c>
      <c r="L36" s="32">
        <f t="shared" si="10"/>
        <v>2.6086956521739131</v>
      </c>
      <c r="M36" s="2" t="s">
        <v>37</v>
      </c>
      <c r="N36" s="2">
        <v>0</v>
      </c>
      <c r="S36" s="31" t="s">
        <v>38</v>
      </c>
      <c r="T36" s="2" t="s">
        <v>39</v>
      </c>
      <c r="U36" s="2" t="s">
        <v>77</v>
      </c>
      <c r="V36" s="2">
        <v>70800</v>
      </c>
      <c r="W36" s="2">
        <v>0.8</v>
      </c>
      <c r="X36" s="2">
        <v>860</v>
      </c>
      <c r="Y36" s="2">
        <v>1</v>
      </c>
      <c r="Z36" s="2">
        <f>Y36/SIN(AB36/180*PI())</f>
        <v>1.4142135623730951</v>
      </c>
      <c r="AA36" s="2">
        <f t="shared" si="9"/>
        <v>414</v>
      </c>
      <c r="AB36" s="2">
        <v>45</v>
      </c>
      <c r="AC36" s="19">
        <v>45</v>
      </c>
      <c r="AD36" s="2">
        <v>243</v>
      </c>
      <c r="AE36" s="2">
        <v>122.5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PolyU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2013-03-11T05:16:01Z</dcterms:created>
  <dcterms:modified xsi:type="dcterms:W3CDTF">2013-04-22T13:38:26Z</dcterms:modified>
</cp:coreProperties>
</file>