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5" yWindow="315" windowWidth="19440" windowHeight="95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O4" i="1" l="1"/>
  <c r="AO5" i="1"/>
  <c r="AO6" i="1"/>
  <c r="AO7" i="1"/>
  <c r="AO8" i="1"/>
  <c r="AO9" i="1"/>
  <c r="AO10" i="1"/>
  <c r="AO11" i="1"/>
  <c r="AO12" i="1"/>
  <c r="AO13" i="1"/>
  <c r="AO14" i="1"/>
  <c r="R4" i="1"/>
  <c r="R5" i="1"/>
  <c r="O4" i="1"/>
  <c r="AP4" i="1" s="1"/>
  <c r="O5" i="1"/>
  <c r="AP5" i="1" s="1"/>
  <c r="O6" i="1"/>
  <c r="R6" i="1" s="1"/>
  <c r="O7" i="1"/>
  <c r="R7" i="1" s="1"/>
  <c r="O8" i="1"/>
  <c r="R8" i="1" s="1"/>
  <c r="O9" i="1"/>
  <c r="R9" i="1" s="1"/>
  <c r="O10" i="1"/>
  <c r="AP10" i="1" s="1"/>
  <c r="O14" i="1"/>
  <c r="R14" i="1" s="1"/>
  <c r="AM13" i="1"/>
  <c r="AM12" i="1"/>
  <c r="AM10" i="1"/>
  <c r="AM9" i="1"/>
  <c r="AM5" i="1"/>
  <c r="AM4" i="1"/>
  <c r="AG12" i="1"/>
  <c r="AG11" i="1"/>
  <c r="AP9" i="1" l="1"/>
  <c r="AQ9" i="1" s="1"/>
  <c r="AQ5" i="1"/>
  <c r="AQ4" i="1"/>
  <c r="AQ10" i="1"/>
  <c r="R10" i="1"/>
  <c r="AQ6" i="1"/>
  <c r="AP6" i="1"/>
  <c r="AP8" i="1"/>
  <c r="AQ8" i="1" s="1"/>
  <c r="AP7" i="1"/>
  <c r="AQ7" i="1" s="1"/>
  <c r="AP14" i="1"/>
  <c r="AQ14" i="1" s="1"/>
  <c r="AA14" i="1"/>
  <c r="L14" i="1"/>
  <c r="AE13" i="1" l="1"/>
  <c r="G13" i="1"/>
  <c r="AE12" i="1"/>
  <c r="G12" i="1"/>
  <c r="AE11" i="1"/>
  <c r="G11" i="1"/>
  <c r="AA10" i="1"/>
  <c r="L10" i="1"/>
  <c r="AA9" i="1"/>
  <c r="L9" i="1"/>
  <c r="AA8" i="1"/>
  <c r="AA7" i="1"/>
  <c r="Z7" i="1"/>
  <c r="K7" i="1"/>
  <c r="AA6" i="1"/>
  <c r="Z6" i="1"/>
  <c r="K6" i="1"/>
  <c r="AA5" i="1"/>
  <c r="L5" i="1"/>
  <c r="AA4" i="1"/>
  <c r="L4" i="1"/>
  <c r="F1" i="1"/>
  <c r="G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A12" i="1" l="1"/>
  <c r="O12" i="1"/>
  <c r="AA11" i="1"/>
  <c r="O11" i="1"/>
  <c r="AA13" i="1"/>
  <c r="O13" i="1"/>
  <c r="L13" i="1"/>
  <c r="AP13" i="1" l="1"/>
  <c r="AQ13" i="1" s="1"/>
  <c r="R13" i="1"/>
  <c r="R11" i="1"/>
  <c r="AP11" i="1"/>
  <c r="AQ11" i="1" s="1"/>
  <c r="R12" i="1"/>
  <c r="AP12" i="1"/>
  <c r="AQ12" i="1" s="1"/>
</calcChain>
</file>

<file path=xl/comments1.xml><?xml version="1.0" encoding="utf-8"?>
<comments xmlns="http://schemas.openxmlformats.org/spreadsheetml/2006/main">
  <authors>
    <author>Chen Guangming</author>
  </authors>
  <commentList>
    <comment ref="W11" authorId="0">
      <text>
        <r>
          <rPr>
            <b/>
            <sz val="8"/>
            <color indexed="81"/>
            <rFont val="Tahoma"/>
            <family val="2"/>
          </rPr>
          <t>Chen Guangming:</t>
        </r>
        <r>
          <rPr>
            <sz val="8"/>
            <color indexed="81"/>
            <rFont val="Tahoma"/>
            <family val="2"/>
          </rPr>
          <t xml:space="preserve">
 From internet</t>
        </r>
      </text>
    </comment>
  </commentList>
</comments>
</file>

<file path=xl/sharedStrings.xml><?xml version="1.0" encoding="utf-8"?>
<sst xmlns="http://schemas.openxmlformats.org/spreadsheetml/2006/main" count="125" uniqueCount="60">
  <si>
    <t>b</t>
  </si>
  <si>
    <t>h</t>
  </si>
  <si>
    <t>d</t>
  </si>
  <si>
    <t>s</t>
  </si>
  <si>
    <t>Nx,y</t>
  </si>
  <si>
    <t>Concrete strength</t>
  </si>
  <si>
    <t>Beam Dimension (all in mm)</t>
  </si>
  <si>
    <t>Steel stirrups</t>
  </si>
  <si>
    <t>FRP shear reinforcement</t>
  </si>
  <si>
    <t>Test results</t>
  </si>
  <si>
    <t>Reference</t>
  </si>
  <si>
    <t>Specimens</t>
  </si>
  <si>
    <r>
      <t>f</t>
    </r>
    <r>
      <rPr>
        <b/>
        <i/>
        <vertAlign val="superscript"/>
        <sz val="12"/>
        <rFont val="Times New Roman"/>
        <family val="1"/>
      </rPr>
      <t>'</t>
    </r>
    <r>
      <rPr>
        <b/>
        <i/>
        <vertAlign val="subscript"/>
        <sz val="12"/>
        <rFont val="Times New Roman"/>
        <family val="1"/>
      </rPr>
      <t>c</t>
    </r>
  </si>
  <si>
    <r>
      <t>b</t>
    </r>
    <r>
      <rPr>
        <b/>
        <i/>
        <vertAlign val="subscript"/>
        <sz val="12"/>
        <rFont val="Times New Roman"/>
        <family val="1"/>
      </rPr>
      <t>w</t>
    </r>
  </si>
  <si>
    <r>
      <t>d</t>
    </r>
    <r>
      <rPr>
        <b/>
        <i/>
        <vertAlign val="subscript"/>
        <sz val="12"/>
        <rFont val="Times New Roman"/>
        <family val="1"/>
      </rPr>
      <t>frp</t>
    </r>
  </si>
  <si>
    <r>
      <t>d</t>
    </r>
    <r>
      <rPr>
        <b/>
        <i/>
        <vertAlign val="subscript"/>
        <sz val="12"/>
        <rFont val="Times New Roman"/>
        <family val="1"/>
      </rPr>
      <t>frp,t</t>
    </r>
  </si>
  <si>
    <t>Section</t>
  </si>
  <si>
    <t>s/d</t>
  </si>
  <si>
    <r>
      <t>Bar type</t>
    </r>
    <r>
      <rPr>
        <b/>
        <vertAlign val="superscript"/>
        <sz val="12"/>
        <rFont val="Times New Roman"/>
        <family val="1"/>
      </rPr>
      <t>a</t>
    </r>
  </si>
  <si>
    <t>D</t>
  </si>
  <si>
    <t>Ss</t>
  </si>
  <si>
    <r>
      <t>E</t>
    </r>
    <r>
      <rPr>
        <b/>
        <i/>
        <vertAlign val="subscript"/>
        <sz val="12"/>
        <rFont val="Times New Roman"/>
        <family val="1"/>
      </rPr>
      <t>s</t>
    </r>
  </si>
  <si>
    <r>
      <t>f</t>
    </r>
    <r>
      <rPr>
        <b/>
        <i/>
        <vertAlign val="subscript"/>
        <sz val="12"/>
        <rFont val="Times New Roman"/>
        <family val="1"/>
      </rPr>
      <t>y</t>
    </r>
  </si>
  <si>
    <r>
      <t>r</t>
    </r>
    <r>
      <rPr>
        <b/>
        <i/>
        <sz val="12"/>
        <rFont val="Times New Roman"/>
        <family val="1"/>
      </rPr>
      <t>s%</t>
    </r>
  </si>
  <si>
    <t>FRP type</t>
  </si>
  <si>
    <t>Configuration</t>
  </si>
  <si>
    <r>
      <t>E</t>
    </r>
    <r>
      <rPr>
        <b/>
        <i/>
        <vertAlign val="subscript"/>
        <sz val="12"/>
        <rFont val="Times New Roman"/>
        <family val="1"/>
      </rPr>
      <t>f</t>
    </r>
  </si>
  <si>
    <r>
      <t>t</t>
    </r>
    <r>
      <rPr>
        <b/>
        <i/>
        <vertAlign val="subscript"/>
        <sz val="12"/>
        <rFont val="Times New Roman"/>
        <family val="1"/>
      </rPr>
      <t>f</t>
    </r>
  </si>
  <si>
    <r>
      <t>f</t>
    </r>
    <r>
      <rPr>
        <b/>
        <i/>
        <vertAlign val="subscript"/>
        <sz val="12"/>
        <rFont val="Times New Roman"/>
        <family val="1"/>
      </rPr>
      <t>f</t>
    </r>
  </si>
  <si>
    <r>
      <t>W</t>
    </r>
    <r>
      <rPr>
        <b/>
        <i/>
        <vertAlign val="subscript"/>
        <sz val="12"/>
        <rFont val="Times New Roman"/>
        <family val="1"/>
      </rPr>
      <t>f</t>
    </r>
  </si>
  <si>
    <r>
      <t>S</t>
    </r>
    <r>
      <rPr>
        <b/>
        <i/>
        <vertAlign val="subscript"/>
        <sz val="12"/>
        <rFont val="Times New Roman"/>
        <family val="1"/>
      </rPr>
      <t>f</t>
    </r>
  </si>
  <si>
    <r>
      <t>h</t>
    </r>
    <r>
      <rPr>
        <b/>
        <i/>
        <vertAlign val="subscript"/>
        <sz val="12"/>
        <rFont val="Times New Roman"/>
        <family val="1"/>
      </rPr>
      <t>f,e</t>
    </r>
  </si>
  <si>
    <t>q</t>
  </si>
  <si>
    <r>
      <t>V</t>
    </r>
    <r>
      <rPr>
        <vertAlign val="subscript"/>
        <sz val="10"/>
        <rFont val="Arial"/>
        <family val="2"/>
      </rPr>
      <t>total,test</t>
    </r>
  </si>
  <si>
    <r>
      <t>V</t>
    </r>
    <r>
      <rPr>
        <b/>
        <vertAlign val="subscript"/>
        <sz val="10"/>
        <rFont val="Arial"/>
        <family val="2"/>
      </rPr>
      <t>f,test</t>
    </r>
  </si>
  <si>
    <t>Rec.</t>
  </si>
  <si>
    <t>NA</t>
  </si>
  <si>
    <t>CFRP</t>
  </si>
  <si>
    <t xml:space="preserve">Sheet </t>
  </si>
  <si>
    <t>Strip</t>
  </si>
  <si>
    <t>S2</t>
  </si>
  <si>
    <t xml:space="preserve">Sato et al. 1996 </t>
  </si>
  <si>
    <t>S4</t>
  </si>
  <si>
    <t>SR1</t>
  </si>
  <si>
    <t>Taljsten and Elfgren 2000</t>
  </si>
  <si>
    <t>SR2</t>
  </si>
  <si>
    <t>Khalifa and Nanni 2000</t>
  </si>
  <si>
    <t>BT5</t>
  </si>
  <si>
    <t>T</t>
  </si>
  <si>
    <t>TR30C2</t>
  </si>
  <si>
    <t>Pellegrino and Modena 2002</t>
  </si>
  <si>
    <t>RS2Sa</t>
  </si>
  <si>
    <t>290a</t>
  </si>
  <si>
    <t xml:space="preserve">Park et al. 2001 </t>
  </si>
  <si>
    <t>Form</t>
  </si>
  <si>
    <t>Side</t>
  </si>
  <si>
    <t>Kamiiharako et al. 1999</t>
  </si>
  <si>
    <t>fc</t>
  </si>
  <si>
    <t>Av,min</t>
  </si>
  <si>
    <t>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</si>
</sst>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b/>
      <sz val="12"/>
      <name val="Arial"/>
      <family val="2"/>
    </font>
    <font>
      <b/>
      <i/>
      <sz val="12"/>
      <name val="Times New Roman"/>
      <family val="1"/>
    </font>
    <font>
      <b/>
      <i/>
      <vertAlign val="superscript"/>
      <sz val="12"/>
      <name val="Times New Roman"/>
      <family val="1"/>
    </font>
    <font>
      <b/>
      <i/>
      <vertAlign val="subscript"/>
      <sz val="12"/>
      <name val="Times New Roman"/>
      <family val="1"/>
    </font>
    <font>
      <b/>
      <sz val="12"/>
      <name val="Times New Roman"/>
      <family val="1"/>
    </font>
    <font>
      <b/>
      <vertAlign val="superscript"/>
      <sz val="12"/>
      <name val="Times New Roman"/>
      <family val="1"/>
    </font>
    <font>
      <b/>
      <sz val="12"/>
      <name val="Symbol"/>
      <family val="1"/>
      <charset val="2"/>
    </font>
    <font>
      <b/>
      <i/>
      <sz val="10"/>
      <name val="Symbol"/>
      <family val="1"/>
      <charset val="2"/>
    </font>
    <font>
      <b/>
      <sz val="10"/>
      <name val="Symbol"/>
      <family val="1"/>
      <charset val="2"/>
    </font>
    <font>
      <b/>
      <vertAlign val="subscript"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1" fillId="3" borderId="0" xfId="0" applyFont="1" applyFill="1"/>
    <xf numFmtId="0" fontId="0" fillId="4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0" borderId="0" xfId="0" applyFill="1"/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14"/>
  <sheetViews>
    <sheetView tabSelected="1" workbookViewId="0">
      <pane ySplit="3" topLeftCell="A4" activePane="bottomLeft" state="frozen"/>
      <selection pane="bottomLeft" activeCell="A4" sqref="A4:A14"/>
    </sheetView>
  </sheetViews>
  <sheetFormatPr defaultRowHeight="15" x14ac:dyDescent="0.25"/>
  <cols>
    <col min="1" max="1" width="9.140625" style="2"/>
    <col min="2" max="2" width="33.85546875" style="2" customWidth="1"/>
    <col min="3" max="11" width="9.140625" style="2"/>
    <col min="12" max="12" width="9.140625" style="26"/>
    <col min="13" max="16384" width="9.140625" style="2"/>
  </cols>
  <sheetData>
    <row r="1" spans="1:52" customFormat="1" x14ac:dyDescent="0.25">
      <c r="A1" s="1" t="s">
        <v>4</v>
      </c>
      <c r="C1" s="2">
        <v>1</v>
      </c>
      <c r="D1" s="2">
        <v>2</v>
      </c>
      <c r="E1" s="2">
        <v>3</v>
      </c>
      <c r="F1" s="2">
        <f>E1+1</f>
        <v>4</v>
      </c>
      <c r="G1" s="2">
        <f t="shared" ref="G1:AE1" si="0">F1+1</f>
        <v>5</v>
      </c>
      <c r="H1" s="2"/>
      <c r="I1" s="2"/>
      <c r="J1" s="2"/>
      <c r="K1" s="2">
        <f>G1+1</f>
        <v>6</v>
      </c>
      <c r="L1" s="2">
        <f t="shared" si="0"/>
        <v>7</v>
      </c>
      <c r="M1" s="2">
        <f t="shared" si="0"/>
        <v>8</v>
      </c>
      <c r="N1" s="2">
        <f t="shared" si="0"/>
        <v>9</v>
      </c>
      <c r="O1" s="2">
        <f t="shared" si="0"/>
        <v>10</v>
      </c>
      <c r="P1" s="2">
        <f t="shared" si="0"/>
        <v>11</v>
      </c>
      <c r="Q1" s="2">
        <f t="shared" si="0"/>
        <v>12</v>
      </c>
      <c r="R1" s="2">
        <f>Q1+1</f>
        <v>13</v>
      </c>
      <c r="S1" s="2">
        <f t="shared" si="0"/>
        <v>14</v>
      </c>
      <c r="T1" s="2">
        <f>S1+1</f>
        <v>15</v>
      </c>
      <c r="U1" s="2"/>
      <c r="V1" s="2">
        <f>T1+1</f>
        <v>16</v>
      </c>
      <c r="W1" s="2">
        <f t="shared" si="0"/>
        <v>17</v>
      </c>
      <c r="X1" s="2">
        <f t="shared" si="0"/>
        <v>18</v>
      </c>
      <c r="Y1" s="2">
        <f t="shared" si="0"/>
        <v>19</v>
      </c>
      <c r="Z1" s="2">
        <f t="shared" si="0"/>
        <v>20</v>
      </c>
      <c r="AA1" s="2">
        <f t="shared" si="0"/>
        <v>21</v>
      </c>
      <c r="AB1" s="2">
        <f t="shared" si="0"/>
        <v>22</v>
      </c>
      <c r="AC1" s="2">
        <f t="shared" si="0"/>
        <v>23</v>
      </c>
      <c r="AD1" s="2">
        <f t="shared" si="0"/>
        <v>24</v>
      </c>
      <c r="AE1" s="2">
        <f t="shared" si="0"/>
        <v>25</v>
      </c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52" customFormat="1" x14ac:dyDescent="0.25">
      <c r="D2" s="3" t="s">
        <v>5</v>
      </c>
      <c r="E2" s="4"/>
      <c r="F2" s="4" t="s">
        <v>6</v>
      </c>
      <c r="G2" s="4"/>
      <c r="H2" s="4"/>
      <c r="I2" s="4"/>
      <c r="J2" s="4"/>
      <c r="K2" s="4"/>
      <c r="L2" s="4"/>
      <c r="M2" s="5"/>
      <c r="N2" s="5" t="s">
        <v>7</v>
      </c>
      <c r="O2" s="5"/>
      <c r="P2" s="5"/>
      <c r="Q2" s="5"/>
      <c r="R2" s="5"/>
      <c r="S2" s="6"/>
      <c r="T2" s="7" t="s">
        <v>8</v>
      </c>
      <c r="U2" s="7"/>
      <c r="V2" s="6"/>
      <c r="W2" s="6"/>
      <c r="X2" s="6"/>
      <c r="Y2" s="6"/>
      <c r="Z2" s="6"/>
      <c r="AA2" s="6"/>
      <c r="AB2" s="6"/>
      <c r="AC2" s="4" t="s">
        <v>9</v>
      </c>
      <c r="AD2" s="8"/>
      <c r="AE2" s="8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customFormat="1" ht="20.25" x14ac:dyDescent="0.35">
      <c r="B3" s="10" t="s">
        <v>10</v>
      </c>
      <c r="C3" s="10" t="s">
        <v>11</v>
      </c>
      <c r="D3" s="11" t="s">
        <v>12</v>
      </c>
      <c r="E3" s="11" t="s">
        <v>13</v>
      </c>
      <c r="F3" s="11" t="s">
        <v>1</v>
      </c>
      <c r="G3" s="11" t="s">
        <v>2</v>
      </c>
      <c r="H3" s="11" t="s">
        <v>14</v>
      </c>
      <c r="I3" s="11" t="s">
        <v>15</v>
      </c>
      <c r="J3" s="12" t="s">
        <v>16</v>
      </c>
      <c r="K3" s="11" t="s">
        <v>3</v>
      </c>
      <c r="L3" s="11" t="s">
        <v>17</v>
      </c>
      <c r="M3" s="12" t="s">
        <v>18</v>
      </c>
      <c r="N3" s="11" t="s">
        <v>19</v>
      </c>
      <c r="O3" s="11" t="s">
        <v>20</v>
      </c>
      <c r="P3" s="11" t="s">
        <v>21</v>
      </c>
      <c r="Q3" s="11" t="s">
        <v>22</v>
      </c>
      <c r="R3" s="13" t="s">
        <v>23</v>
      </c>
      <c r="S3" s="12" t="s">
        <v>24</v>
      </c>
      <c r="T3" s="12" t="s">
        <v>25</v>
      </c>
      <c r="U3" s="12" t="s">
        <v>54</v>
      </c>
      <c r="V3" s="11" t="s">
        <v>26</v>
      </c>
      <c r="W3" s="11" t="s">
        <v>27</v>
      </c>
      <c r="X3" s="11" t="s">
        <v>28</v>
      </c>
      <c r="Y3" s="11" t="s">
        <v>29</v>
      </c>
      <c r="Z3" s="11" t="s">
        <v>30</v>
      </c>
      <c r="AA3" s="14" t="s">
        <v>31</v>
      </c>
      <c r="AB3" s="15" t="s">
        <v>0</v>
      </c>
      <c r="AC3" s="16" t="s">
        <v>32</v>
      </c>
      <c r="AD3" s="8" t="s">
        <v>33</v>
      </c>
      <c r="AE3" s="8" t="s">
        <v>34</v>
      </c>
      <c r="AF3" s="2"/>
      <c r="AG3" s="2" t="s">
        <v>57</v>
      </c>
      <c r="AH3" s="12" t="s">
        <v>18</v>
      </c>
      <c r="AI3" s="11" t="s">
        <v>19</v>
      </c>
      <c r="AJ3" s="11" t="s">
        <v>20</v>
      </c>
      <c r="AK3" s="11" t="s">
        <v>21</v>
      </c>
      <c r="AL3" s="11" t="s">
        <v>22</v>
      </c>
      <c r="AM3" s="13" t="s">
        <v>23</v>
      </c>
      <c r="AN3" s="2"/>
      <c r="AO3" s="2" t="s">
        <v>59</v>
      </c>
      <c r="AP3" s="2" t="s">
        <v>58</v>
      </c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customFormat="1" x14ac:dyDescent="0.25">
      <c r="A4" s="18">
        <v>1</v>
      </c>
      <c r="B4" s="17"/>
      <c r="C4" s="2" t="s">
        <v>40</v>
      </c>
      <c r="D4" s="18">
        <v>20.5</v>
      </c>
      <c r="E4" s="18">
        <v>200</v>
      </c>
      <c r="F4" s="18">
        <v>300</v>
      </c>
      <c r="G4" s="18">
        <v>260</v>
      </c>
      <c r="H4" s="18">
        <v>300</v>
      </c>
      <c r="I4" s="18">
        <v>0</v>
      </c>
      <c r="J4" s="18" t="s">
        <v>35</v>
      </c>
      <c r="K4" s="18">
        <v>700</v>
      </c>
      <c r="L4" s="19">
        <f t="shared" ref="L4:L5" si="1">K4/G4</f>
        <v>2.6923076923076925</v>
      </c>
      <c r="M4" s="18" t="s">
        <v>19</v>
      </c>
      <c r="N4" s="18">
        <v>6</v>
      </c>
      <c r="O4" s="18">
        <f t="shared" ref="O4:O14" si="2">0.45*G4</f>
        <v>117</v>
      </c>
      <c r="P4" s="18">
        <v>200000</v>
      </c>
      <c r="Q4" s="18">
        <v>273</v>
      </c>
      <c r="R4" s="18">
        <f t="shared" ref="R4:R14" si="3">100*2*3.1416*N4^2/4/O4/E4</f>
        <v>0.24166153846153843</v>
      </c>
      <c r="S4" s="18" t="s">
        <v>37</v>
      </c>
      <c r="T4" s="18" t="s">
        <v>39</v>
      </c>
      <c r="U4" s="18" t="s">
        <v>55</v>
      </c>
      <c r="V4" s="18">
        <v>230000</v>
      </c>
      <c r="W4" s="18">
        <v>0.11</v>
      </c>
      <c r="X4" s="18">
        <v>3480</v>
      </c>
      <c r="Y4" s="18">
        <v>30</v>
      </c>
      <c r="Z4" s="18">
        <v>60</v>
      </c>
      <c r="AA4" s="9">
        <f t="shared" ref="AA4:AA7" si="4">0.9*G4</f>
        <v>234</v>
      </c>
      <c r="AB4" s="18">
        <v>90</v>
      </c>
      <c r="AC4" s="18">
        <v>45</v>
      </c>
      <c r="AD4" s="20">
        <v>80.25</v>
      </c>
      <c r="AE4" s="20">
        <v>34.200000000000003</v>
      </c>
      <c r="AF4" s="2"/>
      <c r="AG4" s="18">
        <v>45.2</v>
      </c>
      <c r="AH4" s="17" t="s">
        <v>36</v>
      </c>
      <c r="AI4" s="17"/>
      <c r="AJ4" s="17">
        <v>120</v>
      </c>
      <c r="AK4" s="17">
        <v>197000</v>
      </c>
      <c r="AL4" s="17">
        <v>390</v>
      </c>
      <c r="AM4" s="18">
        <f t="shared" ref="AM4:AM5" si="5">100*2*3.1416*AI4^2/4/AJ4/Z4</f>
        <v>0</v>
      </c>
      <c r="AN4" s="2"/>
      <c r="AO4" s="2">
        <f t="shared" ref="AO4:AO14" si="6">2*PI()/4*N4^2</f>
        <v>56.548667764616276</v>
      </c>
      <c r="AP4" s="2">
        <f t="shared" ref="AP4:AP14" si="7">0.062*SQRT(D4)*E4*O4/Q4</f>
        <v>24.061451938479422</v>
      </c>
      <c r="AQ4" s="2" t="str">
        <f t="shared" ref="AQ4:AQ14" si="8">IF(AO4&gt;AP4, "OK","No")</f>
        <v>OK</v>
      </c>
      <c r="AR4" s="2"/>
      <c r="AS4" s="2"/>
      <c r="AT4" s="2"/>
      <c r="AU4" s="2"/>
      <c r="AV4" s="2"/>
      <c r="AW4" s="2"/>
      <c r="AX4" s="2"/>
      <c r="AY4" s="2"/>
      <c r="AZ4" s="2"/>
    </row>
    <row r="5" spans="1:52" customFormat="1" x14ac:dyDescent="0.25">
      <c r="A5" s="18">
        <v>2</v>
      </c>
      <c r="B5" s="17" t="s">
        <v>41</v>
      </c>
      <c r="C5" s="2" t="s">
        <v>42</v>
      </c>
      <c r="D5" s="18">
        <v>20.5</v>
      </c>
      <c r="E5" s="18">
        <v>200</v>
      </c>
      <c r="F5" s="18">
        <v>300</v>
      </c>
      <c r="G5" s="18">
        <v>260</v>
      </c>
      <c r="H5" s="18">
        <v>300</v>
      </c>
      <c r="I5" s="18">
        <v>0</v>
      </c>
      <c r="J5" s="18" t="s">
        <v>35</v>
      </c>
      <c r="K5" s="18">
        <v>700</v>
      </c>
      <c r="L5" s="19">
        <f t="shared" si="1"/>
        <v>2.6923076923076925</v>
      </c>
      <c r="M5" s="18" t="s">
        <v>19</v>
      </c>
      <c r="N5" s="18">
        <v>6</v>
      </c>
      <c r="O5" s="18">
        <f t="shared" si="2"/>
        <v>117</v>
      </c>
      <c r="P5" s="18">
        <v>200000</v>
      </c>
      <c r="Q5" s="18">
        <v>273</v>
      </c>
      <c r="R5" s="18">
        <f t="shared" si="3"/>
        <v>0.24166153846153843</v>
      </c>
      <c r="S5" s="18" t="s">
        <v>37</v>
      </c>
      <c r="T5" s="18" t="s">
        <v>38</v>
      </c>
      <c r="U5" s="18" t="s">
        <v>55</v>
      </c>
      <c r="V5" s="18">
        <v>230000</v>
      </c>
      <c r="W5" s="18">
        <v>0.11</v>
      </c>
      <c r="X5" s="18">
        <v>3480</v>
      </c>
      <c r="Y5" s="18">
        <v>30</v>
      </c>
      <c r="Z5" s="18">
        <v>30</v>
      </c>
      <c r="AA5" s="9">
        <f t="shared" si="4"/>
        <v>234</v>
      </c>
      <c r="AB5" s="18">
        <v>90</v>
      </c>
      <c r="AC5" s="18">
        <v>45</v>
      </c>
      <c r="AD5" s="20">
        <v>78.150000000000006</v>
      </c>
      <c r="AE5" s="20">
        <v>32.1</v>
      </c>
      <c r="AF5" s="2"/>
      <c r="AG5" s="18">
        <v>37.5</v>
      </c>
      <c r="AH5" s="17" t="s">
        <v>36</v>
      </c>
      <c r="AI5" s="17"/>
      <c r="AJ5" s="17">
        <v>120</v>
      </c>
      <c r="AK5" s="17">
        <v>197000</v>
      </c>
      <c r="AL5" s="17">
        <v>390</v>
      </c>
      <c r="AM5" s="18">
        <f t="shared" si="5"/>
        <v>0</v>
      </c>
      <c r="AN5" s="2"/>
      <c r="AO5" s="2">
        <f t="shared" si="6"/>
        <v>56.548667764616276</v>
      </c>
      <c r="AP5" s="2">
        <f t="shared" si="7"/>
        <v>24.061451938479422</v>
      </c>
      <c r="AQ5" s="2" t="str">
        <f t="shared" si="8"/>
        <v>OK</v>
      </c>
      <c r="AR5" s="2"/>
      <c r="AS5" s="2"/>
      <c r="AT5" s="2"/>
      <c r="AU5" s="2"/>
      <c r="AV5" s="2"/>
      <c r="AW5" s="2"/>
      <c r="AX5" s="2"/>
      <c r="AY5" s="2"/>
      <c r="AZ5" s="2"/>
    </row>
    <row r="6" spans="1:52" customFormat="1" x14ac:dyDescent="0.25">
      <c r="A6" s="18">
        <v>3</v>
      </c>
      <c r="B6" s="23"/>
      <c r="C6" s="18" t="s">
        <v>43</v>
      </c>
      <c r="D6" s="18">
        <v>20.5</v>
      </c>
      <c r="E6" s="18">
        <v>180</v>
      </c>
      <c r="F6" s="17">
        <v>500</v>
      </c>
      <c r="G6" s="18">
        <v>460</v>
      </c>
      <c r="H6" s="18">
        <v>500</v>
      </c>
      <c r="I6" s="18">
        <v>0</v>
      </c>
      <c r="J6" s="18" t="s">
        <v>35</v>
      </c>
      <c r="K6" s="17">
        <f>L6*G6</f>
        <v>1610</v>
      </c>
      <c r="L6" s="19">
        <v>3.5</v>
      </c>
      <c r="M6" s="18" t="s">
        <v>19</v>
      </c>
      <c r="N6" s="18">
        <v>8</v>
      </c>
      <c r="O6" s="18">
        <f t="shared" si="2"/>
        <v>207</v>
      </c>
      <c r="P6" s="18">
        <v>200000</v>
      </c>
      <c r="Q6" s="18">
        <v>273</v>
      </c>
      <c r="R6" s="18">
        <f t="shared" si="3"/>
        <v>0.26980998389694039</v>
      </c>
      <c r="S6" s="18" t="s">
        <v>37</v>
      </c>
      <c r="T6" s="18" t="s">
        <v>38</v>
      </c>
      <c r="U6" s="18" t="s">
        <v>55</v>
      </c>
      <c r="V6" s="18">
        <v>70800</v>
      </c>
      <c r="W6" s="18">
        <v>0.8</v>
      </c>
      <c r="X6" s="18">
        <v>860</v>
      </c>
      <c r="Y6" s="17">
        <v>300</v>
      </c>
      <c r="Z6" s="17">
        <f>4*Y6/SQRT(2)</f>
        <v>848.52813742385695</v>
      </c>
      <c r="AA6" s="9">
        <f t="shared" si="4"/>
        <v>414</v>
      </c>
      <c r="AB6" s="18">
        <v>45</v>
      </c>
      <c r="AC6" s="18">
        <v>45</v>
      </c>
      <c r="AD6" s="20">
        <v>195</v>
      </c>
      <c r="AE6" s="20">
        <v>89</v>
      </c>
      <c r="AF6" s="2"/>
      <c r="AG6" s="18">
        <v>53.8</v>
      </c>
      <c r="AH6" s="18" t="s">
        <v>36</v>
      </c>
      <c r="AI6" s="18">
        <v>0</v>
      </c>
      <c r="AJ6" s="22"/>
      <c r="AK6" s="22"/>
      <c r="AL6" s="22"/>
      <c r="AM6" s="18"/>
      <c r="AN6" s="2"/>
      <c r="AO6" s="2">
        <f t="shared" si="6"/>
        <v>100.53096491487338</v>
      </c>
      <c r="AP6" s="2">
        <f t="shared" si="7"/>
        <v>38.313235009732622</v>
      </c>
      <c r="AQ6" s="2" t="str">
        <f t="shared" si="8"/>
        <v>OK</v>
      </c>
      <c r="AR6" s="2"/>
      <c r="AS6" s="2"/>
      <c r="AT6" s="2"/>
      <c r="AU6" s="2"/>
      <c r="AV6" s="2"/>
      <c r="AW6" s="2"/>
      <c r="AX6" s="2"/>
      <c r="AY6" s="2"/>
      <c r="AZ6" s="2"/>
    </row>
    <row r="7" spans="1:52" customFormat="1" x14ac:dyDescent="0.25">
      <c r="A7" s="18">
        <v>4</v>
      </c>
      <c r="B7" s="23" t="s">
        <v>44</v>
      </c>
      <c r="C7" s="18" t="s">
        <v>45</v>
      </c>
      <c r="D7" s="18">
        <v>20.5</v>
      </c>
      <c r="E7" s="18">
        <v>180</v>
      </c>
      <c r="F7" s="17">
        <v>500</v>
      </c>
      <c r="G7" s="18">
        <v>460</v>
      </c>
      <c r="H7" s="18">
        <v>500</v>
      </c>
      <c r="I7" s="18">
        <v>0</v>
      </c>
      <c r="J7" s="18" t="s">
        <v>35</v>
      </c>
      <c r="K7" s="17">
        <f>L7*G7</f>
        <v>1196</v>
      </c>
      <c r="L7" s="19">
        <v>2.6</v>
      </c>
      <c r="M7" s="18" t="s">
        <v>19</v>
      </c>
      <c r="N7" s="18">
        <v>8</v>
      </c>
      <c r="O7" s="18">
        <f t="shared" si="2"/>
        <v>207</v>
      </c>
      <c r="P7" s="18">
        <v>200000</v>
      </c>
      <c r="Q7" s="18">
        <v>273</v>
      </c>
      <c r="R7" s="18">
        <f t="shared" si="3"/>
        <v>0.26980998389694039</v>
      </c>
      <c r="S7" s="18" t="s">
        <v>37</v>
      </c>
      <c r="T7" s="18" t="s">
        <v>38</v>
      </c>
      <c r="U7" s="18" t="s">
        <v>55</v>
      </c>
      <c r="V7" s="18">
        <v>70800</v>
      </c>
      <c r="W7" s="18">
        <v>0.8</v>
      </c>
      <c r="X7" s="18">
        <v>860</v>
      </c>
      <c r="Y7" s="17">
        <v>1</v>
      </c>
      <c r="Z7" s="17">
        <f>2*Y7/SQRT(2)</f>
        <v>1.4142135623730949</v>
      </c>
      <c r="AA7" s="9">
        <f t="shared" si="4"/>
        <v>414</v>
      </c>
      <c r="AB7" s="18">
        <v>45</v>
      </c>
      <c r="AC7" s="18">
        <v>45</v>
      </c>
      <c r="AD7" s="20">
        <v>243</v>
      </c>
      <c r="AE7" s="20">
        <v>122.5</v>
      </c>
      <c r="AF7" s="2"/>
      <c r="AG7" s="18">
        <v>52.7</v>
      </c>
      <c r="AH7" s="18" t="s">
        <v>36</v>
      </c>
      <c r="AI7" s="18">
        <v>0</v>
      </c>
      <c r="AJ7" s="18"/>
      <c r="AK7" s="18"/>
      <c r="AL7" s="18"/>
      <c r="AM7" s="18"/>
      <c r="AN7" s="2"/>
      <c r="AO7" s="2">
        <f t="shared" si="6"/>
        <v>100.53096491487338</v>
      </c>
      <c r="AP7" s="2">
        <f t="shared" si="7"/>
        <v>38.313235009732622</v>
      </c>
      <c r="AQ7" s="2" t="str">
        <f t="shared" si="8"/>
        <v>OK</v>
      </c>
      <c r="AR7" s="2"/>
      <c r="AS7" s="2"/>
      <c r="AT7" s="2"/>
      <c r="AU7" s="2"/>
      <c r="AV7" s="2"/>
      <c r="AW7" s="2"/>
      <c r="AX7" s="2"/>
      <c r="AY7" s="2"/>
      <c r="AZ7" s="2"/>
    </row>
    <row r="8" spans="1:52" customFormat="1" x14ac:dyDescent="0.25">
      <c r="A8" s="18">
        <v>5</v>
      </c>
      <c r="B8" s="17" t="s">
        <v>46</v>
      </c>
      <c r="C8" s="2" t="s">
        <v>47</v>
      </c>
      <c r="D8" s="18">
        <v>20.5</v>
      </c>
      <c r="E8" s="18">
        <v>150</v>
      </c>
      <c r="F8" s="18">
        <v>405</v>
      </c>
      <c r="G8" s="18">
        <v>360</v>
      </c>
      <c r="H8" s="18">
        <v>405</v>
      </c>
      <c r="I8" s="18">
        <v>100</v>
      </c>
      <c r="J8" s="18" t="s">
        <v>48</v>
      </c>
      <c r="K8" s="18">
        <v>1070</v>
      </c>
      <c r="L8" s="19">
        <v>2.6</v>
      </c>
      <c r="M8" s="18" t="s">
        <v>19</v>
      </c>
      <c r="N8" s="18">
        <v>6</v>
      </c>
      <c r="O8" s="18">
        <f t="shared" si="2"/>
        <v>162</v>
      </c>
      <c r="P8" s="18">
        <v>200000</v>
      </c>
      <c r="Q8" s="18">
        <v>273</v>
      </c>
      <c r="R8" s="18">
        <f t="shared" si="3"/>
        <v>0.23271111111111106</v>
      </c>
      <c r="S8" s="18" t="s">
        <v>37</v>
      </c>
      <c r="T8" s="18" t="s">
        <v>39</v>
      </c>
      <c r="U8" s="18" t="s">
        <v>55</v>
      </c>
      <c r="V8" s="18">
        <v>228000</v>
      </c>
      <c r="W8" s="18">
        <v>0.16500000000000001</v>
      </c>
      <c r="X8" s="18">
        <v>3790</v>
      </c>
      <c r="Y8" s="18">
        <v>50</v>
      </c>
      <c r="Z8" s="18">
        <v>125</v>
      </c>
      <c r="AA8" s="24">
        <f t="shared" ref="AA8:AA13" si="9">0.9*G8-I8</f>
        <v>224</v>
      </c>
      <c r="AB8" s="18">
        <v>90</v>
      </c>
      <c r="AC8" s="18">
        <v>45</v>
      </c>
      <c r="AD8" s="20">
        <v>121.5</v>
      </c>
      <c r="AE8" s="20">
        <v>31.5</v>
      </c>
      <c r="AF8" s="2"/>
      <c r="AG8" s="18">
        <v>35</v>
      </c>
      <c r="AH8" s="18" t="s">
        <v>36</v>
      </c>
      <c r="AI8" s="18">
        <v>0</v>
      </c>
      <c r="AJ8" s="18"/>
      <c r="AK8" s="18"/>
      <c r="AL8" s="18"/>
      <c r="AM8" s="18"/>
      <c r="AN8" s="2"/>
      <c r="AO8" s="2">
        <f t="shared" si="6"/>
        <v>56.548667764616276</v>
      </c>
      <c r="AP8" s="2">
        <f t="shared" si="7"/>
        <v>24.986892397651708</v>
      </c>
      <c r="AQ8" s="2" t="str">
        <f t="shared" si="8"/>
        <v>OK</v>
      </c>
      <c r="AR8" s="2"/>
      <c r="AS8" s="2"/>
      <c r="AT8" s="2"/>
      <c r="AU8" s="2"/>
      <c r="AV8" s="2"/>
      <c r="AW8" s="2"/>
      <c r="AX8" s="2"/>
      <c r="AY8" s="2"/>
      <c r="AZ8" s="2"/>
    </row>
    <row r="9" spans="1:52" customFormat="1" x14ac:dyDescent="0.25">
      <c r="A9" s="18">
        <v>6</v>
      </c>
      <c r="B9" s="23" t="s">
        <v>50</v>
      </c>
      <c r="C9" s="2" t="s">
        <v>49</v>
      </c>
      <c r="D9" s="18">
        <v>20.5</v>
      </c>
      <c r="E9" s="18">
        <v>150</v>
      </c>
      <c r="F9" s="18">
        <v>300</v>
      </c>
      <c r="G9" s="18">
        <v>250</v>
      </c>
      <c r="H9" s="18">
        <v>300</v>
      </c>
      <c r="I9" s="18">
        <v>0</v>
      </c>
      <c r="J9" s="18" t="s">
        <v>35</v>
      </c>
      <c r="K9" s="18">
        <v>750</v>
      </c>
      <c r="L9" s="19">
        <f t="shared" ref="L9:L10" si="10">K9/G9</f>
        <v>3</v>
      </c>
      <c r="M9" s="18" t="s">
        <v>19</v>
      </c>
      <c r="N9" s="18">
        <v>6</v>
      </c>
      <c r="O9" s="18">
        <f t="shared" si="2"/>
        <v>112.5</v>
      </c>
      <c r="P9" s="18">
        <v>200000</v>
      </c>
      <c r="Q9" s="18">
        <v>273</v>
      </c>
      <c r="R9" s="18">
        <f t="shared" si="3"/>
        <v>0.33510399999999996</v>
      </c>
      <c r="S9" s="18" t="s">
        <v>37</v>
      </c>
      <c r="T9" s="18" t="s">
        <v>38</v>
      </c>
      <c r="U9" s="18" t="s">
        <v>55</v>
      </c>
      <c r="V9" s="18">
        <v>233600</v>
      </c>
      <c r="W9" s="18">
        <v>0.16500000000000001</v>
      </c>
      <c r="X9" s="18">
        <v>3550</v>
      </c>
      <c r="Y9" s="18">
        <v>1</v>
      </c>
      <c r="Z9" s="18">
        <v>1</v>
      </c>
      <c r="AA9" s="9">
        <f t="shared" si="9"/>
        <v>225</v>
      </c>
      <c r="AB9" s="18">
        <v>90</v>
      </c>
      <c r="AC9" s="18">
        <v>45</v>
      </c>
      <c r="AD9" s="20">
        <v>120</v>
      </c>
      <c r="AE9" s="20">
        <v>45.3</v>
      </c>
      <c r="AF9" s="2"/>
      <c r="AG9" s="18">
        <v>27.5</v>
      </c>
      <c r="AH9" s="17" t="s">
        <v>19</v>
      </c>
      <c r="AI9" s="18">
        <v>8</v>
      </c>
      <c r="AJ9" s="18">
        <v>200</v>
      </c>
      <c r="AK9" s="18">
        <v>210000</v>
      </c>
      <c r="AL9" s="18">
        <v>548</v>
      </c>
      <c r="AM9" s="18">
        <f t="shared" ref="AM9" si="11">100*2*3.1416*AI9^2/4/AJ9/Z9</f>
        <v>50.265599999999992</v>
      </c>
      <c r="AN9" s="2"/>
      <c r="AO9" s="2">
        <f t="shared" si="6"/>
        <v>56.548667764616276</v>
      </c>
      <c r="AP9" s="2">
        <f t="shared" si="7"/>
        <v>17.352008609480354</v>
      </c>
      <c r="AQ9" s="2" t="str">
        <f t="shared" si="8"/>
        <v>OK</v>
      </c>
      <c r="AR9" s="2"/>
      <c r="AS9" s="2"/>
      <c r="AT9" s="2"/>
      <c r="AU9" s="2"/>
      <c r="AV9" s="2"/>
      <c r="AW9" s="2"/>
      <c r="AX9" s="2"/>
      <c r="AY9" s="2"/>
      <c r="AZ9" s="2"/>
    </row>
    <row r="10" spans="1:52" customFormat="1" x14ac:dyDescent="0.25">
      <c r="A10" s="18">
        <v>7</v>
      </c>
      <c r="B10" s="23"/>
      <c r="C10" s="17" t="s">
        <v>51</v>
      </c>
      <c r="D10" s="18">
        <v>20.5</v>
      </c>
      <c r="E10" s="17">
        <v>250</v>
      </c>
      <c r="F10" s="17">
        <v>450</v>
      </c>
      <c r="G10" s="17">
        <v>410</v>
      </c>
      <c r="H10" s="17">
        <v>450</v>
      </c>
      <c r="I10" s="17">
        <v>0</v>
      </c>
      <c r="J10" s="17" t="s">
        <v>35</v>
      </c>
      <c r="K10" s="17">
        <v>1400</v>
      </c>
      <c r="L10" s="21">
        <f t="shared" si="10"/>
        <v>3.4146341463414633</v>
      </c>
      <c r="M10" s="18" t="s">
        <v>19</v>
      </c>
      <c r="N10" s="18">
        <v>6</v>
      </c>
      <c r="O10" s="18">
        <f t="shared" si="2"/>
        <v>184.5</v>
      </c>
      <c r="P10" s="18">
        <v>200000</v>
      </c>
      <c r="Q10" s="18">
        <v>273</v>
      </c>
      <c r="R10" s="18">
        <f t="shared" si="3"/>
        <v>0.12259902439024388</v>
      </c>
      <c r="S10" s="17" t="s">
        <v>37</v>
      </c>
      <c r="T10" s="17" t="s">
        <v>38</v>
      </c>
      <c r="U10" s="18" t="s">
        <v>55</v>
      </c>
      <c r="V10" s="17">
        <v>392000</v>
      </c>
      <c r="W10" s="17">
        <v>0.191</v>
      </c>
      <c r="X10" s="17">
        <v>2600</v>
      </c>
      <c r="Y10" s="17">
        <v>1</v>
      </c>
      <c r="Z10" s="17">
        <v>1</v>
      </c>
      <c r="AA10" s="17">
        <f t="shared" si="9"/>
        <v>369</v>
      </c>
      <c r="AB10" s="17">
        <v>90</v>
      </c>
      <c r="AC10" s="18">
        <v>45</v>
      </c>
      <c r="AD10" s="17">
        <v>240</v>
      </c>
      <c r="AE10" s="17">
        <v>25</v>
      </c>
      <c r="AF10" s="2"/>
      <c r="AG10" s="17">
        <v>21</v>
      </c>
      <c r="AH10" s="17" t="s">
        <v>19</v>
      </c>
      <c r="AI10" s="17">
        <v>8</v>
      </c>
      <c r="AJ10" s="17">
        <v>200</v>
      </c>
      <c r="AK10" s="17">
        <v>210000</v>
      </c>
      <c r="AL10" s="17">
        <v>476</v>
      </c>
      <c r="AM10" s="17">
        <f t="shared" ref="AM10" si="12">100*2*3.1416*AI10^2/4/AJ10/Z10</f>
        <v>50.265599999999992</v>
      </c>
      <c r="AN10" s="2"/>
      <c r="AO10" s="2">
        <f t="shared" si="6"/>
        <v>56.548667764616276</v>
      </c>
      <c r="AP10" s="2">
        <f t="shared" si="7"/>
        <v>47.428823532579635</v>
      </c>
      <c r="AQ10" s="2" t="str">
        <f t="shared" si="8"/>
        <v>OK</v>
      </c>
      <c r="AR10" s="2"/>
      <c r="AS10" s="2"/>
      <c r="AT10" s="2"/>
      <c r="AU10" s="2"/>
      <c r="AV10" s="2"/>
      <c r="AW10" s="2"/>
      <c r="AX10" s="2"/>
      <c r="AY10" s="2"/>
      <c r="AZ10" s="2"/>
    </row>
    <row r="11" spans="1:52" customFormat="1" x14ac:dyDescent="0.25">
      <c r="A11" s="18">
        <v>8</v>
      </c>
      <c r="B11" s="23"/>
      <c r="C11" s="18" t="s">
        <v>52</v>
      </c>
      <c r="D11" s="18">
        <v>20.5</v>
      </c>
      <c r="E11" s="18">
        <v>180</v>
      </c>
      <c r="F11" s="18">
        <v>500</v>
      </c>
      <c r="G11" s="18">
        <f>F11-65</f>
        <v>435</v>
      </c>
      <c r="H11" s="18">
        <v>500</v>
      </c>
      <c r="I11" s="18">
        <v>0</v>
      </c>
      <c r="J11" s="18" t="s">
        <v>35</v>
      </c>
      <c r="K11" s="18">
        <v>1250</v>
      </c>
      <c r="L11" s="18">
        <v>2.2000000000000002</v>
      </c>
      <c r="M11" s="18" t="s">
        <v>19</v>
      </c>
      <c r="N11" s="18">
        <v>6</v>
      </c>
      <c r="O11" s="18">
        <f t="shared" si="2"/>
        <v>195.75</v>
      </c>
      <c r="P11" s="18">
        <v>200000</v>
      </c>
      <c r="Q11" s="18">
        <v>273</v>
      </c>
      <c r="R11" s="18">
        <f t="shared" si="3"/>
        <v>0.16049042145593867</v>
      </c>
      <c r="S11" s="18" t="s">
        <v>37</v>
      </c>
      <c r="T11" s="18" t="s">
        <v>38</v>
      </c>
      <c r="U11" s="18" t="s">
        <v>55</v>
      </c>
      <c r="V11" s="18">
        <v>234000</v>
      </c>
      <c r="W11" s="17">
        <v>0.11</v>
      </c>
      <c r="X11" s="18">
        <v>4500</v>
      </c>
      <c r="Y11" s="18">
        <v>1</v>
      </c>
      <c r="Z11" s="18">
        <v>1</v>
      </c>
      <c r="AA11" s="9">
        <f t="shared" si="9"/>
        <v>391.5</v>
      </c>
      <c r="AB11" s="18">
        <v>90</v>
      </c>
      <c r="AC11" s="18">
        <v>45</v>
      </c>
      <c r="AD11" s="20">
        <v>256</v>
      </c>
      <c r="AE11" s="20">
        <f>AD11-122</f>
        <v>134</v>
      </c>
      <c r="AF11" s="2"/>
      <c r="AG11" s="2">
        <f>59*0.79</f>
        <v>46.61</v>
      </c>
      <c r="AH11" s="18" t="s">
        <v>36</v>
      </c>
      <c r="AI11" s="18">
        <v>0</v>
      </c>
      <c r="AJ11" s="18"/>
      <c r="AK11" s="18"/>
      <c r="AL11" s="18"/>
      <c r="AM11" s="18"/>
      <c r="AN11" s="2"/>
      <c r="AO11" s="2">
        <f t="shared" si="6"/>
        <v>56.548667764616276</v>
      </c>
      <c r="AP11" s="2">
        <f t="shared" si="7"/>
        <v>36.230993976594981</v>
      </c>
      <c r="AQ11" s="2" t="str">
        <f t="shared" si="8"/>
        <v>OK</v>
      </c>
      <c r="AR11" s="2"/>
      <c r="AS11" s="2"/>
      <c r="AT11" s="2"/>
      <c r="AU11" s="2"/>
      <c r="AV11" s="2"/>
      <c r="AW11" s="2"/>
      <c r="AX11" s="2"/>
      <c r="AY11" s="2"/>
      <c r="AZ11" s="2"/>
    </row>
    <row r="12" spans="1:52" customFormat="1" x14ac:dyDescent="0.25">
      <c r="A12" s="18">
        <v>9</v>
      </c>
      <c r="B12" s="23"/>
      <c r="C12" s="18">
        <v>290</v>
      </c>
      <c r="D12" s="18">
        <v>20.5</v>
      </c>
      <c r="E12" s="18">
        <v>180</v>
      </c>
      <c r="F12" s="2">
        <v>400</v>
      </c>
      <c r="G12" s="18">
        <f>F12-65</f>
        <v>335</v>
      </c>
      <c r="H12" s="2">
        <v>400</v>
      </c>
      <c r="I12" s="18">
        <v>0</v>
      </c>
      <c r="J12" s="18" t="s">
        <v>35</v>
      </c>
      <c r="K12" s="2">
        <v>1000</v>
      </c>
      <c r="L12" s="18">
        <v>2.2000000000000002</v>
      </c>
      <c r="M12" s="18" t="s">
        <v>19</v>
      </c>
      <c r="N12" s="18">
        <v>6</v>
      </c>
      <c r="O12" s="18">
        <f t="shared" si="2"/>
        <v>150.75</v>
      </c>
      <c r="P12" s="18">
        <v>200000</v>
      </c>
      <c r="Q12" s="18">
        <v>273</v>
      </c>
      <c r="R12" s="18">
        <f t="shared" si="3"/>
        <v>0.20839800995024874</v>
      </c>
      <c r="S12" s="18" t="s">
        <v>37</v>
      </c>
      <c r="T12" s="18" t="s">
        <v>38</v>
      </c>
      <c r="U12" s="18" t="s">
        <v>55</v>
      </c>
      <c r="V12" s="18">
        <v>234000</v>
      </c>
      <c r="W12" s="17">
        <v>0.11</v>
      </c>
      <c r="X12" s="18">
        <v>4500</v>
      </c>
      <c r="Y12" s="2">
        <v>1</v>
      </c>
      <c r="Z12" s="2">
        <v>1</v>
      </c>
      <c r="AA12" s="9">
        <f t="shared" si="9"/>
        <v>301.5</v>
      </c>
      <c r="AB12" s="2">
        <v>90</v>
      </c>
      <c r="AC12" s="18">
        <v>45</v>
      </c>
      <c r="AD12" s="20">
        <v>298</v>
      </c>
      <c r="AE12" s="20">
        <f>AD12-237</f>
        <v>61</v>
      </c>
      <c r="AF12" s="2"/>
      <c r="AG12" s="2">
        <f>46*0.79</f>
        <v>36.340000000000003</v>
      </c>
      <c r="AH12" s="2" t="s">
        <v>19</v>
      </c>
      <c r="AI12" s="2">
        <v>6</v>
      </c>
      <c r="AJ12" s="2">
        <v>200</v>
      </c>
      <c r="AK12" s="2">
        <v>210000</v>
      </c>
      <c r="AL12" s="2">
        <v>515</v>
      </c>
      <c r="AM12" s="18">
        <f t="shared" ref="AM12" si="13">100*2*3.1416*AI12^2/4/AJ12/Z12</f>
        <v>28.274399999999996</v>
      </c>
      <c r="AN12" s="2"/>
      <c r="AO12" s="2">
        <f t="shared" si="6"/>
        <v>56.548667764616276</v>
      </c>
      <c r="AP12" s="2">
        <f t="shared" si="7"/>
        <v>27.90202984404441</v>
      </c>
      <c r="AQ12" s="2" t="str">
        <f t="shared" si="8"/>
        <v>OK</v>
      </c>
      <c r="AR12" s="2"/>
      <c r="AS12" s="2"/>
      <c r="AT12" s="2"/>
      <c r="AU12" s="2"/>
      <c r="AV12" s="2"/>
      <c r="AW12" s="2"/>
      <c r="AX12" s="2"/>
      <c r="AY12" s="2"/>
      <c r="AZ12" s="2"/>
    </row>
    <row r="13" spans="1:52" customFormat="1" x14ac:dyDescent="0.25">
      <c r="A13" s="18">
        <v>10</v>
      </c>
      <c r="B13" s="9" t="s">
        <v>53</v>
      </c>
      <c r="C13" s="18">
        <v>5</v>
      </c>
      <c r="D13" s="18">
        <v>20.5</v>
      </c>
      <c r="E13" s="18">
        <v>100</v>
      </c>
      <c r="F13" s="18">
        <v>300</v>
      </c>
      <c r="G13" s="18">
        <f>F13-50</f>
        <v>250</v>
      </c>
      <c r="H13" s="18">
        <v>300</v>
      </c>
      <c r="I13" s="18">
        <v>50</v>
      </c>
      <c r="J13" s="18" t="s">
        <v>48</v>
      </c>
      <c r="K13" s="18">
        <v>810</v>
      </c>
      <c r="L13" s="19">
        <f t="shared" ref="L13" si="14">K13/G13</f>
        <v>3.24</v>
      </c>
      <c r="M13" s="18" t="s">
        <v>19</v>
      </c>
      <c r="N13" s="18">
        <v>6</v>
      </c>
      <c r="O13" s="18">
        <f t="shared" si="2"/>
        <v>112.5</v>
      </c>
      <c r="P13" s="18">
        <v>200000</v>
      </c>
      <c r="Q13" s="18">
        <v>273</v>
      </c>
      <c r="R13" s="18">
        <f t="shared" si="3"/>
        <v>0.50265599999999988</v>
      </c>
      <c r="S13" s="18" t="s">
        <v>37</v>
      </c>
      <c r="T13" s="18" t="s">
        <v>39</v>
      </c>
      <c r="U13" s="18" t="s">
        <v>55</v>
      </c>
      <c r="V13" s="18">
        <v>178600</v>
      </c>
      <c r="W13" s="18">
        <v>1.2</v>
      </c>
      <c r="X13" s="18">
        <v>2868</v>
      </c>
      <c r="Y13" s="18">
        <v>25</v>
      </c>
      <c r="Z13" s="18">
        <v>75</v>
      </c>
      <c r="AA13" s="9">
        <f t="shared" si="9"/>
        <v>175</v>
      </c>
      <c r="AB13" s="18">
        <v>90</v>
      </c>
      <c r="AC13" s="18">
        <v>45</v>
      </c>
      <c r="AD13" s="20">
        <v>107.25</v>
      </c>
      <c r="AE13" s="20">
        <f>AD13-164.2/2</f>
        <v>25.150000000000006</v>
      </c>
      <c r="AF13" s="2"/>
      <c r="AG13" s="18">
        <v>25.4</v>
      </c>
      <c r="AH13" s="18" t="s">
        <v>19</v>
      </c>
      <c r="AI13" s="18">
        <v>6</v>
      </c>
      <c r="AJ13" s="18">
        <v>75</v>
      </c>
      <c r="AK13" s="18">
        <v>200000</v>
      </c>
      <c r="AL13" s="18">
        <v>325</v>
      </c>
      <c r="AM13" s="18">
        <f>100*2*3.1416*AI13^2/4/AJ13/Z13</f>
        <v>1.005312</v>
      </c>
      <c r="AN13" s="2"/>
      <c r="AO13" s="2">
        <f t="shared" si="6"/>
        <v>56.548667764616276</v>
      </c>
      <c r="AP13" s="2">
        <f t="shared" si="7"/>
        <v>11.568005739653568</v>
      </c>
      <c r="AQ13" s="2" t="str">
        <f t="shared" si="8"/>
        <v>OK</v>
      </c>
      <c r="AR13" s="2"/>
      <c r="AS13" s="2"/>
      <c r="AT13" s="2"/>
      <c r="AU13" s="2"/>
      <c r="AV13" s="2"/>
      <c r="AW13" s="2"/>
      <c r="AX13" s="2"/>
      <c r="AY13" s="2"/>
      <c r="AZ13" s="2"/>
    </row>
    <row r="14" spans="1:52" x14ac:dyDescent="0.25">
      <c r="A14" s="18">
        <v>11</v>
      </c>
      <c r="B14" s="25" t="s">
        <v>56</v>
      </c>
      <c r="C14" s="25">
        <v>4</v>
      </c>
      <c r="D14" s="18">
        <v>20.5</v>
      </c>
      <c r="E14" s="2">
        <v>250</v>
      </c>
      <c r="F14" s="2">
        <v>500</v>
      </c>
      <c r="G14" s="2">
        <v>400</v>
      </c>
      <c r="H14" s="2">
        <v>500</v>
      </c>
      <c r="I14" s="2">
        <v>0</v>
      </c>
      <c r="J14" s="2" t="s">
        <v>35</v>
      </c>
      <c r="K14" s="2">
        <v>1000</v>
      </c>
      <c r="L14" s="26">
        <f t="shared" ref="L14" si="15">K14/G14</f>
        <v>2.5</v>
      </c>
      <c r="M14" s="18" t="s">
        <v>19</v>
      </c>
      <c r="N14" s="18">
        <v>8</v>
      </c>
      <c r="O14" s="18">
        <f t="shared" si="2"/>
        <v>180</v>
      </c>
      <c r="P14" s="18">
        <v>200000</v>
      </c>
      <c r="Q14" s="18">
        <v>273</v>
      </c>
      <c r="R14" s="18">
        <f t="shared" si="3"/>
        <v>0.22340266666666664</v>
      </c>
      <c r="S14" s="2" t="s">
        <v>37</v>
      </c>
      <c r="T14" s="2" t="s">
        <v>39</v>
      </c>
      <c r="U14" s="2" t="s">
        <v>55</v>
      </c>
      <c r="V14" s="2">
        <v>244000</v>
      </c>
      <c r="W14" s="2">
        <v>0.111</v>
      </c>
      <c r="X14" s="2">
        <v>3990</v>
      </c>
      <c r="Y14" s="2">
        <v>40</v>
      </c>
      <c r="Z14" s="2">
        <v>100</v>
      </c>
      <c r="AA14" s="2">
        <f t="shared" ref="AA14" si="16">0.9*G14-I14</f>
        <v>360</v>
      </c>
      <c r="AB14" s="2">
        <v>90</v>
      </c>
      <c r="AC14" s="18">
        <v>45</v>
      </c>
      <c r="AD14" s="2">
        <v>183.9</v>
      </c>
      <c r="AE14" s="2">
        <v>2.9</v>
      </c>
      <c r="AG14" s="2">
        <v>32.6</v>
      </c>
      <c r="AH14" s="2" t="s">
        <v>36</v>
      </c>
      <c r="AI14" s="2">
        <v>0</v>
      </c>
      <c r="AO14" s="2">
        <f t="shared" si="6"/>
        <v>100.53096491487338</v>
      </c>
      <c r="AP14" s="2">
        <f t="shared" si="7"/>
        <v>46.272022958614272</v>
      </c>
      <c r="AQ14" s="2" t="str">
        <f t="shared" si="8"/>
        <v>OK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PolyU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2013-03-11T05:16:01Z</dcterms:created>
  <dcterms:modified xsi:type="dcterms:W3CDTF">2013-04-23T02:36:48Z</dcterms:modified>
</cp:coreProperties>
</file>