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315" windowHeight="120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D55" i="1" l="1"/>
  <c r="AD54" i="1"/>
  <c r="AD53" i="1"/>
  <c r="AD52" i="1"/>
  <c r="AD51" i="1"/>
  <c r="AD50" i="1"/>
  <c r="AD49" i="1"/>
  <c r="AD48" i="1"/>
  <c r="AD47" i="1"/>
  <c r="AD46" i="1"/>
  <c r="AE26" i="1" l="1"/>
  <c r="AD26" i="1"/>
  <c r="AE25" i="1"/>
  <c r="AD25" i="1"/>
  <c r="AA60" i="1" l="1"/>
  <c r="L60" i="1"/>
  <c r="AA59" i="1"/>
  <c r="L59" i="1"/>
  <c r="AA58" i="1"/>
  <c r="R58" i="1"/>
  <c r="L58" i="1"/>
  <c r="AA57" i="1"/>
  <c r="R57" i="1"/>
  <c r="L57" i="1"/>
  <c r="AA56" i="1"/>
  <c r="L56" i="1"/>
  <c r="AA55" i="1"/>
  <c r="L55" i="1"/>
  <c r="AA54" i="1"/>
  <c r="L54" i="1"/>
  <c r="AA53" i="1"/>
  <c r="L53" i="1"/>
  <c r="AA52" i="1"/>
  <c r="L52" i="1"/>
  <c r="AA51" i="1"/>
  <c r="L51" i="1"/>
  <c r="AA50" i="1"/>
  <c r="L50" i="1"/>
  <c r="AA49" i="1"/>
  <c r="L49" i="1"/>
  <c r="AA48" i="1"/>
  <c r="L48" i="1"/>
  <c r="AA47" i="1"/>
  <c r="L47" i="1"/>
  <c r="AA46" i="1"/>
  <c r="L46" i="1"/>
  <c r="AA45" i="1"/>
  <c r="R45" i="1"/>
  <c r="L45" i="1"/>
  <c r="D45" i="1"/>
  <c r="AA44" i="1"/>
  <c r="R44" i="1"/>
  <c r="L44" i="1"/>
  <c r="D44" i="1"/>
  <c r="AA43" i="1"/>
  <c r="R43" i="1"/>
  <c r="L43" i="1"/>
  <c r="D43" i="1"/>
  <c r="AA42" i="1"/>
  <c r="R42" i="1"/>
  <c r="L42" i="1"/>
  <c r="D42" i="1"/>
  <c r="AA41" i="1"/>
  <c r="R41" i="1"/>
  <c r="L41" i="1"/>
  <c r="D41" i="1"/>
  <c r="AA40" i="1"/>
  <c r="R40" i="1"/>
  <c r="L40" i="1"/>
  <c r="D40" i="1"/>
  <c r="AA39" i="1"/>
  <c r="R39" i="1"/>
  <c r="L39" i="1"/>
  <c r="D39" i="1"/>
  <c r="AA38" i="1"/>
  <c r="R38" i="1"/>
  <c r="L38" i="1"/>
  <c r="D38" i="1"/>
  <c r="AA37" i="1"/>
  <c r="W37" i="1"/>
  <c r="R37" i="1"/>
  <c r="L37" i="1"/>
  <c r="AA36" i="1"/>
  <c r="R36" i="1"/>
  <c r="L36" i="1"/>
  <c r="AA35" i="1"/>
  <c r="R35" i="1"/>
  <c r="L35" i="1"/>
  <c r="AA34" i="1"/>
  <c r="L34" i="1"/>
  <c r="AA33" i="1"/>
  <c r="L33" i="1"/>
  <c r="AA32" i="1"/>
  <c r="R32" i="1"/>
  <c r="L32" i="1"/>
  <c r="R31" i="1"/>
  <c r="AA30" i="1"/>
  <c r="AA29" i="1"/>
  <c r="AA28" i="1"/>
  <c r="Z28" i="1"/>
  <c r="R28" i="1"/>
  <c r="K28" i="1"/>
  <c r="AA27" i="1"/>
  <c r="R27" i="1"/>
  <c r="AA26" i="1"/>
  <c r="AA25" i="1"/>
  <c r="AA24" i="1"/>
  <c r="R24" i="1"/>
  <c r="AA23" i="1"/>
  <c r="R23" i="1"/>
  <c r="AA22" i="1"/>
  <c r="R22" i="1"/>
  <c r="AA21" i="1"/>
  <c r="R21" i="1"/>
  <c r="AA20" i="1"/>
  <c r="R20" i="1"/>
  <c r="AA19" i="1"/>
  <c r="R19" i="1"/>
  <c r="AA18" i="1"/>
  <c r="R18" i="1"/>
  <c r="AA17" i="1"/>
  <c r="R17" i="1"/>
  <c r="AA16" i="1"/>
  <c r="R16" i="1"/>
  <c r="AE15" i="1"/>
  <c r="AA15" i="1"/>
  <c r="R15" i="1"/>
  <c r="L15" i="1"/>
  <c r="H15" i="1"/>
  <c r="AE14" i="1"/>
  <c r="AA14" i="1"/>
  <c r="R14" i="1"/>
  <c r="L14" i="1"/>
  <c r="H14" i="1"/>
  <c r="AE13" i="1"/>
  <c r="AA13" i="1"/>
  <c r="R13" i="1"/>
  <c r="L13" i="1"/>
  <c r="H13" i="1"/>
  <c r="AE12" i="1"/>
  <c r="L12" i="1"/>
  <c r="H12" i="1"/>
  <c r="AA12" i="1" s="1"/>
  <c r="AA11" i="1"/>
  <c r="L11" i="1"/>
  <c r="AA10" i="1"/>
  <c r="L10" i="1"/>
  <c r="AA9" i="1"/>
  <c r="L9" i="1"/>
  <c r="AA8" i="1"/>
  <c r="L8" i="1"/>
  <c r="AA7" i="1"/>
  <c r="L7" i="1"/>
  <c r="AA6" i="1"/>
  <c r="L6" i="1"/>
  <c r="AA5" i="1"/>
  <c r="L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A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comments1.xml><?xml version="1.0" encoding="utf-8"?>
<comments xmlns="http://schemas.openxmlformats.org/spreadsheetml/2006/main">
  <authors>
    <author>Chen Guangming</author>
  </authors>
  <commentList>
    <comment ref="M32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sharedStrings.xml><?xml version="1.0" encoding="utf-8"?>
<sst xmlns="http://schemas.openxmlformats.org/spreadsheetml/2006/main" count="398" uniqueCount="124">
  <si>
    <t>Concrete strength</t>
  </si>
  <si>
    <t>Beam Dimension (all in mm)</t>
  </si>
  <si>
    <t>Steel stirrups</t>
  </si>
  <si>
    <t>FRP shear reinforcement</t>
  </si>
  <si>
    <t>Crack angel</t>
  </si>
  <si>
    <r>
      <t>V</t>
    </r>
    <r>
      <rPr>
        <vertAlign val="subscript"/>
        <sz val="10"/>
        <rFont val="Arial"/>
        <family val="2"/>
      </rPr>
      <t>total,exp</t>
    </r>
  </si>
  <si>
    <r>
      <t>V</t>
    </r>
    <r>
      <rPr>
        <b/>
        <vertAlign val="subscript"/>
        <sz val="10"/>
        <rFont val="Arial"/>
        <family val="2"/>
      </rPr>
      <t>f,exp</t>
    </r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</si>
  <si>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</si>
  <si>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</si>
  <si>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</si>
  <si>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</si>
  <si>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</si>
  <si>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</si>
  <si>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</si>
  <si>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</si>
  <si>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</si>
  <si>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</si>
  <si>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</si>
  <si>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</si>
  <si>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</si>
  <si>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</si>
  <si>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</si>
  <si>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</si>
  <si>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</si>
  <si>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</si>
  <si>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</si>
  <si>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</si>
  <si>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</si>
  <si>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</si>
  <si>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</si>
  <si>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</si>
  <si>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</si>
  <si>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</si>
  <si>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</si>
  <si>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t>BT2</t>
  </si>
  <si>
    <t>T</t>
  </si>
  <si>
    <t>NA</t>
  </si>
  <si>
    <t>CFRP</t>
  </si>
  <si>
    <t xml:space="preserve">Sheet </t>
  </si>
  <si>
    <t>Khallifa and Nanni 2000</t>
  </si>
  <si>
    <t>BT3</t>
  </si>
  <si>
    <t>BT4</t>
  </si>
  <si>
    <t>Strip</t>
  </si>
  <si>
    <t>SO3-2</t>
  </si>
  <si>
    <t>Rec.</t>
  </si>
  <si>
    <t>Khallifa and Nanni 2002</t>
  </si>
  <si>
    <t>SO4-2</t>
  </si>
  <si>
    <t>SO3-3</t>
  </si>
  <si>
    <t>SO3-4</t>
  </si>
  <si>
    <t>SO4-3</t>
  </si>
  <si>
    <t>PU1</t>
  </si>
  <si>
    <t>R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</si>
  <si>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</si>
  <si>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</si>
  <si>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</si>
  <si>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</si>
  <si>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</si>
  <si>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</si>
  <si>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</si>
  <si>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</si>
  <si>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</si>
  <si>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</si>
  <si>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</si>
  <si>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</si>
  <si>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</si>
  <si>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</si>
  <si>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</si>
  <si>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</si>
  <si>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S3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</si>
  <si>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</si>
  <si>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</si>
  <si>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</si>
  <si>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</si>
  <si>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</si>
  <si>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</si>
  <si>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</si>
  <si>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</si>
  <si>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</si>
  <si>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</si>
  <si>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</si>
  <si>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</si>
  <si>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</si>
  <si>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</si>
  <si>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</si>
  <si>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</si>
  <si>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</si>
  <si>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</si>
  <si>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</si>
  <si>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</si>
  <si>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</si>
  <si>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</si>
  <si>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</si>
  <si>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</si>
  <si>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</si>
  <si>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</si>
  <si>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</si>
  <si>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</si>
  <si>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</si>
  <si>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</si>
  <si>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</si>
  <si>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</si>
  <si>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</si>
  <si>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</si>
  <si>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Beber and  Campos Filho 2005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</si>
  <si>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</si>
  <si>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</si>
  <si>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</si>
  <si>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</si>
  <si>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</si>
  <si>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</si>
  <si>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</si>
  <si>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</si>
  <si>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</si>
  <si>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</si>
  <si>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GFRP</t>
  </si>
  <si>
    <t>C-1</t>
  </si>
  <si>
    <t>Adhikary et al. 2004</t>
  </si>
  <si>
    <t>A-1</t>
  </si>
  <si>
    <t>AFRP</t>
  </si>
  <si>
    <t>U</t>
  </si>
  <si>
    <t>Nx,y</t>
  </si>
  <si>
    <t>`</t>
  </si>
  <si>
    <t>ME</t>
  </si>
  <si>
    <t>V_prediction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</si>
</sst>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8" borderId="0" xfId="0" applyFill="1"/>
    <xf numFmtId="0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0" fontId="0" fillId="1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Database%20for%20shear%20debonding-Dec%202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e"/>
      <sheetName val="U"/>
      <sheetName val="all"/>
    </sheetNames>
    <sheetDataSet>
      <sheetData sheetId="0"/>
      <sheetData sheetId="1"/>
      <sheetData sheetId="2">
        <row r="150">
          <cell r="BP15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7"/>
  <sheetViews>
    <sheetView tabSelected="1" workbookViewId="0">
      <pane ySplit="3" topLeftCell="A35" activePane="bottomLeft" state="frozen"/>
      <selection pane="bottomLeft" activeCell="A56" sqref="A56:XFD56"/>
    </sheetView>
  </sheetViews>
  <sheetFormatPr defaultRowHeight="15" x14ac:dyDescent="0.25"/>
  <cols>
    <col min="1" max="1" width="9.140625" style="14"/>
    <col min="2" max="2" width="28.42578125" style="14" bestFit="1" customWidth="1"/>
    <col min="3" max="31" width="9.140625" style="14"/>
  </cols>
  <sheetData>
    <row r="1" spans="1:33" x14ac:dyDescent="0.25">
      <c r="A1" s="34" t="s">
        <v>120</v>
      </c>
      <c r="B1"/>
      <c r="C1" s="14">
        <v>1</v>
      </c>
      <c r="D1" s="14">
        <v>2</v>
      </c>
      <c r="E1" s="14">
        <v>3</v>
      </c>
      <c r="F1" s="14">
        <f>E1+1</f>
        <v>4</v>
      </c>
      <c r="G1" s="14">
        <f>F1+1</f>
        <v>5</v>
      </c>
      <c r="K1" s="14">
        <f>G1+1</f>
        <v>6</v>
      </c>
      <c r="L1" s="14">
        <f t="shared" ref="L1:AE1" si="0">K1+1</f>
        <v>7</v>
      </c>
      <c r="M1" s="14">
        <f t="shared" si="0"/>
        <v>8</v>
      </c>
      <c r="N1" s="14">
        <f t="shared" si="0"/>
        <v>9</v>
      </c>
      <c r="O1" s="14">
        <f t="shared" si="0"/>
        <v>10</v>
      </c>
      <c r="P1" s="14">
        <f t="shared" si="0"/>
        <v>11</v>
      </c>
      <c r="Q1" s="14">
        <f t="shared" si="0"/>
        <v>12</v>
      </c>
      <c r="R1" s="14">
        <f t="shared" si="0"/>
        <v>13</v>
      </c>
      <c r="S1" s="14">
        <f t="shared" si="0"/>
        <v>14</v>
      </c>
      <c r="T1" s="14">
        <f t="shared" si="0"/>
        <v>15</v>
      </c>
      <c r="V1" s="14">
        <f>T1+1</f>
        <v>16</v>
      </c>
      <c r="W1" s="14">
        <f t="shared" si="0"/>
        <v>17</v>
      </c>
      <c r="X1" s="14">
        <f t="shared" si="0"/>
        <v>18</v>
      </c>
      <c r="Y1" s="14">
        <f t="shared" si="0"/>
        <v>19</v>
      </c>
      <c r="Z1" s="14">
        <f t="shared" si="0"/>
        <v>20</v>
      </c>
      <c r="AA1" s="14">
        <f t="shared" si="0"/>
        <v>21</v>
      </c>
      <c r="AB1" s="14">
        <f t="shared" si="0"/>
        <v>22</v>
      </c>
      <c r="AC1" s="14">
        <f t="shared" si="0"/>
        <v>23</v>
      </c>
      <c r="AD1" s="14">
        <f t="shared" si="0"/>
        <v>24</v>
      </c>
      <c r="AE1" s="14">
        <f t="shared" si="0"/>
        <v>25</v>
      </c>
    </row>
    <row r="2" spans="1:33" ht="15.75" x14ac:dyDescent="0.3">
      <c r="A2"/>
      <c r="B2"/>
      <c r="C2"/>
      <c r="D2" s="1" t="s">
        <v>0</v>
      </c>
      <c r="E2" s="2"/>
      <c r="F2" s="2" t="s">
        <v>1</v>
      </c>
      <c r="G2" s="2"/>
      <c r="H2" s="2"/>
      <c r="I2" s="2"/>
      <c r="J2" s="2"/>
      <c r="K2" s="2"/>
      <c r="L2" s="2"/>
      <c r="M2" s="3"/>
      <c r="N2" s="3" t="s">
        <v>2</v>
      </c>
      <c r="O2" s="3"/>
      <c r="P2" s="3"/>
      <c r="Q2" s="3"/>
      <c r="R2" s="3"/>
      <c r="S2" s="4"/>
      <c r="T2" s="5" t="s">
        <v>3</v>
      </c>
      <c r="U2" s="5"/>
      <c r="V2" s="4"/>
      <c r="W2" s="4"/>
      <c r="X2" s="4"/>
      <c r="Y2" s="4"/>
      <c r="Z2" s="4"/>
      <c r="AA2" s="4"/>
      <c r="AB2" s="4"/>
      <c r="AC2" s="2" t="s">
        <v>4</v>
      </c>
      <c r="AD2" s="6" t="s">
        <v>5</v>
      </c>
      <c r="AE2" s="6" t="s">
        <v>6</v>
      </c>
    </row>
    <row r="3" spans="1:33" ht="20.25" x14ac:dyDescent="0.35">
      <c r="A3"/>
      <c r="B3" s="7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9" t="s">
        <v>15</v>
      </c>
      <c r="K3" s="8" t="s">
        <v>16</v>
      </c>
      <c r="L3" s="8" t="s">
        <v>17</v>
      </c>
      <c r="M3" s="9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10" t="s">
        <v>23</v>
      </c>
      <c r="S3" s="9" t="s">
        <v>24</v>
      </c>
      <c r="T3" s="9" t="s">
        <v>25</v>
      </c>
      <c r="U3" s="9"/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11" t="s">
        <v>31</v>
      </c>
      <c r="AB3" s="12" t="s">
        <v>32</v>
      </c>
      <c r="AC3" s="13" t="s">
        <v>33</v>
      </c>
      <c r="AD3" s="13"/>
      <c r="AF3" s="14" t="s">
        <v>122</v>
      </c>
      <c r="AG3" t="s">
        <v>123</v>
      </c>
    </row>
    <row r="4" spans="1:33" x14ac:dyDescent="0.25">
      <c r="A4" s="14">
        <v>1</v>
      </c>
      <c r="B4" s="15"/>
      <c r="C4" s="14" t="s">
        <v>34</v>
      </c>
      <c r="D4" s="16">
        <v>35</v>
      </c>
      <c r="E4" s="16">
        <v>150</v>
      </c>
      <c r="F4" s="16">
        <v>405</v>
      </c>
      <c r="G4" s="16">
        <v>360</v>
      </c>
      <c r="H4" s="16">
        <v>405</v>
      </c>
      <c r="I4" s="16">
        <v>100</v>
      </c>
      <c r="J4" s="16" t="s">
        <v>35</v>
      </c>
      <c r="K4" s="16">
        <v>1070</v>
      </c>
      <c r="L4" s="17">
        <f t="shared" ref="L4:L15" si="1">K4/G4</f>
        <v>2.9722222222222223</v>
      </c>
      <c r="M4" s="16" t="s">
        <v>36</v>
      </c>
      <c r="N4" s="16"/>
      <c r="O4" s="16"/>
      <c r="P4" s="16"/>
      <c r="Q4" s="16"/>
      <c r="R4" s="16"/>
      <c r="S4" s="16" t="s">
        <v>37</v>
      </c>
      <c r="T4" s="16" t="s">
        <v>38</v>
      </c>
      <c r="U4" s="16" t="s">
        <v>119</v>
      </c>
      <c r="V4" s="16">
        <v>228000</v>
      </c>
      <c r="W4" s="16">
        <v>0.16500000000000001</v>
      </c>
      <c r="X4" s="16">
        <v>3970</v>
      </c>
      <c r="Y4" s="16">
        <v>1</v>
      </c>
      <c r="Z4" s="16">
        <v>1</v>
      </c>
      <c r="AA4" s="18">
        <f t="shared" ref="AA4:AA60" si="2">0.9*G4-(F4-H4)-I4</f>
        <v>224</v>
      </c>
      <c r="AB4" s="16">
        <v>90</v>
      </c>
      <c r="AC4" s="19">
        <f>[1]all!BP150</f>
        <v>45</v>
      </c>
      <c r="AD4" s="20">
        <v>155</v>
      </c>
      <c r="AE4" s="20">
        <v>65</v>
      </c>
      <c r="AF4" s="16">
        <v>1.72254341540428</v>
      </c>
      <c r="AG4">
        <v>89.983218195763996</v>
      </c>
    </row>
    <row r="5" spans="1:33" x14ac:dyDescent="0.25">
      <c r="A5" s="14">
        <f t="shared" ref="A5:A60" si="3">A4+1</f>
        <v>2</v>
      </c>
      <c r="B5" s="15" t="s">
        <v>39</v>
      </c>
      <c r="C5" s="16" t="s">
        <v>40</v>
      </c>
      <c r="D5" s="16">
        <v>35</v>
      </c>
      <c r="E5" s="16">
        <v>150</v>
      </c>
      <c r="F5" s="16">
        <v>405</v>
      </c>
      <c r="G5" s="16">
        <v>360</v>
      </c>
      <c r="H5" s="16">
        <v>405</v>
      </c>
      <c r="I5" s="16">
        <v>100</v>
      </c>
      <c r="J5" s="16" t="s">
        <v>35</v>
      </c>
      <c r="K5" s="16">
        <v>1071</v>
      </c>
      <c r="L5" s="17">
        <f t="shared" si="1"/>
        <v>2.9750000000000001</v>
      </c>
      <c r="M5" s="16" t="s">
        <v>36</v>
      </c>
      <c r="N5" s="16"/>
      <c r="O5" s="16"/>
      <c r="P5" s="16"/>
      <c r="Q5" s="16"/>
      <c r="R5" s="16"/>
      <c r="S5" s="16" t="s">
        <v>37</v>
      </c>
      <c r="T5" s="16" t="s">
        <v>38</v>
      </c>
      <c r="U5" s="16" t="s">
        <v>119</v>
      </c>
      <c r="V5" s="16">
        <v>228000</v>
      </c>
      <c r="W5" s="16">
        <v>0.16500000000000001</v>
      </c>
      <c r="X5" s="16">
        <v>3970</v>
      </c>
      <c r="Y5" s="16">
        <v>1</v>
      </c>
      <c r="Z5" s="16">
        <v>1</v>
      </c>
      <c r="AA5" s="18">
        <f t="shared" si="2"/>
        <v>224</v>
      </c>
      <c r="AB5" s="16">
        <v>90</v>
      </c>
      <c r="AC5" s="16">
        <f>AC4</f>
        <v>45</v>
      </c>
      <c r="AD5" s="20">
        <v>157.5</v>
      </c>
      <c r="AE5" s="20">
        <v>67.5</v>
      </c>
      <c r="AF5" s="16">
        <v>1.7503263737172501</v>
      </c>
      <c r="AG5">
        <v>89.983218195763996</v>
      </c>
    </row>
    <row r="6" spans="1:33" x14ac:dyDescent="0.25">
      <c r="A6" s="14">
        <f t="shared" si="3"/>
        <v>3</v>
      </c>
      <c r="B6" s="21"/>
      <c r="C6" s="16" t="s">
        <v>41</v>
      </c>
      <c r="D6" s="16">
        <v>35</v>
      </c>
      <c r="E6" s="16">
        <v>150</v>
      </c>
      <c r="F6" s="16">
        <v>405</v>
      </c>
      <c r="G6" s="16">
        <v>360</v>
      </c>
      <c r="H6" s="16">
        <v>405</v>
      </c>
      <c r="I6" s="16">
        <v>100</v>
      </c>
      <c r="J6" s="16" t="s">
        <v>35</v>
      </c>
      <c r="K6" s="16">
        <v>1070</v>
      </c>
      <c r="L6" s="17">
        <f t="shared" si="1"/>
        <v>2.9722222222222223</v>
      </c>
      <c r="M6" s="16" t="s">
        <v>36</v>
      </c>
      <c r="N6" s="16"/>
      <c r="O6" s="16"/>
      <c r="P6" s="16"/>
      <c r="Q6" s="16"/>
      <c r="R6" s="16"/>
      <c r="S6" s="16" t="s">
        <v>37</v>
      </c>
      <c r="T6" s="16" t="s">
        <v>42</v>
      </c>
      <c r="U6" s="16" t="s">
        <v>119</v>
      </c>
      <c r="V6" s="16">
        <v>228000</v>
      </c>
      <c r="W6" s="16">
        <v>0.16500000000000001</v>
      </c>
      <c r="X6" s="16">
        <v>3970</v>
      </c>
      <c r="Y6" s="16">
        <v>50</v>
      </c>
      <c r="Z6" s="16">
        <v>125</v>
      </c>
      <c r="AA6" s="18">
        <f t="shared" si="2"/>
        <v>224</v>
      </c>
      <c r="AB6" s="16">
        <v>90</v>
      </c>
      <c r="AC6" s="16">
        <f t="shared" ref="AC6:AC60" si="4">AC5</f>
        <v>45</v>
      </c>
      <c r="AD6" s="20">
        <v>162</v>
      </c>
      <c r="AE6" s="20">
        <v>72</v>
      </c>
      <c r="AF6" s="16">
        <v>2.1956235973506302</v>
      </c>
      <c r="AG6">
        <v>73.783138510388994</v>
      </c>
    </row>
    <row r="7" spans="1:33" x14ac:dyDescent="0.25">
      <c r="A7" s="14">
        <f t="shared" si="3"/>
        <v>4</v>
      </c>
      <c r="B7" s="22"/>
      <c r="C7" s="16" t="s">
        <v>43</v>
      </c>
      <c r="D7" s="16">
        <v>27.5</v>
      </c>
      <c r="E7" s="16">
        <v>150</v>
      </c>
      <c r="F7" s="16">
        <v>305</v>
      </c>
      <c r="G7" s="16">
        <v>250</v>
      </c>
      <c r="H7" s="16">
        <v>305</v>
      </c>
      <c r="I7" s="16">
        <v>0</v>
      </c>
      <c r="J7" s="16" t="s">
        <v>44</v>
      </c>
      <c r="K7" s="16">
        <v>760</v>
      </c>
      <c r="L7" s="17">
        <f t="shared" si="1"/>
        <v>3.04</v>
      </c>
      <c r="M7" s="16" t="s">
        <v>36</v>
      </c>
      <c r="N7" s="16"/>
      <c r="O7" s="16"/>
      <c r="P7" s="16"/>
      <c r="Q7" s="16"/>
      <c r="R7" s="16"/>
      <c r="S7" s="16" t="s">
        <v>37</v>
      </c>
      <c r="T7" s="16" t="s">
        <v>42</v>
      </c>
      <c r="U7" s="16" t="s">
        <v>119</v>
      </c>
      <c r="V7" s="16">
        <v>228000</v>
      </c>
      <c r="W7" s="16">
        <v>0.16500000000000001</v>
      </c>
      <c r="X7" s="16">
        <v>3970</v>
      </c>
      <c r="Y7" s="16">
        <v>50</v>
      </c>
      <c r="Z7" s="16">
        <v>125</v>
      </c>
      <c r="AA7" s="18">
        <f t="shared" si="2"/>
        <v>225</v>
      </c>
      <c r="AB7" s="16">
        <v>90</v>
      </c>
      <c r="AC7" s="16">
        <f t="shared" si="4"/>
        <v>45</v>
      </c>
      <c r="AD7" s="16">
        <v>131</v>
      </c>
      <c r="AE7" s="16">
        <v>54</v>
      </c>
      <c r="AF7" s="16">
        <v>2.27294990993965</v>
      </c>
      <c r="AG7">
        <v>57.634354117147303</v>
      </c>
    </row>
    <row r="8" spans="1:33" x14ac:dyDescent="0.25">
      <c r="A8" s="14">
        <f t="shared" si="3"/>
        <v>5</v>
      </c>
      <c r="B8" s="22" t="s">
        <v>45</v>
      </c>
      <c r="C8" s="16" t="s">
        <v>46</v>
      </c>
      <c r="D8" s="16">
        <v>27.5</v>
      </c>
      <c r="E8" s="16">
        <v>150</v>
      </c>
      <c r="F8" s="16">
        <v>305</v>
      </c>
      <c r="G8" s="16">
        <v>250</v>
      </c>
      <c r="H8" s="16">
        <v>305</v>
      </c>
      <c r="I8" s="16">
        <v>0</v>
      </c>
      <c r="J8" s="16" t="s">
        <v>44</v>
      </c>
      <c r="K8" s="16">
        <v>760</v>
      </c>
      <c r="L8" s="17">
        <f t="shared" si="1"/>
        <v>3.04</v>
      </c>
      <c r="M8" s="16" t="s">
        <v>36</v>
      </c>
      <c r="N8" s="16"/>
      <c r="O8" s="16"/>
      <c r="P8" s="16"/>
      <c r="Q8" s="16"/>
      <c r="R8" s="16"/>
      <c r="S8" s="16" t="s">
        <v>37</v>
      </c>
      <c r="T8" s="16" t="s">
        <v>42</v>
      </c>
      <c r="U8" s="16" t="s">
        <v>119</v>
      </c>
      <c r="V8" s="16">
        <v>228000</v>
      </c>
      <c r="W8" s="16">
        <v>0.16500000000000001</v>
      </c>
      <c r="X8" s="16">
        <v>3970</v>
      </c>
      <c r="Y8" s="16">
        <v>50</v>
      </c>
      <c r="Z8" s="16">
        <v>125</v>
      </c>
      <c r="AA8" s="18">
        <f t="shared" si="2"/>
        <v>225</v>
      </c>
      <c r="AB8" s="16">
        <v>90</v>
      </c>
      <c r="AC8" s="16">
        <f t="shared" si="4"/>
        <v>45</v>
      </c>
      <c r="AD8" s="16">
        <v>127.5</v>
      </c>
      <c r="AE8" s="16">
        <v>62.5</v>
      </c>
      <c r="AF8" s="16">
        <v>2.21222224059012</v>
      </c>
      <c r="AG8">
        <v>57.634354117147303</v>
      </c>
    </row>
    <row r="9" spans="1:33" x14ac:dyDescent="0.25">
      <c r="A9" s="14">
        <f t="shared" si="3"/>
        <v>6</v>
      </c>
      <c r="B9" s="22"/>
      <c r="C9" s="16" t="s">
        <v>47</v>
      </c>
      <c r="D9" s="16">
        <v>27.5</v>
      </c>
      <c r="E9" s="16">
        <v>150</v>
      </c>
      <c r="F9" s="16">
        <v>305</v>
      </c>
      <c r="G9" s="16">
        <v>250</v>
      </c>
      <c r="H9" s="16">
        <v>305</v>
      </c>
      <c r="I9" s="16">
        <v>0</v>
      </c>
      <c r="J9" s="16" t="s">
        <v>44</v>
      </c>
      <c r="K9" s="16">
        <v>760</v>
      </c>
      <c r="L9" s="17">
        <f t="shared" si="1"/>
        <v>3.04</v>
      </c>
      <c r="M9" s="16" t="s">
        <v>36</v>
      </c>
      <c r="N9" s="16"/>
      <c r="O9" s="16"/>
      <c r="P9" s="16"/>
      <c r="Q9" s="16"/>
      <c r="R9" s="16"/>
      <c r="S9" s="16" t="s">
        <v>37</v>
      </c>
      <c r="T9" s="16" t="s">
        <v>42</v>
      </c>
      <c r="U9" s="16" t="s">
        <v>119</v>
      </c>
      <c r="V9" s="16">
        <v>228000</v>
      </c>
      <c r="W9" s="16">
        <v>0.16500000000000001</v>
      </c>
      <c r="X9" s="16">
        <v>3970</v>
      </c>
      <c r="Y9" s="16">
        <v>75</v>
      </c>
      <c r="Z9" s="16">
        <v>125</v>
      </c>
      <c r="AA9" s="18">
        <f t="shared" si="2"/>
        <v>225</v>
      </c>
      <c r="AB9" s="16">
        <v>90</v>
      </c>
      <c r="AC9" s="16">
        <f t="shared" si="4"/>
        <v>45</v>
      </c>
      <c r="AD9" s="16">
        <v>133.5</v>
      </c>
      <c r="AE9" s="16">
        <v>56.5</v>
      </c>
      <c r="AF9" s="16">
        <v>2.0571095253730598</v>
      </c>
      <c r="AG9">
        <v>64.896884853901796</v>
      </c>
    </row>
    <row r="10" spans="1:33" x14ac:dyDescent="0.25">
      <c r="A10" s="14">
        <f t="shared" si="3"/>
        <v>7</v>
      </c>
      <c r="B10" s="22"/>
      <c r="C10" s="16" t="s">
        <v>48</v>
      </c>
      <c r="D10" s="16">
        <v>27.5</v>
      </c>
      <c r="E10" s="16">
        <v>150</v>
      </c>
      <c r="F10" s="16">
        <v>305</v>
      </c>
      <c r="G10" s="16">
        <v>250</v>
      </c>
      <c r="H10" s="16">
        <v>305</v>
      </c>
      <c r="I10" s="16">
        <v>0</v>
      </c>
      <c r="J10" s="16" t="s">
        <v>44</v>
      </c>
      <c r="K10" s="16">
        <v>1020</v>
      </c>
      <c r="L10" s="17">
        <f t="shared" si="1"/>
        <v>4.08</v>
      </c>
      <c r="M10" s="16" t="s">
        <v>36</v>
      </c>
      <c r="N10" s="16"/>
      <c r="O10" s="16"/>
      <c r="P10" s="16"/>
      <c r="Q10" s="16"/>
      <c r="R10" s="16"/>
      <c r="S10" s="16" t="s">
        <v>37</v>
      </c>
      <c r="T10" s="16" t="s">
        <v>38</v>
      </c>
      <c r="U10" s="16" t="s">
        <v>119</v>
      </c>
      <c r="V10" s="16">
        <v>228000</v>
      </c>
      <c r="W10" s="16">
        <v>0.16500000000000001</v>
      </c>
      <c r="X10" s="16">
        <v>3970</v>
      </c>
      <c r="Y10" s="16">
        <v>1</v>
      </c>
      <c r="Z10" s="16">
        <v>1</v>
      </c>
      <c r="AA10" s="18">
        <f t="shared" si="2"/>
        <v>225</v>
      </c>
      <c r="AB10" s="16">
        <v>90</v>
      </c>
      <c r="AC10" s="16">
        <f t="shared" si="4"/>
        <v>45</v>
      </c>
      <c r="AD10" s="16">
        <v>144.5</v>
      </c>
      <c r="AE10" s="16">
        <v>67.5</v>
      </c>
      <c r="AF10" s="16">
        <v>1.9842371596836701</v>
      </c>
      <c r="AG10">
        <v>72.823956196363199</v>
      </c>
    </row>
    <row r="11" spans="1:33" x14ac:dyDescent="0.25">
      <c r="A11" s="14">
        <f t="shared" si="3"/>
        <v>8</v>
      </c>
      <c r="B11" s="22"/>
      <c r="C11" s="16" t="s">
        <v>49</v>
      </c>
      <c r="D11" s="16">
        <v>27.5</v>
      </c>
      <c r="E11" s="16">
        <v>150</v>
      </c>
      <c r="F11" s="16">
        <v>305</v>
      </c>
      <c r="G11" s="16">
        <v>250</v>
      </c>
      <c r="H11" s="16">
        <v>305</v>
      </c>
      <c r="I11" s="16">
        <v>0</v>
      </c>
      <c r="J11" s="16" t="s">
        <v>44</v>
      </c>
      <c r="K11" s="16">
        <v>1020</v>
      </c>
      <c r="L11" s="17">
        <f t="shared" si="1"/>
        <v>4.08</v>
      </c>
      <c r="M11" s="16" t="s">
        <v>36</v>
      </c>
      <c r="N11" s="16"/>
      <c r="O11" s="16"/>
      <c r="P11" s="16"/>
      <c r="Q11" s="16"/>
      <c r="R11" s="16"/>
      <c r="S11" s="16" t="s">
        <v>37</v>
      </c>
      <c r="T11" s="16" t="s">
        <v>38</v>
      </c>
      <c r="U11" s="16" t="s">
        <v>119</v>
      </c>
      <c r="V11" s="16">
        <v>228000</v>
      </c>
      <c r="W11" s="16">
        <v>0.16500000000000001</v>
      </c>
      <c r="X11" s="16">
        <v>3970</v>
      </c>
      <c r="Y11" s="16">
        <v>1</v>
      </c>
      <c r="Z11" s="16">
        <v>1</v>
      </c>
      <c r="AA11" s="18">
        <f t="shared" si="2"/>
        <v>225</v>
      </c>
      <c r="AB11" s="16">
        <v>90</v>
      </c>
      <c r="AC11" s="16">
        <f t="shared" si="4"/>
        <v>45</v>
      </c>
      <c r="AD11" s="16">
        <v>155</v>
      </c>
      <c r="AE11" s="15">
        <v>90</v>
      </c>
      <c r="AF11" s="16">
        <v>2.1284204827056699</v>
      </c>
      <c r="AG11">
        <v>72.823956196363199</v>
      </c>
    </row>
    <row r="12" spans="1:33" x14ac:dyDescent="0.25">
      <c r="A12" s="14">
        <f t="shared" si="3"/>
        <v>9</v>
      </c>
      <c r="B12" s="23"/>
      <c r="C12" s="16" t="s">
        <v>50</v>
      </c>
      <c r="D12" s="16">
        <v>40</v>
      </c>
      <c r="E12" s="16">
        <v>130</v>
      </c>
      <c r="F12" s="16">
        <v>450</v>
      </c>
      <c r="G12" s="16">
        <v>425</v>
      </c>
      <c r="H12" s="16">
        <f>450</f>
        <v>450</v>
      </c>
      <c r="I12" s="16">
        <v>0</v>
      </c>
      <c r="J12" s="16" t="s">
        <v>44</v>
      </c>
      <c r="K12" s="16">
        <v>900</v>
      </c>
      <c r="L12" s="17">
        <f t="shared" si="1"/>
        <v>2.1176470588235294</v>
      </c>
      <c r="M12" s="16" t="s">
        <v>51</v>
      </c>
      <c r="N12" s="16">
        <v>6</v>
      </c>
      <c r="O12" s="16">
        <v>300</v>
      </c>
      <c r="P12" s="16">
        <v>210000</v>
      </c>
      <c r="Q12" s="16">
        <v>240</v>
      </c>
      <c r="R12" s="16" t="s">
        <v>121</v>
      </c>
      <c r="S12" s="16" t="s">
        <v>37</v>
      </c>
      <c r="T12" s="16" t="s">
        <v>42</v>
      </c>
      <c r="U12" s="16" t="s">
        <v>119</v>
      </c>
      <c r="V12" s="16">
        <v>105000</v>
      </c>
      <c r="W12" s="16">
        <v>0.43</v>
      </c>
      <c r="X12" s="16">
        <v>1400</v>
      </c>
      <c r="Y12" s="16">
        <v>40</v>
      </c>
      <c r="Z12" s="16">
        <v>200</v>
      </c>
      <c r="AA12" s="18">
        <f t="shared" si="2"/>
        <v>382.5</v>
      </c>
      <c r="AB12" s="16">
        <v>90</v>
      </c>
      <c r="AC12" s="16">
        <f t="shared" si="4"/>
        <v>45</v>
      </c>
      <c r="AD12" s="16">
        <v>142.5</v>
      </c>
      <c r="AE12" s="16">
        <f>65/2</f>
        <v>32.5</v>
      </c>
      <c r="AF12" s="16">
        <v>1.4464155018393301</v>
      </c>
      <c r="AG12">
        <v>98.519408716783005</v>
      </c>
    </row>
    <row r="13" spans="1:33" x14ac:dyDescent="0.25">
      <c r="A13" s="14">
        <f t="shared" si="3"/>
        <v>10</v>
      </c>
      <c r="B13" s="23" t="s">
        <v>52</v>
      </c>
      <c r="C13" s="16" t="s">
        <v>53</v>
      </c>
      <c r="D13" s="16">
        <v>40</v>
      </c>
      <c r="E13" s="16">
        <v>130</v>
      </c>
      <c r="F13" s="16">
        <v>450</v>
      </c>
      <c r="G13" s="16">
        <v>425</v>
      </c>
      <c r="H13" s="16">
        <f>450</f>
        <v>450</v>
      </c>
      <c r="I13" s="16">
        <v>0</v>
      </c>
      <c r="J13" s="16" t="s">
        <v>44</v>
      </c>
      <c r="K13" s="16">
        <v>900</v>
      </c>
      <c r="L13" s="17">
        <f t="shared" si="1"/>
        <v>2.1176470588235294</v>
      </c>
      <c r="M13" s="16" t="s">
        <v>51</v>
      </c>
      <c r="N13" s="16">
        <v>6</v>
      </c>
      <c r="O13" s="16">
        <v>300</v>
      </c>
      <c r="P13" s="16">
        <v>210000</v>
      </c>
      <c r="Q13" s="16">
        <v>240</v>
      </c>
      <c r="R13" s="16">
        <f>100*2*3.1416*N13^2/4/O13/E13</f>
        <v>0.14499692307692308</v>
      </c>
      <c r="S13" s="16" t="s">
        <v>37</v>
      </c>
      <c r="T13" s="16" t="s">
        <v>42</v>
      </c>
      <c r="U13" s="16" t="s">
        <v>119</v>
      </c>
      <c r="V13" s="16">
        <v>105000</v>
      </c>
      <c r="W13" s="16">
        <v>0.43</v>
      </c>
      <c r="X13" s="16">
        <v>1400</v>
      </c>
      <c r="Y13" s="16">
        <v>40</v>
      </c>
      <c r="Z13" s="16">
        <v>250</v>
      </c>
      <c r="AA13" s="18">
        <f t="shared" si="2"/>
        <v>382.5</v>
      </c>
      <c r="AB13" s="16">
        <v>90</v>
      </c>
      <c r="AC13" s="16">
        <f t="shared" si="4"/>
        <v>45</v>
      </c>
      <c r="AD13" s="16">
        <v>130</v>
      </c>
      <c r="AE13" s="16">
        <f>40/2</f>
        <v>20</v>
      </c>
      <c r="AF13" s="16">
        <v>1.3922366426997199</v>
      </c>
      <c r="AG13">
        <v>93.374930678389305</v>
      </c>
    </row>
    <row r="14" spans="1:33" x14ac:dyDescent="0.25">
      <c r="A14" s="14">
        <f t="shared" si="3"/>
        <v>11</v>
      </c>
      <c r="B14" s="23"/>
      <c r="C14" s="16" t="s">
        <v>54</v>
      </c>
      <c r="D14" s="16">
        <v>40</v>
      </c>
      <c r="E14" s="16">
        <v>130</v>
      </c>
      <c r="F14" s="16">
        <v>450</v>
      </c>
      <c r="G14" s="16">
        <v>425</v>
      </c>
      <c r="H14" s="16">
        <f>450</f>
        <v>450</v>
      </c>
      <c r="I14" s="16">
        <v>0</v>
      </c>
      <c r="J14" s="16" t="s">
        <v>44</v>
      </c>
      <c r="K14" s="16">
        <v>900</v>
      </c>
      <c r="L14" s="17">
        <f t="shared" si="1"/>
        <v>2.1176470588235294</v>
      </c>
      <c r="M14" s="16" t="s">
        <v>51</v>
      </c>
      <c r="N14" s="16">
        <v>6</v>
      </c>
      <c r="O14" s="16">
        <v>300</v>
      </c>
      <c r="P14" s="16">
        <v>210000</v>
      </c>
      <c r="Q14" s="16">
        <v>240</v>
      </c>
      <c r="R14" s="16">
        <f>100*2*3.1416*N14^2/4/O14/E14</f>
        <v>0.14499692307692308</v>
      </c>
      <c r="S14" s="16" t="s">
        <v>37</v>
      </c>
      <c r="T14" s="16" t="s">
        <v>42</v>
      </c>
      <c r="U14" s="16" t="s">
        <v>119</v>
      </c>
      <c r="V14" s="16">
        <v>105000</v>
      </c>
      <c r="W14" s="16">
        <v>0.43</v>
      </c>
      <c r="X14" s="16">
        <v>1400</v>
      </c>
      <c r="Y14" s="16">
        <v>40</v>
      </c>
      <c r="Z14" s="16">
        <v>300</v>
      </c>
      <c r="AA14" s="18">
        <f t="shared" si="2"/>
        <v>382.5</v>
      </c>
      <c r="AB14" s="16">
        <v>45</v>
      </c>
      <c r="AC14" s="16">
        <f t="shared" si="4"/>
        <v>45</v>
      </c>
      <c r="AD14" s="16">
        <v>154.5</v>
      </c>
      <c r="AE14" s="16">
        <f>89/2</f>
        <v>44.5</v>
      </c>
      <c r="AF14" s="16">
        <v>1.58002140620385</v>
      </c>
      <c r="AG14">
        <v>97.783485333405096</v>
      </c>
    </row>
    <row r="15" spans="1:33" x14ac:dyDescent="0.25">
      <c r="A15" s="14">
        <f t="shared" si="3"/>
        <v>12</v>
      </c>
      <c r="B15" s="23"/>
      <c r="C15" s="16" t="s">
        <v>55</v>
      </c>
      <c r="D15" s="16">
        <v>40</v>
      </c>
      <c r="E15" s="16">
        <v>130</v>
      </c>
      <c r="F15" s="16">
        <v>450</v>
      </c>
      <c r="G15" s="16">
        <v>425</v>
      </c>
      <c r="H15" s="16">
        <f>450</f>
        <v>450</v>
      </c>
      <c r="I15" s="16">
        <v>0</v>
      </c>
      <c r="J15" s="16" t="s">
        <v>44</v>
      </c>
      <c r="K15" s="16">
        <v>900</v>
      </c>
      <c r="L15" s="17">
        <f t="shared" si="1"/>
        <v>2.1176470588235294</v>
      </c>
      <c r="M15" s="16" t="s">
        <v>51</v>
      </c>
      <c r="N15" s="16">
        <v>6</v>
      </c>
      <c r="O15" s="16">
        <v>300</v>
      </c>
      <c r="P15" s="16">
        <v>210000</v>
      </c>
      <c r="Q15" s="16">
        <v>240</v>
      </c>
      <c r="R15" s="16">
        <f>100*2*3.1416*N15^2/4/O15/E15</f>
        <v>0.14499692307692308</v>
      </c>
      <c r="S15" s="16" t="s">
        <v>37</v>
      </c>
      <c r="T15" s="16" t="s">
        <v>42</v>
      </c>
      <c r="U15" s="16" t="s">
        <v>119</v>
      </c>
      <c r="V15" s="16">
        <v>105000</v>
      </c>
      <c r="W15" s="16">
        <v>0.43</v>
      </c>
      <c r="X15" s="16">
        <v>1400</v>
      </c>
      <c r="Y15" s="16">
        <v>40</v>
      </c>
      <c r="Z15" s="16">
        <v>350</v>
      </c>
      <c r="AA15" s="18">
        <f t="shared" si="2"/>
        <v>382.5</v>
      </c>
      <c r="AB15" s="16">
        <v>45</v>
      </c>
      <c r="AC15" s="16">
        <f t="shared" si="4"/>
        <v>45</v>
      </c>
      <c r="AD15" s="16">
        <v>150</v>
      </c>
      <c r="AE15" s="16">
        <f>80/2</f>
        <v>40</v>
      </c>
      <c r="AF15" s="16">
        <v>1.5922675004353799</v>
      </c>
      <c r="AG15">
        <v>94.205276411774605</v>
      </c>
    </row>
    <row r="16" spans="1:33" x14ac:dyDescent="0.25">
      <c r="A16" s="14">
        <f t="shared" si="3"/>
        <v>13</v>
      </c>
      <c r="B16" s="22"/>
      <c r="C16" s="15" t="s">
        <v>56</v>
      </c>
      <c r="D16" s="15">
        <v>13.3</v>
      </c>
      <c r="E16" s="15">
        <v>250</v>
      </c>
      <c r="F16" s="15">
        <v>450</v>
      </c>
      <c r="G16" s="15">
        <v>400</v>
      </c>
      <c r="H16" s="15">
        <v>450</v>
      </c>
      <c r="I16" s="15">
        <v>150</v>
      </c>
      <c r="J16" s="15" t="s">
        <v>44</v>
      </c>
      <c r="K16" s="15">
        <v>1400</v>
      </c>
      <c r="L16" s="15">
        <v>2.2000000000000002</v>
      </c>
      <c r="M16" s="15" t="s">
        <v>19</v>
      </c>
      <c r="N16" s="15">
        <v>8</v>
      </c>
      <c r="O16" s="15">
        <v>400</v>
      </c>
      <c r="P16" s="15">
        <v>200000</v>
      </c>
      <c r="Q16" s="15">
        <v>500</v>
      </c>
      <c r="R16" s="15">
        <f>100*2*3.1416*N16^2/4/O16/E16</f>
        <v>0.10053119999999999</v>
      </c>
      <c r="S16" s="15" t="s">
        <v>37</v>
      </c>
      <c r="T16" s="15" t="s">
        <v>42</v>
      </c>
      <c r="U16" s="16" t="s">
        <v>119</v>
      </c>
      <c r="V16" s="15">
        <v>390000</v>
      </c>
      <c r="W16" s="15">
        <v>0.22</v>
      </c>
      <c r="X16" s="15">
        <v>3000</v>
      </c>
      <c r="Y16" s="15">
        <v>150</v>
      </c>
      <c r="Z16" s="15">
        <v>300</v>
      </c>
      <c r="AA16" s="15">
        <f t="shared" si="2"/>
        <v>210</v>
      </c>
      <c r="AB16" s="15">
        <v>60</v>
      </c>
      <c r="AC16" s="15">
        <f t="shared" si="4"/>
        <v>45</v>
      </c>
      <c r="AD16" s="15">
        <v>111</v>
      </c>
      <c r="AE16" s="15">
        <v>12</v>
      </c>
      <c r="AF16" s="16">
        <v>0.66772634405770004</v>
      </c>
      <c r="AG16">
        <v>166.235765576456</v>
      </c>
    </row>
    <row r="17" spans="1:33" x14ac:dyDescent="0.25">
      <c r="A17" s="14">
        <f t="shared" si="3"/>
        <v>14</v>
      </c>
      <c r="B17" s="22" t="s">
        <v>57</v>
      </c>
      <c r="C17" s="15" t="s">
        <v>58</v>
      </c>
      <c r="D17" s="15">
        <v>13.3</v>
      </c>
      <c r="E17" s="15">
        <v>250</v>
      </c>
      <c r="F17" s="15">
        <v>450</v>
      </c>
      <c r="G17" s="15">
        <v>400</v>
      </c>
      <c r="H17" s="15">
        <v>450</v>
      </c>
      <c r="I17" s="15">
        <v>150</v>
      </c>
      <c r="J17" s="15" t="s">
        <v>44</v>
      </c>
      <c r="K17" s="15">
        <v>1400</v>
      </c>
      <c r="L17" s="15">
        <v>2.2000000000000002</v>
      </c>
      <c r="M17" s="15" t="s">
        <v>19</v>
      </c>
      <c r="N17" s="15">
        <v>8</v>
      </c>
      <c r="O17" s="15">
        <v>400</v>
      </c>
      <c r="P17" s="15">
        <v>200000</v>
      </c>
      <c r="Q17" s="15">
        <v>500</v>
      </c>
      <c r="R17" s="15">
        <f t="shared" ref="R17:R31" si="5">100*2*3.1416*N17^2/4/O17/E17</f>
        <v>0.10053119999999999</v>
      </c>
      <c r="S17" s="15" t="s">
        <v>37</v>
      </c>
      <c r="T17" s="15" t="s">
        <v>38</v>
      </c>
      <c r="U17" s="16" t="s">
        <v>119</v>
      </c>
      <c r="V17" s="15">
        <v>390000</v>
      </c>
      <c r="W17" s="15">
        <v>0.22</v>
      </c>
      <c r="X17" s="15">
        <v>3000</v>
      </c>
      <c r="Y17" s="15">
        <v>1</v>
      </c>
      <c r="Z17" s="15">
        <v>1</v>
      </c>
      <c r="AA17" s="15">
        <f t="shared" si="2"/>
        <v>210</v>
      </c>
      <c r="AB17" s="15">
        <v>90</v>
      </c>
      <c r="AC17" s="15">
        <f t="shared" si="4"/>
        <v>45</v>
      </c>
      <c r="AD17" s="15">
        <v>125</v>
      </c>
      <c r="AE17" s="15">
        <v>27</v>
      </c>
      <c r="AF17" s="16">
        <v>0.74534993257385695</v>
      </c>
      <c r="AG17">
        <v>167.70646180693601</v>
      </c>
    </row>
    <row r="18" spans="1:33" x14ac:dyDescent="0.25">
      <c r="A18" s="14">
        <f t="shared" si="3"/>
        <v>15</v>
      </c>
      <c r="B18" s="23" t="s">
        <v>59</v>
      </c>
      <c r="C18" s="16" t="s">
        <v>60</v>
      </c>
      <c r="D18" s="16">
        <v>36</v>
      </c>
      <c r="E18" s="16">
        <v>200</v>
      </c>
      <c r="F18" s="16">
        <v>450</v>
      </c>
      <c r="G18" s="16">
        <v>390</v>
      </c>
      <c r="H18" s="16">
        <v>450</v>
      </c>
      <c r="I18" s="16">
        <v>0</v>
      </c>
      <c r="J18" s="16" t="s">
        <v>44</v>
      </c>
      <c r="K18" s="16">
        <v>1250</v>
      </c>
      <c r="L18" s="16">
        <v>2.2000000000000002</v>
      </c>
      <c r="M18" s="16" t="s">
        <v>19</v>
      </c>
      <c r="N18" s="16">
        <v>6</v>
      </c>
      <c r="O18" s="16">
        <v>400</v>
      </c>
      <c r="P18" s="16">
        <v>200000</v>
      </c>
      <c r="Q18" s="16">
        <v>590</v>
      </c>
      <c r="R18" s="16">
        <f t="shared" si="5"/>
        <v>7.0685999999999985E-2</v>
      </c>
      <c r="S18" s="16" t="s">
        <v>37</v>
      </c>
      <c r="T18" s="16" t="s">
        <v>42</v>
      </c>
      <c r="U18" s="16" t="s">
        <v>119</v>
      </c>
      <c r="V18" s="16">
        <v>233000</v>
      </c>
      <c r="W18" s="16">
        <v>0.111</v>
      </c>
      <c r="X18" s="16">
        <v>3500</v>
      </c>
      <c r="Y18" s="16">
        <v>50</v>
      </c>
      <c r="Z18" s="16">
        <v>400</v>
      </c>
      <c r="AA18" s="18">
        <f t="shared" si="2"/>
        <v>351</v>
      </c>
      <c r="AB18" s="16">
        <v>90</v>
      </c>
      <c r="AC18" s="16">
        <f t="shared" si="4"/>
        <v>45</v>
      </c>
      <c r="AD18" s="20">
        <v>170</v>
      </c>
      <c r="AE18" s="20">
        <v>33.4</v>
      </c>
      <c r="AF18" s="16">
        <v>1.4698622836509601</v>
      </c>
      <c r="AG18">
        <v>115.657093790951</v>
      </c>
    </row>
    <row r="19" spans="1:33" x14ac:dyDescent="0.25">
      <c r="A19" s="14">
        <f t="shared" si="3"/>
        <v>16</v>
      </c>
      <c r="B19" s="4"/>
      <c r="C19" s="16" t="s">
        <v>61</v>
      </c>
      <c r="D19" s="16">
        <v>41.4</v>
      </c>
      <c r="E19" s="16">
        <v>150</v>
      </c>
      <c r="F19" s="16">
        <v>300</v>
      </c>
      <c r="G19" s="16">
        <v>250</v>
      </c>
      <c r="H19" s="16">
        <v>300</v>
      </c>
      <c r="I19" s="16">
        <v>0</v>
      </c>
      <c r="J19" s="16" t="s">
        <v>44</v>
      </c>
      <c r="K19" s="16">
        <v>750</v>
      </c>
      <c r="L19" s="16">
        <v>2.2000000000000002</v>
      </c>
      <c r="M19" s="16" t="s">
        <v>19</v>
      </c>
      <c r="N19" s="16">
        <v>8</v>
      </c>
      <c r="O19" s="16">
        <v>170</v>
      </c>
      <c r="P19" s="16">
        <v>200000</v>
      </c>
      <c r="Q19" s="16">
        <v>534</v>
      </c>
      <c r="R19" s="16">
        <f t="shared" si="5"/>
        <v>0.39423999999999998</v>
      </c>
      <c r="S19" s="16" t="s">
        <v>37</v>
      </c>
      <c r="T19" s="16" t="s">
        <v>38</v>
      </c>
      <c r="U19" s="16" t="s">
        <v>119</v>
      </c>
      <c r="V19" s="16">
        <v>230000</v>
      </c>
      <c r="W19" s="16">
        <v>0.16500000000000001</v>
      </c>
      <c r="X19" s="16">
        <v>3450</v>
      </c>
      <c r="Y19" s="16">
        <v>1</v>
      </c>
      <c r="Z19" s="16">
        <v>1</v>
      </c>
      <c r="AA19" s="18">
        <f t="shared" si="2"/>
        <v>225</v>
      </c>
      <c r="AB19" s="16">
        <v>90</v>
      </c>
      <c r="AC19" s="16">
        <f t="shared" si="4"/>
        <v>45</v>
      </c>
      <c r="AD19" s="16">
        <v>238.1</v>
      </c>
      <c r="AE19" s="16">
        <v>52.9</v>
      </c>
      <c r="AF19" s="16">
        <v>1.47200752378539</v>
      </c>
      <c r="AG19">
        <v>161.751890634163</v>
      </c>
    </row>
    <row r="20" spans="1:33" x14ac:dyDescent="0.25">
      <c r="A20" s="14">
        <f t="shared" si="3"/>
        <v>17</v>
      </c>
      <c r="B20" s="22" t="s">
        <v>62</v>
      </c>
      <c r="C20" s="16" t="s">
        <v>63</v>
      </c>
      <c r="D20" s="16">
        <v>41.4</v>
      </c>
      <c r="E20" s="16">
        <v>150</v>
      </c>
      <c r="F20" s="16">
        <v>300</v>
      </c>
      <c r="G20" s="16">
        <v>250</v>
      </c>
      <c r="H20" s="16">
        <v>300</v>
      </c>
      <c r="I20" s="16">
        <v>0</v>
      </c>
      <c r="J20" s="16" t="s">
        <v>44</v>
      </c>
      <c r="K20" s="16">
        <v>750</v>
      </c>
      <c r="L20" s="16">
        <v>2.2000000000000002</v>
      </c>
      <c r="M20" s="16" t="s">
        <v>19</v>
      </c>
      <c r="N20" s="16">
        <v>8</v>
      </c>
      <c r="O20" s="16">
        <v>170</v>
      </c>
      <c r="P20" s="16">
        <v>200000</v>
      </c>
      <c r="Q20" s="16">
        <v>534</v>
      </c>
      <c r="R20" s="16">
        <f t="shared" si="5"/>
        <v>0.39423999999999998</v>
      </c>
      <c r="S20" s="16" t="s">
        <v>37</v>
      </c>
      <c r="T20" s="16" t="s">
        <v>38</v>
      </c>
      <c r="U20" s="16" t="s">
        <v>119</v>
      </c>
      <c r="V20" s="16">
        <v>230000</v>
      </c>
      <c r="W20" s="16">
        <v>0.33</v>
      </c>
      <c r="X20" s="16">
        <v>3450</v>
      </c>
      <c r="Y20" s="16">
        <v>1</v>
      </c>
      <c r="Z20" s="16">
        <v>1</v>
      </c>
      <c r="AA20" s="18">
        <f t="shared" si="2"/>
        <v>225</v>
      </c>
      <c r="AB20" s="16">
        <v>90</v>
      </c>
      <c r="AC20" s="16">
        <f t="shared" si="4"/>
        <v>45</v>
      </c>
      <c r="AD20" s="16">
        <v>243</v>
      </c>
      <c r="AE20" s="16">
        <v>57.8</v>
      </c>
      <c r="AF20" s="16">
        <v>1.3797063822112501</v>
      </c>
      <c r="AG20">
        <v>176.12442990264699</v>
      </c>
    </row>
    <row r="21" spans="1:33" x14ac:dyDescent="0.25">
      <c r="A21" s="14">
        <f t="shared" si="3"/>
        <v>18</v>
      </c>
      <c r="B21" s="22"/>
      <c r="C21" s="16" t="s">
        <v>64</v>
      </c>
      <c r="D21" s="16">
        <v>41.4</v>
      </c>
      <c r="E21" s="16">
        <v>150</v>
      </c>
      <c r="F21" s="16">
        <v>300</v>
      </c>
      <c r="G21" s="16">
        <v>250</v>
      </c>
      <c r="H21" s="16">
        <v>300</v>
      </c>
      <c r="I21" s="16">
        <v>0</v>
      </c>
      <c r="J21" s="16" t="s">
        <v>44</v>
      </c>
      <c r="K21" s="16">
        <v>750</v>
      </c>
      <c r="L21" s="16">
        <v>2.2000000000000002</v>
      </c>
      <c r="M21" s="16" t="s">
        <v>19</v>
      </c>
      <c r="N21" s="16">
        <v>8</v>
      </c>
      <c r="O21" s="16">
        <v>200</v>
      </c>
      <c r="P21" s="16">
        <v>200000</v>
      </c>
      <c r="Q21" s="16">
        <v>534</v>
      </c>
      <c r="R21" s="16">
        <f t="shared" si="5"/>
        <v>0.33510399999999996</v>
      </c>
      <c r="S21" s="16" t="s">
        <v>37</v>
      </c>
      <c r="T21" s="16" t="s">
        <v>38</v>
      </c>
      <c r="U21" s="16" t="s">
        <v>119</v>
      </c>
      <c r="V21" s="16">
        <v>230000</v>
      </c>
      <c r="W21" s="16">
        <v>0.16500000000000001</v>
      </c>
      <c r="X21" s="16">
        <v>3450</v>
      </c>
      <c r="Y21" s="16">
        <v>1</v>
      </c>
      <c r="Z21" s="16">
        <v>1</v>
      </c>
      <c r="AA21" s="18">
        <f t="shared" si="2"/>
        <v>225</v>
      </c>
      <c r="AB21" s="16">
        <v>90</v>
      </c>
      <c r="AC21" s="16">
        <f t="shared" si="4"/>
        <v>45</v>
      </c>
      <c r="AD21" s="16">
        <v>225</v>
      </c>
      <c r="AE21" s="16">
        <v>55.8</v>
      </c>
      <c r="AF21" s="16">
        <v>1.5009011978552</v>
      </c>
      <c r="AG21">
        <v>149.909934325808</v>
      </c>
    </row>
    <row r="22" spans="1:33" x14ac:dyDescent="0.25">
      <c r="A22" s="14">
        <f t="shared" si="3"/>
        <v>19</v>
      </c>
      <c r="B22" s="22"/>
      <c r="C22" s="16" t="s">
        <v>65</v>
      </c>
      <c r="D22" s="16">
        <v>41.4</v>
      </c>
      <c r="E22" s="16">
        <v>150</v>
      </c>
      <c r="F22" s="16">
        <v>300</v>
      </c>
      <c r="G22" s="16">
        <v>250</v>
      </c>
      <c r="H22" s="16">
        <v>300</v>
      </c>
      <c r="I22" s="16">
        <v>0</v>
      </c>
      <c r="J22" s="16" t="s">
        <v>44</v>
      </c>
      <c r="K22" s="16">
        <v>750</v>
      </c>
      <c r="L22" s="16">
        <v>2.2000000000000002</v>
      </c>
      <c r="M22" s="16" t="s">
        <v>19</v>
      </c>
      <c r="N22" s="16">
        <v>8</v>
      </c>
      <c r="O22" s="16">
        <v>200</v>
      </c>
      <c r="P22" s="16">
        <v>200000</v>
      </c>
      <c r="Q22" s="16">
        <v>534</v>
      </c>
      <c r="R22" s="16">
        <f t="shared" si="5"/>
        <v>0.33510399999999996</v>
      </c>
      <c r="S22" s="16" t="s">
        <v>37</v>
      </c>
      <c r="T22" s="16" t="s">
        <v>38</v>
      </c>
      <c r="U22" s="16" t="s">
        <v>119</v>
      </c>
      <c r="V22" s="16">
        <v>230000</v>
      </c>
      <c r="W22" s="16">
        <v>0.33</v>
      </c>
      <c r="X22" s="16">
        <v>3450</v>
      </c>
      <c r="Y22" s="16">
        <v>1</v>
      </c>
      <c r="Z22" s="16">
        <v>1</v>
      </c>
      <c r="AA22" s="18">
        <f t="shared" si="2"/>
        <v>225</v>
      </c>
      <c r="AB22" s="16">
        <v>90</v>
      </c>
      <c r="AC22" s="16">
        <f t="shared" si="4"/>
        <v>45</v>
      </c>
      <c r="AD22" s="16">
        <v>229.7</v>
      </c>
      <c r="AE22" s="16">
        <v>60.5</v>
      </c>
      <c r="AF22" s="16">
        <v>1.39820149389314</v>
      </c>
      <c r="AG22">
        <v>164.28247359429199</v>
      </c>
    </row>
    <row r="23" spans="1:33" x14ac:dyDescent="0.25">
      <c r="A23" s="14">
        <f t="shared" si="3"/>
        <v>20</v>
      </c>
      <c r="B23" s="22"/>
      <c r="C23" s="16" t="s">
        <v>66</v>
      </c>
      <c r="D23" s="16">
        <v>41.4</v>
      </c>
      <c r="E23" s="16">
        <v>150</v>
      </c>
      <c r="F23" s="16">
        <v>300</v>
      </c>
      <c r="G23" s="16">
        <v>250</v>
      </c>
      <c r="H23" s="16">
        <v>300</v>
      </c>
      <c r="I23" s="16">
        <v>0</v>
      </c>
      <c r="J23" s="16" t="s">
        <v>44</v>
      </c>
      <c r="K23" s="16">
        <v>750</v>
      </c>
      <c r="L23" s="16">
        <v>2.2000000000000002</v>
      </c>
      <c r="M23" s="16" t="s">
        <v>19</v>
      </c>
      <c r="N23" s="16">
        <v>8</v>
      </c>
      <c r="O23" s="16">
        <v>170</v>
      </c>
      <c r="P23" s="16">
        <v>200000</v>
      </c>
      <c r="Q23" s="16">
        <v>534</v>
      </c>
      <c r="R23" s="16">
        <f t="shared" si="5"/>
        <v>0.39423999999999998</v>
      </c>
      <c r="S23" s="16" t="s">
        <v>37</v>
      </c>
      <c r="T23" s="16" t="s">
        <v>38</v>
      </c>
      <c r="U23" s="16" t="s">
        <v>119</v>
      </c>
      <c r="V23" s="16">
        <v>230000</v>
      </c>
      <c r="W23" s="16">
        <v>0.16500000000000001</v>
      </c>
      <c r="X23" s="16">
        <v>3450</v>
      </c>
      <c r="Y23" s="16">
        <v>1</v>
      </c>
      <c r="Z23" s="16">
        <v>1</v>
      </c>
      <c r="AA23" s="18">
        <f t="shared" si="2"/>
        <v>225</v>
      </c>
      <c r="AB23" s="16">
        <v>90</v>
      </c>
      <c r="AC23" s="16">
        <f t="shared" si="4"/>
        <v>45</v>
      </c>
      <c r="AD23" s="16">
        <v>247.3</v>
      </c>
      <c r="AE23" s="16">
        <v>49.1</v>
      </c>
      <c r="AF23" s="16">
        <v>1.5288847569598001</v>
      </c>
      <c r="AG23">
        <v>161.751890634163</v>
      </c>
    </row>
    <row r="24" spans="1:33" x14ac:dyDescent="0.25">
      <c r="A24" s="14">
        <f t="shared" si="3"/>
        <v>21</v>
      </c>
      <c r="B24" s="22"/>
      <c r="C24" s="16" t="s">
        <v>67</v>
      </c>
      <c r="D24" s="16">
        <v>41.4</v>
      </c>
      <c r="E24" s="16">
        <v>150</v>
      </c>
      <c r="F24" s="16">
        <v>300</v>
      </c>
      <c r="G24" s="16">
        <v>250</v>
      </c>
      <c r="H24" s="16">
        <v>300</v>
      </c>
      <c r="I24" s="16">
        <v>0</v>
      </c>
      <c r="J24" s="16" t="s">
        <v>44</v>
      </c>
      <c r="K24" s="16">
        <v>750</v>
      </c>
      <c r="L24" s="16">
        <v>2.2000000000000002</v>
      </c>
      <c r="M24" s="16" t="s">
        <v>19</v>
      </c>
      <c r="N24" s="16">
        <v>8</v>
      </c>
      <c r="O24" s="16">
        <v>200</v>
      </c>
      <c r="P24" s="16">
        <v>200000</v>
      </c>
      <c r="Q24" s="16">
        <v>534</v>
      </c>
      <c r="R24" s="16">
        <f t="shared" si="5"/>
        <v>0.33510399999999996</v>
      </c>
      <c r="S24" s="16" t="s">
        <v>37</v>
      </c>
      <c r="T24" s="16" t="s">
        <v>38</v>
      </c>
      <c r="U24" s="16" t="s">
        <v>119</v>
      </c>
      <c r="V24" s="16">
        <v>230000</v>
      </c>
      <c r="W24" s="16">
        <v>0.16500000000000001</v>
      </c>
      <c r="X24" s="16">
        <v>3450</v>
      </c>
      <c r="Y24" s="16">
        <v>1</v>
      </c>
      <c r="Z24" s="16">
        <v>1</v>
      </c>
      <c r="AA24" s="18">
        <f t="shared" si="2"/>
        <v>225</v>
      </c>
      <c r="AB24" s="16">
        <v>90</v>
      </c>
      <c r="AC24" s="16">
        <f t="shared" si="4"/>
        <v>45</v>
      </c>
      <c r="AD24" s="24">
        <v>235.1</v>
      </c>
      <c r="AE24" s="16">
        <v>31.7</v>
      </c>
      <c r="AF24" s="16">
        <v>1.5682749849589299</v>
      </c>
      <c r="AG24">
        <v>149.909934325808</v>
      </c>
    </row>
    <row r="25" spans="1:33" x14ac:dyDescent="0.25">
      <c r="A25" s="14">
        <f t="shared" si="3"/>
        <v>22</v>
      </c>
      <c r="B25" s="15"/>
      <c r="C25" s="16" t="s">
        <v>68</v>
      </c>
      <c r="D25" s="16">
        <v>41.3</v>
      </c>
      <c r="E25" s="16">
        <v>200</v>
      </c>
      <c r="F25" s="16">
        <v>300</v>
      </c>
      <c r="G25" s="16">
        <v>260</v>
      </c>
      <c r="H25" s="16">
        <v>300</v>
      </c>
      <c r="I25" s="16">
        <v>0</v>
      </c>
      <c r="J25" s="16" t="s">
        <v>44</v>
      </c>
      <c r="K25" s="16">
        <v>700</v>
      </c>
      <c r="L25" s="16">
        <v>2.2000000000000002</v>
      </c>
      <c r="M25" s="15" t="s">
        <v>36</v>
      </c>
      <c r="N25" s="16"/>
      <c r="O25" s="16">
        <v>120</v>
      </c>
      <c r="P25" s="16">
        <v>197000</v>
      </c>
      <c r="Q25" s="16">
        <v>390</v>
      </c>
      <c r="R25" s="16"/>
      <c r="S25" s="16" t="s">
        <v>37</v>
      </c>
      <c r="T25" s="16" t="s">
        <v>42</v>
      </c>
      <c r="U25" s="16" t="s">
        <v>119</v>
      </c>
      <c r="V25" s="24">
        <v>230000</v>
      </c>
      <c r="W25" s="25">
        <v>0.11</v>
      </c>
      <c r="X25" s="24">
        <v>3480</v>
      </c>
      <c r="Y25" s="25">
        <v>30</v>
      </c>
      <c r="Z25" s="16">
        <v>60</v>
      </c>
      <c r="AA25" s="18">
        <f t="shared" si="2"/>
        <v>234</v>
      </c>
      <c r="AB25" s="16">
        <v>90</v>
      </c>
      <c r="AC25" s="16">
        <f t="shared" si="4"/>
        <v>45</v>
      </c>
      <c r="AD25" s="24">
        <f>202.1/2</f>
        <v>101.05</v>
      </c>
      <c r="AE25" s="16">
        <f>110/2</f>
        <v>55</v>
      </c>
      <c r="AF25" s="16">
        <v>1.2489156212897401</v>
      </c>
      <c r="AG25">
        <v>80.9101898298359</v>
      </c>
    </row>
    <row r="26" spans="1:33" x14ac:dyDescent="0.25">
      <c r="A26" s="14">
        <f t="shared" si="3"/>
        <v>23</v>
      </c>
      <c r="B26" s="15" t="s">
        <v>69</v>
      </c>
      <c r="C26" s="16" t="s">
        <v>70</v>
      </c>
      <c r="D26" s="16">
        <v>39.700000000000003</v>
      </c>
      <c r="E26" s="16">
        <v>200</v>
      </c>
      <c r="F26" s="16">
        <v>300</v>
      </c>
      <c r="G26" s="16">
        <v>260</v>
      </c>
      <c r="H26" s="16">
        <v>300</v>
      </c>
      <c r="I26" s="16">
        <v>0</v>
      </c>
      <c r="J26" s="16" t="s">
        <v>44</v>
      </c>
      <c r="K26" s="16">
        <v>700</v>
      </c>
      <c r="L26" s="16">
        <v>2.2000000000000002</v>
      </c>
      <c r="M26" s="15" t="s">
        <v>36</v>
      </c>
      <c r="N26" s="16"/>
      <c r="O26" s="16">
        <v>120</v>
      </c>
      <c r="P26" s="16">
        <v>197000</v>
      </c>
      <c r="Q26" s="16">
        <v>390</v>
      </c>
      <c r="R26" s="16"/>
      <c r="S26" s="16" t="s">
        <v>37</v>
      </c>
      <c r="T26" s="16" t="s">
        <v>38</v>
      </c>
      <c r="U26" s="16" t="s">
        <v>119</v>
      </c>
      <c r="V26" s="24">
        <v>230000</v>
      </c>
      <c r="W26" s="25">
        <v>0.11</v>
      </c>
      <c r="X26" s="24">
        <v>3480</v>
      </c>
      <c r="Y26" s="25">
        <v>1</v>
      </c>
      <c r="Z26" s="16">
        <v>1</v>
      </c>
      <c r="AA26" s="18">
        <f t="shared" si="2"/>
        <v>234</v>
      </c>
      <c r="AB26" s="16">
        <v>90</v>
      </c>
      <c r="AC26" s="16">
        <f t="shared" si="4"/>
        <v>45</v>
      </c>
      <c r="AD26" s="24">
        <f>198.2/2</f>
        <v>99.1</v>
      </c>
      <c r="AE26" s="16">
        <f>106.1/2</f>
        <v>53.05</v>
      </c>
      <c r="AF26" s="16">
        <v>1.0901970743945899</v>
      </c>
      <c r="AG26">
        <v>90.900996092868894</v>
      </c>
    </row>
    <row r="27" spans="1:33" x14ac:dyDescent="0.25">
      <c r="A27" s="35">
        <f t="shared" si="3"/>
        <v>24</v>
      </c>
      <c r="B27" s="26" t="s">
        <v>71</v>
      </c>
      <c r="C27" s="16" t="s">
        <v>72</v>
      </c>
      <c r="D27" s="16">
        <v>35.700000000000003</v>
      </c>
      <c r="E27" s="16">
        <v>150</v>
      </c>
      <c r="F27" s="16">
        <v>300</v>
      </c>
      <c r="G27" s="16">
        <v>232</v>
      </c>
      <c r="H27" s="16">
        <v>300</v>
      </c>
      <c r="I27" s="16">
        <v>100</v>
      </c>
      <c r="J27" s="16" t="s">
        <v>35</v>
      </c>
      <c r="K27" s="16">
        <v>600</v>
      </c>
      <c r="L27" s="16">
        <v>2.2000000000000002</v>
      </c>
      <c r="M27" s="15" t="s">
        <v>51</v>
      </c>
      <c r="N27" s="35">
        <v>6</v>
      </c>
      <c r="O27" s="16">
        <v>100</v>
      </c>
      <c r="P27" s="16">
        <v>183000</v>
      </c>
      <c r="Q27" s="16">
        <v>387</v>
      </c>
      <c r="R27" s="16">
        <f t="shared" si="5"/>
        <v>0.37699199999999994</v>
      </c>
      <c r="S27" s="16" t="s">
        <v>37</v>
      </c>
      <c r="T27" s="16" t="s">
        <v>38</v>
      </c>
      <c r="U27" s="16" t="s">
        <v>119</v>
      </c>
      <c r="V27" s="24">
        <v>230000</v>
      </c>
      <c r="W27" s="25">
        <v>0.111</v>
      </c>
      <c r="X27" s="24">
        <v>3480</v>
      </c>
      <c r="Y27" s="25">
        <v>1</v>
      </c>
      <c r="Z27" s="16">
        <v>1</v>
      </c>
      <c r="AA27" s="18">
        <f t="shared" si="2"/>
        <v>108.80000000000001</v>
      </c>
      <c r="AB27" s="16">
        <v>90</v>
      </c>
      <c r="AC27" s="16">
        <f t="shared" si="4"/>
        <v>45</v>
      </c>
      <c r="AD27" s="24">
        <v>223</v>
      </c>
      <c r="AE27" s="16">
        <v>24</v>
      </c>
      <c r="AF27" s="16">
        <v>2.20695926590873</v>
      </c>
      <c r="AG27">
        <v>101.04400359568</v>
      </c>
    </row>
    <row r="28" spans="1:33" x14ac:dyDescent="0.25">
      <c r="A28" s="14">
        <f t="shared" si="3"/>
        <v>25</v>
      </c>
      <c r="B28" s="21" t="s">
        <v>73</v>
      </c>
      <c r="C28" s="16" t="s">
        <v>74</v>
      </c>
      <c r="D28" s="16">
        <v>36.5</v>
      </c>
      <c r="E28" s="16">
        <v>127</v>
      </c>
      <c r="F28" s="16">
        <v>203</v>
      </c>
      <c r="G28" s="16">
        <v>165</v>
      </c>
      <c r="H28" s="16">
        <v>203</v>
      </c>
      <c r="I28" s="16">
        <v>0</v>
      </c>
      <c r="J28" s="16" t="s">
        <v>44</v>
      </c>
      <c r="K28" s="16">
        <f>1070/3</f>
        <v>356.66666666666669</v>
      </c>
      <c r="L28" s="16">
        <v>2.2000000000000002</v>
      </c>
      <c r="M28" s="15" t="s">
        <v>51</v>
      </c>
      <c r="N28" s="16">
        <v>6</v>
      </c>
      <c r="O28" s="16">
        <v>205.6</v>
      </c>
      <c r="P28" s="16">
        <v>200000</v>
      </c>
      <c r="Q28" s="16">
        <v>420</v>
      </c>
      <c r="R28" s="16">
        <f t="shared" si="5"/>
        <v>0.21656913508379544</v>
      </c>
      <c r="S28" s="16" t="s">
        <v>37</v>
      </c>
      <c r="T28" s="16" t="s">
        <v>38</v>
      </c>
      <c r="U28" s="16" t="s">
        <v>119</v>
      </c>
      <c r="V28" s="24">
        <v>200000</v>
      </c>
      <c r="W28" s="25">
        <v>1.68</v>
      </c>
      <c r="X28" s="24">
        <v>105</v>
      </c>
      <c r="Y28" s="25">
        <v>1</v>
      </c>
      <c r="Z28" s="16">
        <f>SQRT(2)</f>
        <v>1.4142135623730951</v>
      </c>
      <c r="AA28" s="18">
        <f t="shared" si="2"/>
        <v>148.5</v>
      </c>
      <c r="AB28" s="16">
        <v>45</v>
      </c>
      <c r="AC28" s="16">
        <f t="shared" si="4"/>
        <v>45</v>
      </c>
      <c r="AD28" s="16">
        <v>100.8</v>
      </c>
      <c r="AE28" s="16">
        <v>49.3</v>
      </c>
      <c r="AF28" s="16">
        <v>1.5886384706191301</v>
      </c>
      <c r="AG28">
        <v>63.450559623371198</v>
      </c>
    </row>
    <row r="29" spans="1:33" x14ac:dyDescent="0.25">
      <c r="A29" s="14">
        <f t="shared" si="3"/>
        <v>26</v>
      </c>
      <c r="B29" s="26"/>
      <c r="C29" s="16" t="s">
        <v>75</v>
      </c>
      <c r="D29" s="16">
        <v>20.5</v>
      </c>
      <c r="E29" s="16">
        <v>150</v>
      </c>
      <c r="F29" s="16">
        <v>305</v>
      </c>
      <c r="G29" s="16">
        <v>264</v>
      </c>
      <c r="H29" s="16">
        <v>305</v>
      </c>
      <c r="I29" s="16">
        <v>0</v>
      </c>
      <c r="J29" s="16" t="s">
        <v>44</v>
      </c>
      <c r="K29" s="16">
        <v>541</v>
      </c>
      <c r="L29" s="16">
        <v>2.2000000000000002</v>
      </c>
      <c r="M29" s="15" t="s">
        <v>36</v>
      </c>
      <c r="N29" s="16"/>
      <c r="O29" s="16">
        <v>125</v>
      </c>
      <c r="P29" s="16">
        <v>200000</v>
      </c>
      <c r="Q29" s="16">
        <v>350</v>
      </c>
      <c r="R29" s="16"/>
      <c r="S29" s="16" t="s">
        <v>37</v>
      </c>
      <c r="T29" s="16" t="s">
        <v>42</v>
      </c>
      <c r="U29" s="16" t="s">
        <v>119</v>
      </c>
      <c r="V29" s="24">
        <v>228000</v>
      </c>
      <c r="W29" s="25">
        <v>0.16500000000000001</v>
      </c>
      <c r="X29" s="24">
        <v>3500</v>
      </c>
      <c r="Y29" s="25">
        <v>50</v>
      </c>
      <c r="Z29" s="16">
        <v>125</v>
      </c>
      <c r="AA29" s="18">
        <f t="shared" si="2"/>
        <v>237.6</v>
      </c>
      <c r="AB29" s="16">
        <v>90</v>
      </c>
      <c r="AC29" s="16">
        <f t="shared" si="4"/>
        <v>45</v>
      </c>
      <c r="AD29" s="16">
        <v>88</v>
      </c>
      <c r="AE29" s="16">
        <v>40</v>
      </c>
      <c r="AF29" s="16">
        <v>1.53194824571913</v>
      </c>
      <c r="AG29">
        <v>57.443193819312697</v>
      </c>
    </row>
    <row r="30" spans="1:33" x14ac:dyDescent="0.25">
      <c r="A30" s="14">
        <f t="shared" si="3"/>
        <v>27</v>
      </c>
      <c r="B30" s="26" t="s">
        <v>76</v>
      </c>
      <c r="C30" s="16" t="s">
        <v>77</v>
      </c>
      <c r="D30" s="16">
        <v>20.5</v>
      </c>
      <c r="E30" s="16">
        <v>150</v>
      </c>
      <c r="F30" s="16">
        <v>305</v>
      </c>
      <c r="G30" s="16">
        <v>264</v>
      </c>
      <c r="H30" s="16">
        <v>305</v>
      </c>
      <c r="I30" s="16">
        <v>0</v>
      </c>
      <c r="J30" s="16" t="s">
        <v>44</v>
      </c>
      <c r="K30" s="16">
        <v>541</v>
      </c>
      <c r="L30" s="16">
        <v>2.2000000000000002</v>
      </c>
      <c r="M30" s="15" t="s">
        <v>36</v>
      </c>
      <c r="N30" s="16"/>
      <c r="O30" s="16">
        <v>125</v>
      </c>
      <c r="P30" s="16">
        <v>200000</v>
      </c>
      <c r="Q30" s="16">
        <v>350</v>
      </c>
      <c r="R30" s="16"/>
      <c r="S30" s="16" t="s">
        <v>37</v>
      </c>
      <c r="T30" s="16" t="s">
        <v>38</v>
      </c>
      <c r="U30" s="16" t="s">
        <v>119</v>
      </c>
      <c r="V30" s="24">
        <v>228000</v>
      </c>
      <c r="W30" s="25">
        <v>0.16500000000000001</v>
      </c>
      <c r="X30" s="24">
        <v>3500</v>
      </c>
      <c r="Y30" s="25">
        <v>50</v>
      </c>
      <c r="Z30" s="16">
        <v>50</v>
      </c>
      <c r="AA30" s="18">
        <f>0.9*G30-(F30-H30)-I30</f>
        <v>237.6</v>
      </c>
      <c r="AB30" s="16">
        <v>90</v>
      </c>
      <c r="AC30" s="16">
        <f t="shared" si="4"/>
        <v>45</v>
      </c>
      <c r="AD30" s="16">
        <v>113</v>
      </c>
      <c r="AE30" s="16">
        <v>65</v>
      </c>
      <c r="AF30" s="16">
        <v>1.56287942127288</v>
      </c>
      <c r="AG30">
        <v>72.302442825670894</v>
      </c>
    </row>
    <row r="31" spans="1:33" x14ac:dyDescent="0.25">
      <c r="A31" s="14">
        <f t="shared" si="3"/>
        <v>28</v>
      </c>
      <c r="B31" s="15" t="s">
        <v>78</v>
      </c>
      <c r="C31" s="16" t="s">
        <v>79</v>
      </c>
      <c r="D31" s="16">
        <v>59</v>
      </c>
      <c r="E31" s="16">
        <v>70</v>
      </c>
      <c r="F31" s="16">
        <v>475</v>
      </c>
      <c r="G31" s="16">
        <v>410</v>
      </c>
      <c r="H31" s="16">
        <v>345</v>
      </c>
      <c r="I31" s="16">
        <v>105</v>
      </c>
      <c r="J31" s="16" t="s">
        <v>80</v>
      </c>
      <c r="K31" s="16">
        <v>1940</v>
      </c>
      <c r="L31" s="16">
        <v>2.2000000000000002</v>
      </c>
      <c r="M31" s="16" t="s">
        <v>19</v>
      </c>
      <c r="N31" s="16">
        <v>5.5</v>
      </c>
      <c r="O31" s="16">
        <v>300</v>
      </c>
      <c r="P31" s="16">
        <v>200000</v>
      </c>
      <c r="Q31" s="16">
        <v>640</v>
      </c>
      <c r="R31" s="16">
        <f t="shared" si="5"/>
        <v>0.22626999999999997</v>
      </c>
      <c r="S31" s="16" t="s">
        <v>37</v>
      </c>
      <c r="T31" s="16" t="s">
        <v>42</v>
      </c>
      <c r="U31" s="16" t="s">
        <v>119</v>
      </c>
      <c r="V31" s="16">
        <v>230000</v>
      </c>
      <c r="W31" s="16">
        <v>0.11</v>
      </c>
      <c r="X31" s="16">
        <v>3400</v>
      </c>
      <c r="Y31" s="16">
        <v>50</v>
      </c>
      <c r="Z31" s="16">
        <v>150</v>
      </c>
      <c r="AA31" s="15">
        <v>199</v>
      </c>
      <c r="AB31" s="16">
        <v>45</v>
      </c>
      <c r="AC31" s="16">
        <f t="shared" si="4"/>
        <v>45</v>
      </c>
      <c r="AD31" s="16">
        <v>272</v>
      </c>
      <c r="AE31" s="16">
        <v>62.5</v>
      </c>
      <c r="AF31" s="16">
        <v>3.1028648831658199</v>
      </c>
      <c r="AG31">
        <v>87.660923128074401</v>
      </c>
    </row>
    <row r="32" spans="1:33" x14ac:dyDescent="0.25">
      <c r="A32" s="14">
        <f t="shared" si="3"/>
        <v>29</v>
      </c>
      <c r="B32" s="18" t="s">
        <v>81</v>
      </c>
      <c r="C32" s="18" t="s">
        <v>82</v>
      </c>
      <c r="D32" s="18">
        <v>29.3</v>
      </c>
      <c r="E32" s="18">
        <v>200</v>
      </c>
      <c r="F32" s="18">
        <v>210</v>
      </c>
      <c r="G32" s="18">
        <v>173</v>
      </c>
      <c r="H32" s="18">
        <v>210</v>
      </c>
      <c r="I32" s="18">
        <v>0</v>
      </c>
      <c r="J32" s="18" t="s">
        <v>44</v>
      </c>
      <c r="K32" s="27">
        <v>519</v>
      </c>
      <c r="L32" s="28">
        <f t="shared" ref="L32:L60" si="6">K32/G32</f>
        <v>3</v>
      </c>
      <c r="M32" s="18" t="s">
        <v>19</v>
      </c>
      <c r="N32" s="18">
        <v>6</v>
      </c>
      <c r="O32" s="18">
        <v>160</v>
      </c>
      <c r="P32" s="18">
        <v>251500</v>
      </c>
      <c r="Q32" s="18">
        <v>665.3</v>
      </c>
      <c r="R32" s="18">
        <f>100*2*3.1416*N32^2/4/O32/E32</f>
        <v>0.17671499999999998</v>
      </c>
      <c r="S32" s="18" t="s">
        <v>37</v>
      </c>
      <c r="T32" s="18" t="s">
        <v>38</v>
      </c>
      <c r="U32" s="16" t="s">
        <v>119</v>
      </c>
      <c r="V32" s="18">
        <v>230000</v>
      </c>
      <c r="W32" s="18">
        <v>0.16500000000000001</v>
      </c>
      <c r="X32" s="18">
        <v>3430</v>
      </c>
      <c r="Y32" s="18">
        <v>1</v>
      </c>
      <c r="Z32" s="18">
        <v>1</v>
      </c>
      <c r="AA32" s="18">
        <f t="shared" si="2"/>
        <v>155.70000000000002</v>
      </c>
      <c r="AB32" s="18">
        <v>90</v>
      </c>
      <c r="AC32" s="16">
        <f t="shared" si="4"/>
        <v>45</v>
      </c>
      <c r="AD32" s="18">
        <v>141.5</v>
      </c>
      <c r="AE32" s="18">
        <v>19.3</v>
      </c>
      <c r="AF32" s="16">
        <v>1.3939624361615399</v>
      </c>
      <c r="AG32">
        <v>101.509191588863</v>
      </c>
    </row>
    <row r="33" spans="1:33" x14ac:dyDescent="0.25">
      <c r="A33" s="14">
        <f t="shared" si="3"/>
        <v>30</v>
      </c>
      <c r="B33" s="29"/>
      <c r="C33" s="15" t="s">
        <v>83</v>
      </c>
      <c r="D33" s="15">
        <v>40.200000000000003</v>
      </c>
      <c r="E33" s="15">
        <v>150</v>
      </c>
      <c r="F33" s="15">
        <v>300</v>
      </c>
      <c r="G33" s="15">
        <v>280</v>
      </c>
      <c r="H33" s="15">
        <v>300</v>
      </c>
      <c r="I33" s="15">
        <v>0</v>
      </c>
      <c r="J33" s="15" t="s">
        <v>44</v>
      </c>
      <c r="K33" s="30">
        <v>600</v>
      </c>
      <c r="L33" s="31">
        <f t="shared" si="6"/>
        <v>2.1428571428571428</v>
      </c>
      <c r="M33" s="15" t="s">
        <v>36</v>
      </c>
      <c r="N33" s="21"/>
      <c r="O33" s="15"/>
      <c r="P33" s="21"/>
      <c r="Q33" s="21"/>
      <c r="R33" s="15"/>
      <c r="S33" s="15" t="s">
        <v>37</v>
      </c>
      <c r="T33" s="15" t="s">
        <v>42</v>
      </c>
      <c r="U33" s="16" t="s">
        <v>119</v>
      </c>
      <c r="V33" s="15">
        <v>390000</v>
      </c>
      <c r="W33" s="15">
        <v>0.33400000000000002</v>
      </c>
      <c r="X33" s="15">
        <v>3000</v>
      </c>
      <c r="Y33" s="15">
        <v>25</v>
      </c>
      <c r="Z33" s="15">
        <v>190</v>
      </c>
      <c r="AA33" s="15">
        <f t="shared" si="2"/>
        <v>252</v>
      </c>
      <c r="AB33" s="15">
        <v>90</v>
      </c>
      <c r="AC33" s="15">
        <f t="shared" si="4"/>
        <v>45</v>
      </c>
      <c r="AD33" s="15">
        <v>61</v>
      </c>
      <c r="AE33" s="15">
        <v>10.8</v>
      </c>
      <c r="AF33" s="16">
        <v>0.98626135219170596</v>
      </c>
      <c r="AG33">
        <v>61.849731680597202</v>
      </c>
    </row>
    <row r="34" spans="1:33" x14ac:dyDescent="0.25">
      <c r="A34" s="14">
        <f t="shared" si="3"/>
        <v>31</v>
      </c>
      <c r="B34" s="23" t="s">
        <v>84</v>
      </c>
      <c r="C34" s="16" t="s">
        <v>85</v>
      </c>
      <c r="D34" s="16">
        <v>40.200000000000003</v>
      </c>
      <c r="E34" s="16">
        <v>150</v>
      </c>
      <c r="F34" s="16">
        <v>300</v>
      </c>
      <c r="G34" s="16">
        <v>280</v>
      </c>
      <c r="H34" s="16">
        <v>300</v>
      </c>
      <c r="I34" s="16">
        <v>0</v>
      </c>
      <c r="J34" s="16" t="s">
        <v>44</v>
      </c>
      <c r="K34" s="32">
        <v>600</v>
      </c>
      <c r="L34" s="17">
        <f t="shared" si="6"/>
        <v>2.1428571428571428</v>
      </c>
      <c r="M34" s="16" t="s">
        <v>36</v>
      </c>
      <c r="N34" s="33"/>
      <c r="O34" s="16"/>
      <c r="P34" s="33"/>
      <c r="Q34" s="33"/>
      <c r="R34" s="16"/>
      <c r="S34" s="16" t="s">
        <v>37</v>
      </c>
      <c r="T34" s="16" t="s">
        <v>42</v>
      </c>
      <c r="U34" s="16" t="s">
        <v>119</v>
      </c>
      <c r="V34" s="16">
        <v>390000</v>
      </c>
      <c r="W34" s="16">
        <v>0.33400000000000002</v>
      </c>
      <c r="X34" s="16">
        <v>3000</v>
      </c>
      <c r="Y34" s="16">
        <v>25</v>
      </c>
      <c r="Z34" s="16">
        <v>95</v>
      </c>
      <c r="AA34" s="18">
        <f t="shared" si="2"/>
        <v>252</v>
      </c>
      <c r="AB34" s="16">
        <v>90</v>
      </c>
      <c r="AC34" s="16">
        <f t="shared" si="4"/>
        <v>45</v>
      </c>
      <c r="AD34" s="16">
        <v>89.8</v>
      </c>
      <c r="AE34" s="16">
        <v>31.5</v>
      </c>
      <c r="AF34" s="16">
        <v>1.15398658682851</v>
      </c>
      <c r="AG34">
        <v>77.817195645918503</v>
      </c>
    </row>
    <row r="35" spans="1:33" x14ac:dyDescent="0.25">
      <c r="A35" s="14">
        <f t="shared" si="3"/>
        <v>32</v>
      </c>
      <c r="B35" s="3"/>
      <c r="C35" s="15" t="s">
        <v>86</v>
      </c>
      <c r="D35" s="15">
        <v>31.7</v>
      </c>
      <c r="E35" s="15">
        <v>180</v>
      </c>
      <c r="F35" s="15">
        <v>400</v>
      </c>
      <c r="G35" s="15">
        <v>360</v>
      </c>
      <c r="H35" s="15">
        <v>400</v>
      </c>
      <c r="I35" s="15">
        <v>100</v>
      </c>
      <c r="J35" s="15" t="s">
        <v>35</v>
      </c>
      <c r="K35" s="30">
        <v>900</v>
      </c>
      <c r="L35" s="31">
        <f t="shared" si="6"/>
        <v>2.5</v>
      </c>
      <c r="M35" s="15" t="s">
        <v>19</v>
      </c>
      <c r="N35" s="15">
        <v>6</v>
      </c>
      <c r="O35" s="15">
        <v>300</v>
      </c>
      <c r="P35" s="15">
        <v>200000</v>
      </c>
      <c r="Q35" s="15">
        <v>542</v>
      </c>
      <c r="R35" s="15">
        <f>100*2*3.1416*N35^2/4/O35/E35</f>
        <v>0.10471999999999999</v>
      </c>
      <c r="S35" s="15" t="s">
        <v>37</v>
      </c>
      <c r="T35" s="15" t="s">
        <v>42</v>
      </c>
      <c r="U35" s="16" t="s">
        <v>119</v>
      </c>
      <c r="V35" s="15">
        <v>218400</v>
      </c>
      <c r="W35" s="15">
        <v>0.17599999999999999</v>
      </c>
      <c r="X35" s="15">
        <v>2863</v>
      </c>
      <c r="Y35" s="15">
        <v>60</v>
      </c>
      <c r="Z35" s="15">
        <v>180</v>
      </c>
      <c r="AA35" s="15">
        <f t="shared" si="2"/>
        <v>224</v>
      </c>
      <c r="AB35" s="15">
        <v>90</v>
      </c>
      <c r="AC35" s="15">
        <f t="shared" si="4"/>
        <v>45</v>
      </c>
      <c r="AD35" s="15">
        <v>155.55000000000001</v>
      </c>
      <c r="AE35" s="15">
        <v>4.4000000000000004</v>
      </c>
      <c r="AF35" s="16">
        <v>1.35433532243982</v>
      </c>
      <c r="AG35">
        <v>114.853387800429</v>
      </c>
    </row>
    <row r="36" spans="1:33" x14ac:dyDescent="0.25">
      <c r="A36" s="14">
        <f t="shared" si="3"/>
        <v>33</v>
      </c>
      <c r="B36" s="18" t="s">
        <v>87</v>
      </c>
      <c r="C36" s="15" t="s">
        <v>88</v>
      </c>
      <c r="D36" s="15">
        <v>39.700000000000003</v>
      </c>
      <c r="E36" s="15">
        <v>180</v>
      </c>
      <c r="F36" s="15">
        <v>400</v>
      </c>
      <c r="G36" s="15">
        <v>360</v>
      </c>
      <c r="H36" s="15">
        <v>400</v>
      </c>
      <c r="I36" s="15">
        <v>100</v>
      </c>
      <c r="J36" s="15" t="s">
        <v>35</v>
      </c>
      <c r="K36" s="30">
        <v>900</v>
      </c>
      <c r="L36" s="31">
        <f t="shared" si="6"/>
        <v>2.5</v>
      </c>
      <c r="M36" s="15" t="s">
        <v>19</v>
      </c>
      <c r="N36" s="15">
        <v>6</v>
      </c>
      <c r="O36" s="15">
        <v>300</v>
      </c>
      <c r="P36" s="15">
        <v>200000</v>
      </c>
      <c r="Q36" s="15">
        <v>542</v>
      </c>
      <c r="R36" s="15">
        <f>100*2*3.1416*N36^2/4/O36/E36</f>
        <v>0.10471999999999999</v>
      </c>
      <c r="S36" s="15" t="s">
        <v>37</v>
      </c>
      <c r="T36" s="15" t="s">
        <v>42</v>
      </c>
      <c r="U36" s="16" t="s">
        <v>119</v>
      </c>
      <c r="V36" s="15">
        <v>218400</v>
      </c>
      <c r="W36" s="15">
        <v>0.17599999999999999</v>
      </c>
      <c r="X36" s="15">
        <v>2863</v>
      </c>
      <c r="Y36" s="15">
        <v>60</v>
      </c>
      <c r="Z36" s="15">
        <v>114</v>
      </c>
      <c r="AA36" s="15">
        <f t="shared" si="2"/>
        <v>224</v>
      </c>
      <c r="AB36" s="15">
        <v>90</v>
      </c>
      <c r="AC36" s="15">
        <f t="shared" si="4"/>
        <v>45</v>
      </c>
      <c r="AD36" s="15">
        <v>162.55000000000001</v>
      </c>
      <c r="AE36" s="15">
        <v>12.8</v>
      </c>
      <c r="AF36" s="16">
        <v>1.2555661222190599</v>
      </c>
      <c r="AG36">
        <v>129.46351221448401</v>
      </c>
    </row>
    <row r="37" spans="1:33" x14ac:dyDescent="0.25">
      <c r="A37" s="14">
        <f t="shared" si="3"/>
        <v>34</v>
      </c>
      <c r="B37" s="18"/>
      <c r="C37" s="16" t="s">
        <v>89</v>
      </c>
      <c r="D37" s="16">
        <v>39.700000000000003</v>
      </c>
      <c r="E37" s="16">
        <v>180</v>
      </c>
      <c r="F37" s="16">
        <v>400</v>
      </c>
      <c r="G37" s="16">
        <v>360</v>
      </c>
      <c r="H37" s="16">
        <v>400</v>
      </c>
      <c r="I37" s="16">
        <v>100</v>
      </c>
      <c r="J37" s="16" t="s">
        <v>35</v>
      </c>
      <c r="K37" s="32">
        <v>900</v>
      </c>
      <c r="L37" s="17">
        <f t="shared" si="6"/>
        <v>2.5</v>
      </c>
      <c r="M37" s="16" t="s">
        <v>19</v>
      </c>
      <c r="N37" s="16">
        <v>6</v>
      </c>
      <c r="O37" s="16">
        <v>300</v>
      </c>
      <c r="P37" s="16">
        <v>200000</v>
      </c>
      <c r="Q37" s="16">
        <v>542</v>
      </c>
      <c r="R37" s="16">
        <f>100*2*3.1416*N37^2/4/O37/E37</f>
        <v>0.10471999999999999</v>
      </c>
      <c r="S37" s="16" t="s">
        <v>37</v>
      </c>
      <c r="T37" s="16" t="s">
        <v>42</v>
      </c>
      <c r="U37" s="16" t="s">
        <v>119</v>
      </c>
      <c r="V37" s="23">
        <v>218400</v>
      </c>
      <c r="W37" s="23">
        <f>0.176*2</f>
        <v>0.35199999999999998</v>
      </c>
      <c r="X37" s="23">
        <v>2863</v>
      </c>
      <c r="Y37" s="23">
        <v>60</v>
      </c>
      <c r="Z37" s="23">
        <v>114</v>
      </c>
      <c r="AA37" s="18">
        <f t="shared" si="2"/>
        <v>224</v>
      </c>
      <c r="AB37" s="16">
        <v>90</v>
      </c>
      <c r="AC37" s="16">
        <f t="shared" si="4"/>
        <v>45</v>
      </c>
      <c r="AD37" s="16">
        <v>185.05</v>
      </c>
      <c r="AE37" s="16">
        <v>39.799999999999997</v>
      </c>
      <c r="AF37" s="16">
        <v>1.3237733065422801</v>
      </c>
      <c r="AG37">
        <v>139.78979564360199</v>
      </c>
    </row>
    <row r="38" spans="1:33" x14ac:dyDescent="0.25">
      <c r="A38" s="14">
        <f t="shared" si="3"/>
        <v>35</v>
      </c>
      <c r="B38" s="23"/>
      <c r="C38" s="16" t="s">
        <v>90</v>
      </c>
      <c r="D38" s="16">
        <f>0.8*40.8</f>
        <v>32.64</v>
      </c>
      <c r="E38" s="16">
        <v>150</v>
      </c>
      <c r="F38" s="16">
        <v>360</v>
      </c>
      <c r="G38" s="16">
        <v>314</v>
      </c>
      <c r="H38" s="16">
        <v>360</v>
      </c>
      <c r="I38" s="16">
        <v>0</v>
      </c>
      <c r="J38" s="16" t="s">
        <v>44</v>
      </c>
      <c r="K38" s="32">
        <v>930</v>
      </c>
      <c r="L38" s="17">
        <f t="shared" si="6"/>
        <v>2.9617834394904459</v>
      </c>
      <c r="M38" s="16" t="s">
        <v>51</v>
      </c>
      <c r="N38" s="16">
        <v>6</v>
      </c>
      <c r="O38" s="16">
        <v>135</v>
      </c>
      <c r="P38" s="16">
        <v>205000</v>
      </c>
      <c r="Q38" s="16">
        <v>395</v>
      </c>
      <c r="R38" s="16">
        <f t="shared" ref="R38:R43" si="7">100*2*3.1416*N38^2/4/O38/E38</f>
        <v>0.2792533333333333</v>
      </c>
      <c r="S38" s="16" t="s">
        <v>37</v>
      </c>
      <c r="T38" s="16" t="s">
        <v>38</v>
      </c>
      <c r="U38" s="16" t="s">
        <v>119</v>
      </c>
      <c r="V38" s="16">
        <v>235000</v>
      </c>
      <c r="W38" s="16">
        <v>0.22</v>
      </c>
      <c r="X38" s="16">
        <v>4200</v>
      </c>
      <c r="Y38" s="16">
        <v>1</v>
      </c>
      <c r="Z38" s="16">
        <v>1</v>
      </c>
      <c r="AA38" s="18">
        <f t="shared" si="2"/>
        <v>282.60000000000002</v>
      </c>
      <c r="AB38" s="16">
        <v>90</v>
      </c>
      <c r="AC38" s="16">
        <f t="shared" si="4"/>
        <v>45</v>
      </c>
      <c r="AD38" s="16">
        <v>240</v>
      </c>
      <c r="AE38" s="16">
        <v>63.5</v>
      </c>
      <c r="AF38" s="16">
        <v>1.5463012375595</v>
      </c>
      <c r="AG38">
        <v>155.20908486032701</v>
      </c>
    </row>
    <row r="39" spans="1:33" x14ac:dyDescent="0.25">
      <c r="A39" s="14">
        <f t="shared" si="3"/>
        <v>36</v>
      </c>
      <c r="B39" s="23"/>
      <c r="C39" s="16" t="s">
        <v>91</v>
      </c>
      <c r="D39" s="16">
        <f>0.8*40.8</f>
        <v>32.64</v>
      </c>
      <c r="E39" s="16">
        <v>150</v>
      </c>
      <c r="F39" s="16">
        <v>360</v>
      </c>
      <c r="G39" s="16">
        <v>314</v>
      </c>
      <c r="H39" s="16">
        <v>360</v>
      </c>
      <c r="I39" s="16">
        <v>0</v>
      </c>
      <c r="J39" s="16" t="s">
        <v>44</v>
      </c>
      <c r="K39" s="32">
        <v>930</v>
      </c>
      <c r="L39" s="17">
        <f t="shared" si="6"/>
        <v>2.9617834394904459</v>
      </c>
      <c r="M39" s="16" t="s">
        <v>51</v>
      </c>
      <c r="N39" s="16">
        <v>6</v>
      </c>
      <c r="O39" s="16">
        <v>135</v>
      </c>
      <c r="P39" s="16">
        <v>205000</v>
      </c>
      <c r="Q39" s="16">
        <v>395</v>
      </c>
      <c r="R39" s="16">
        <f>100*2*3.1416*N39^2/4/O39/E39</f>
        <v>0.2792533333333333</v>
      </c>
      <c r="S39" s="16" t="s">
        <v>37</v>
      </c>
      <c r="T39" s="16" t="s">
        <v>38</v>
      </c>
      <c r="U39" s="16" t="s">
        <v>119</v>
      </c>
      <c r="V39" s="16">
        <v>235000</v>
      </c>
      <c r="W39" s="16">
        <v>0.22</v>
      </c>
      <c r="X39" s="16">
        <v>4200</v>
      </c>
      <c r="Y39" s="16">
        <v>1</v>
      </c>
      <c r="Z39" s="16">
        <v>1</v>
      </c>
      <c r="AA39" s="18">
        <f t="shared" si="2"/>
        <v>282.60000000000002</v>
      </c>
      <c r="AB39" s="16">
        <v>90</v>
      </c>
      <c r="AC39" s="16">
        <f t="shared" si="4"/>
        <v>45</v>
      </c>
      <c r="AD39" s="16">
        <v>253</v>
      </c>
      <c r="AE39" s="16">
        <v>76.5</v>
      </c>
      <c r="AF39" s="16">
        <v>1.63005922126064</v>
      </c>
      <c r="AG39">
        <v>155.20908486032701</v>
      </c>
    </row>
    <row r="40" spans="1:33" x14ac:dyDescent="0.25">
      <c r="A40" s="14">
        <f t="shared" si="3"/>
        <v>37</v>
      </c>
      <c r="B40" s="23" t="s">
        <v>92</v>
      </c>
      <c r="C40" s="16" t="s">
        <v>93</v>
      </c>
      <c r="D40" s="16">
        <f t="shared" ref="D40:D45" si="8">0.8*40.8</f>
        <v>32.64</v>
      </c>
      <c r="E40" s="16">
        <v>150</v>
      </c>
      <c r="F40" s="16">
        <v>360</v>
      </c>
      <c r="G40" s="16">
        <v>314</v>
      </c>
      <c r="H40" s="16">
        <v>360</v>
      </c>
      <c r="I40" s="16">
        <v>0</v>
      </c>
      <c r="J40" s="16" t="s">
        <v>44</v>
      </c>
      <c r="K40" s="32">
        <v>930</v>
      </c>
      <c r="L40" s="17">
        <f t="shared" si="6"/>
        <v>2.9617834394904459</v>
      </c>
      <c r="M40" s="16" t="s">
        <v>51</v>
      </c>
      <c r="N40" s="16">
        <v>6</v>
      </c>
      <c r="O40" s="16">
        <v>135</v>
      </c>
      <c r="P40" s="16">
        <v>205000</v>
      </c>
      <c r="Q40" s="16">
        <v>395</v>
      </c>
      <c r="R40" s="16">
        <f t="shared" si="7"/>
        <v>0.2792533333333333</v>
      </c>
      <c r="S40" s="16" t="s">
        <v>37</v>
      </c>
      <c r="T40" s="16" t="s">
        <v>42</v>
      </c>
      <c r="U40" s="16" t="s">
        <v>119</v>
      </c>
      <c r="V40" s="16">
        <v>235000</v>
      </c>
      <c r="W40" s="16">
        <v>0.22</v>
      </c>
      <c r="X40" s="16">
        <v>4200</v>
      </c>
      <c r="Y40" s="16">
        <v>40</v>
      </c>
      <c r="Z40" s="16">
        <v>120</v>
      </c>
      <c r="AA40" s="18">
        <f t="shared" si="2"/>
        <v>282.60000000000002</v>
      </c>
      <c r="AB40" s="16">
        <v>90</v>
      </c>
      <c r="AC40" s="16">
        <f t="shared" si="4"/>
        <v>45</v>
      </c>
      <c r="AD40" s="16">
        <v>246</v>
      </c>
      <c r="AE40" s="16">
        <v>69.5</v>
      </c>
      <c r="AF40" s="16">
        <v>1.9399412216060501</v>
      </c>
      <c r="AG40">
        <v>126.80796575699399</v>
      </c>
    </row>
    <row r="41" spans="1:33" x14ac:dyDescent="0.25">
      <c r="A41" s="14">
        <f t="shared" si="3"/>
        <v>38</v>
      </c>
      <c r="B41" s="23"/>
      <c r="C41" s="16" t="s">
        <v>94</v>
      </c>
      <c r="D41" s="16">
        <f t="shared" si="8"/>
        <v>32.64</v>
      </c>
      <c r="E41" s="16">
        <v>150</v>
      </c>
      <c r="F41" s="16">
        <v>360</v>
      </c>
      <c r="G41" s="16">
        <v>314</v>
      </c>
      <c r="H41" s="16">
        <v>360</v>
      </c>
      <c r="I41" s="16">
        <v>0</v>
      </c>
      <c r="J41" s="16" t="s">
        <v>44</v>
      </c>
      <c r="K41" s="32">
        <v>930</v>
      </c>
      <c r="L41" s="17">
        <f t="shared" si="6"/>
        <v>2.9617834394904459</v>
      </c>
      <c r="M41" s="16" t="s">
        <v>51</v>
      </c>
      <c r="N41" s="16">
        <v>6</v>
      </c>
      <c r="O41" s="16">
        <v>135</v>
      </c>
      <c r="P41" s="16">
        <v>205000</v>
      </c>
      <c r="Q41" s="16">
        <v>395</v>
      </c>
      <c r="R41" s="16">
        <f t="shared" si="7"/>
        <v>0.2792533333333333</v>
      </c>
      <c r="S41" s="16" t="s">
        <v>37</v>
      </c>
      <c r="T41" s="16" t="s">
        <v>42</v>
      </c>
      <c r="U41" s="16" t="s">
        <v>119</v>
      </c>
      <c r="V41" s="16">
        <v>235000</v>
      </c>
      <c r="W41" s="16">
        <v>0.22</v>
      </c>
      <c r="X41" s="16">
        <v>4200</v>
      </c>
      <c r="Y41" s="16">
        <v>40</v>
      </c>
      <c r="Z41" s="16">
        <v>120</v>
      </c>
      <c r="AA41" s="18">
        <f t="shared" si="2"/>
        <v>282.60000000000002</v>
      </c>
      <c r="AB41" s="16">
        <v>90</v>
      </c>
      <c r="AC41" s="16">
        <f t="shared" si="4"/>
        <v>45</v>
      </c>
      <c r="AD41" s="16">
        <v>230</v>
      </c>
      <c r="AE41" s="16">
        <v>53.5</v>
      </c>
      <c r="AF41" s="16">
        <v>1.8137661828024001</v>
      </c>
      <c r="AG41">
        <v>126.80796575699399</v>
      </c>
    </row>
    <row r="42" spans="1:33" x14ac:dyDescent="0.25">
      <c r="A42" s="14">
        <f t="shared" si="3"/>
        <v>39</v>
      </c>
      <c r="B42" s="23"/>
      <c r="C42" s="16" t="s">
        <v>95</v>
      </c>
      <c r="D42" s="16">
        <f t="shared" si="8"/>
        <v>32.64</v>
      </c>
      <c r="E42" s="16">
        <v>150</v>
      </c>
      <c r="F42" s="16">
        <v>360</v>
      </c>
      <c r="G42" s="16">
        <v>314</v>
      </c>
      <c r="H42" s="16">
        <v>360</v>
      </c>
      <c r="I42" s="16">
        <v>0</v>
      </c>
      <c r="J42" s="16" t="s">
        <v>44</v>
      </c>
      <c r="K42" s="32">
        <v>930</v>
      </c>
      <c r="L42" s="17">
        <f t="shared" si="6"/>
        <v>2.9617834394904459</v>
      </c>
      <c r="M42" s="16" t="s">
        <v>51</v>
      </c>
      <c r="N42" s="16">
        <v>6</v>
      </c>
      <c r="O42" s="16">
        <v>135</v>
      </c>
      <c r="P42" s="16">
        <v>205000</v>
      </c>
      <c r="Q42" s="16">
        <v>395</v>
      </c>
      <c r="R42" s="16">
        <f t="shared" si="7"/>
        <v>0.2792533333333333</v>
      </c>
      <c r="S42" s="16" t="s">
        <v>37</v>
      </c>
      <c r="T42" s="16" t="s">
        <v>42</v>
      </c>
      <c r="U42" s="16" t="s">
        <v>119</v>
      </c>
      <c r="V42" s="16">
        <v>235000</v>
      </c>
      <c r="W42" s="16">
        <v>0.44</v>
      </c>
      <c r="X42" s="16">
        <v>4200</v>
      </c>
      <c r="Y42" s="16">
        <v>40</v>
      </c>
      <c r="Z42" s="16">
        <v>120</v>
      </c>
      <c r="AA42" s="18">
        <f t="shared" si="2"/>
        <v>282.60000000000002</v>
      </c>
      <c r="AB42" s="16">
        <v>90</v>
      </c>
      <c r="AC42" s="16">
        <f t="shared" si="4"/>
        <v>45</v>
      </c>
      <c r="AD42" s="16">
        <v>240</v>
      </c>
      <c r="AE42" s="16">
        <v>63.5</v>
      </c>
      <c r="AF42" s="16">
        <v>1.74756764487794</v>
      </c>
      <c r="AG42">
        <v>137.33373967149799</v>
      </c>
    </row>
    <row r="43" spans="1:33" x14ac:dyDescent="0.25">
      <c r="A43" s="14">
        <f t="shared" si="3"/>
        <v>40</v>
      </c>
      <c r="B43" s="23"/>
      <c r="C43" s="16" t="s">
        <v>96</v>
      </c>
      <c r="D43" s="16">
        <f t="shared" si="8"/>
        <v>32.64</v>
      </c>
      <c r="E43" s="16">
        <v>150</v>
      </c>
      <c r="F43" s="16">
        <v>360</v>
      </c>
      <c r="G43" s="16">
        <v>314</v>
      </c>
      <c r="H43" s="16">
        <v>360</v>
      </c>
      <c r="I43" s="16">
        <v>0</v>
      </c>
      <c r="J43" s="16" t="s">
        <v>44</v>
      </c>
      <c r="K43" s="32">
        <v>930</v>
      </c>
      <c r="L43" s="17">
        <f t="shared" si="6"/>
        <v>2.9617834394904459</v>
      </c>
      <c r="M43" s="16" t="s">
        <v>51</v>
      </c>
      <c r="N43" s="16">
        <v>6</v>
      </c>
      <c r="O43" s="16">
        <v>135</v>
      </c>
      <c r="P43" s="16">
        <v>205000</v>
      </c>
      <c r="Q43" s="16">
        <v>395</v>
      </c>
      <c r="R43" s="16">
        <f t="shared" si="7"/>
        <v>0.2792533333333333</v>
      </c>
      <c r="S43" s="16" t="s">
        <v>37</v>
      </c>
      <c r="T43" s="16" t="s">
        <v>42</v>
      </c>
      <c r="U43" s="16" t="s">
        <v>119</v>
      </c>
      <c r="V43" s="16">
        <v>235000</v>
      </c>
      <c r="W43" s="16">
        <v>0.44</v>
      </c>
      <c r="X43" s="16">
        <v>4200</v>
      </c>
      <c r="Y43" s="16">
        <v>40</v>
      </c>
      <c r="Z43" s="16">
        <v>120</v>
      </c>
      <c r="AA43" s="18">
        <f t="shared" si="2"/>
        <v>282.60000000000002</v>
      </c>
      <c r="AB43" s="16">
        <v>90</v>
      </c>
      <c r="AC43" s="16">
        <f t="shared" si="4"/>
        <v>45</v>
      </c>
      <c r="AD43" s="16">
        <v>243</v>
      </c>
      <c r="AE43" s="16">
        <v>66.5</v>
      </c>
      <c r="AF43" s="16">
        <v>1.7694122404389201</v>
      </c>
      <c r="AG43">
        <v>137.33373967149799</v>
      </c>
    </row>
    <row r="44" spans="1:33" x14ac:dyDescent="0.25">
      <c r="A44" s="14">
        <f t="shared" si="3"/>
        <v>41</v>
      </c>
      <c r="B44" s="23"/>
      <c r="C44" s="16" t="s">
        <v>97</v>
      </c>
      <c r="D44" s="16">
        <f t="shared" si="8"/>
        <v>32.64</v>
      </c>
      <c r="E44" s="16">
        <v>150</v>
      </c>
      <c r="F44" s="16">
        <v>360</v>
      </c>
      <c r="G44" s="16">
        <v>314</v>
      </c>
      <c r="H44" s="16">
        <v>360</v>
      </c>
      <c r="I44" s="16">
        <v>0</v>
      </c>
      <c r="J44" s="16" t="s">
        <v>44</v>
      </c>
      <c r="K44" s="32">
        <v>900</v>
      </c>
      <c r="L44" s="17">
        <f t="shared" si="6"/>
        <v>2.8662420382165603</v>
      </c>
      <c r="M44" s="16" t="s">
        <v>51</v>
      </c>
      <c r="N44" s="16">
        <v>6</v>
      </c>
      <c r="O44" s="16">
        <v>135</v>
      </c>
      <c r="P44" s="16">
        <v>205000</v>
      </c>
      <c r="Q44" s="16">
        <v>395</v>
      </c>
      <c r="R44" s="16">
        <f>100*2*3.1416*N44^2/4/O44/E44</f>
        <v>0.2792533333333333</v>
      </c>
      <c r="S44" s="16" t="s">
        <v>37</v>
      </c>
      <c r="T44" s="16" t="s">
        <v>42</v>
      </c>
      <c r="U44" s="16" t="s">
        <v>119</v>
      </c>
      <c r="V44" s="16">
        <v>235000</v>
      </c>
      <c r="W44" s="16">
        <v>0.22</v>
      </c>
      <c r="X44" s="16">
        <v>4200</v>
      </c>
      <c r="Y44" s="16">
        <v>40</v>
      </c>
      <c r="Z44" s="16">
        <v>120</v>
      </c>
      <c r="AA44" s="18">
        <f t="shared" si="2"/>
        <v>282.60000000000002</v>
      </c>
      <c r="AB44" s="16">
        <v>90</v>
      </c>
      <c r="AC44" s="16">
        <f t="shared" si="4"/>
        <v>45</v>
      </c>
      <c r="AD44" s="16">
        <v>270</v>
      </c>
      <c r="AE44" s="16">
        <v>52</v>
      </c>
      <c r="AF44" s="16">
        <v>2.12920377981151</v>
      </c>
      <c r="AG44">
        <v>126.80796575699399</v>
      </c>
    </row>
    <row r="45" spans="1:33" x14ac:dyDescent="0.25">
      <c r="A45" s="14">
        <f t="shared" si="3"/>
        <v>42</v>
      </c>
      <c r="B45" s="23"/>
      <c r="C45" s="16" t="s">
        <v>98</v>
      </c>
      <c r="D45" s="16">
        <f t="shared" si="8"/>
        <v>32.64</v>
      </c>
      <c r="E45" s="16">
        <v>150</v>
      </c>
      <c r="F45" s="16">
        <v>360</v>
      </c>
      <c r="G45" s="16">
        <v>314</v>
      </c>
      <c r="H45" s="16">
        <v>360</v>
      </c>
      <c r="I45" s="16">
        <v>0</v>
      </c>
      <c r="J45" s="16" t="s">
        <v>44</v>
      </c>
      <c r="K45" s="32">
        <v>720</v>
      </c>
      <c r="L45" s="17">
        <f t="shared" si="6"/>
        <v>2.2929936305732483</v>
      </c>
      <c r="M45" s="16" t="s">
        <v>51</v>
      </c>
      <c r="N45" s="16">
        <v>6</v>
      </c>
      <c r="O45" s="16">
        <v>135</v>
      </c>
      <c r="P45" s="16">
        <v>205000</v>
      </c>
      <c r="Q45" s="16">
        <v>395</v>
      </c>
      <c r="R45" s="16">
        <f>100*2*3.1416*N45^2/4/O45/E45</f>
        <v>0.2792533333333333</v>
      </c>
      <c r="S45" s="16" t="s">
        <v>37</v>
      </c>
      <c r="T45" s="16" t="s">
        <v>42</v>
      </c>
      <c r="U45" s="16" t="s">
        <v>119</v>
      </c>
      <c r="V45" s="16">
        <v>235000</v>
      </c>
      <c r="W45" s="16">
        <v>0.22</v>
      </c>
      <c r="X45" s="16">
        <v>4200</v>
      </c>
      <c r="Y45" s="16">
        <v>40</v>
      </c>
      <c r="Z45" s="16">
        <v>120</v>
      </c>
      <c r="AA45" s="18">
        <f t="shared" si="2"/>
        <v>282.60000000000002</v>
      </c>
      <c r="AB45" s="16">
        <v>90</v>
      </c>
      <c r="AC45" s="16">
        <f t="shared" si="4"/>
        <v>45</v>
      </c>
      <c r="AD45" s="16">
        <v>310</v>
      </c>
      <c r="AE45" s="16">
        <v>35</v>
      </c>
      <c r="AF45" s="16">
        <v>2.4446413768206301</v>
      </c>
      <c r="AG45">
        <v>126.80796575699399</v>
      </c>
    </row>
    <row r="46" spans="1:33" x14ac:dyDescent="0.25">
      <c r="A46" s="14">
        <f t="shared" si="3"/>
        <v>43</v>
      </c>
      <c r="B46" s="18"/>
      <c r="C46" s="16" t="s">
        <v>99</v>
      </c>
      <c r="D46" s="16">
        <v>32.799999999999997</v>
      </c>
      <c r="E46" s="16">
        <v>150</v>
      </c>
      <c r="F46" s="16">
        <v>300</v>
      </c>
      <c r="G46" s="16">
        <v>261</v>
      </c>
      <c r="H46" s="16">
        <v>300</v>
      </c>
      <c r="I46" s="16">
        <v>0</v>
      </c>
      <c r="J46" s="16" t="s">
        <v>44</v>
      </c>
      <c r="K46" s="32">
        <v>740</v>
      </c>
      <c r="L46" s="17">
        <f t="shared" si="6"/>
        <v>2.8352490421455938</v>
      </c>
      <c r="M46" s="16" t="s">
        <v>36</v>
      </c>
      <c r="N46" s="16"/>
      <c r="O46" s="16"/>
      <c r="P46" s="16"/>
      <c r="Q46" s="16"/>
      <c r="R46" s="16"/>
      <c r="S46" s="16" t="s">
        <v>37</v>
      </c>
      <c r="T46" s="16" t="s">
        <v>42</v>
      </c>
      <c r="U46" s="16" t="s">
        <v>119</v>
      </c>
      <c r="V46" s="16">
        <v>230000</v>
      </c>
      <c r="W46" s="16">
        <v>0.111</v>
      </c>
      <c r="X46" s="16">
        <v>3400</v>
      </c>
      <c r="Y46" s="16">
        <v>50</v>
      </c>
      <c r="Z46" s="16">
        <v>100</v>
      </c>
      <c r="AA46" s="18">
        <f t="shared" si="2"/>
        <v>234.9</v>
      </c>
      <c r="AB46" s="16">
        <v>90</v>
      </c>
      <c r="AC46" s="16">
        <f t="shared" si="4"/>
        <v>45</v>
      </c>
      <c r="AD46" s="16">
        <f>214.97/2</f>
        <v>107.485</v>
      </c>
      <c r="AE46" s="16">
        <v>82.4</v>
      </c>
      <c r="AF46" s="16">
        <v>3.4098508478060099</v>
      </c>
      <c r="AG46">
        <v>63.043813232569299</v>
      </c>
    </row>
    <row r="47" spans="1:33" x14ac:dyDescent="0.25">
      <c r="A47" s="14">
        <f t="shared" si="3"/>
        <v>44</v>
      </c>
      <c r="B47" s="18"/>
      <c r="C47" s="16" t="s">
        <v>100</v>
      </c>
      <c r="D47" s="16">
        <v>32.799999999999997</v>
      </c>
      <c r="E47" s="16">
        <v>150</v>
      </c>
      <c r="F47" s="16">
        <v>300</v>
      </c>
      <c r="G47" s="16">
        <v>261</v>
      </c>
      <c r="H47" s="16">
        <v>300</v>
      </c>
      <c r="I47" s="16">
        <v>0</v>
      </c>
      <c r="J47" s="16" t="s">
        <v>44</v>
      </c>
      <c r="K47" s="32">
        <v>740</v>
      </c>
      <c r="L47" s="17">
        <f t="shared" si="6"/>
        <v>2.8352490421455938</v>
      </c>
      <c r="M47" s="16" t="s">
        <v>36</v>
      </c>
      <c r="N47" s="16"/>
      <c r="O47" s="16"/>
      <c r="P47" s="16"/>
      <c r="Q47" s="16"/>
      <c r="R47" s="16"/>
      <c r="S47" s="16" t="s">
        <v>37</v>
      </c>
      <c r="T47" s="16" t="s">
        <v>42</v>
      </c>
      <c r="U47" s="16" t="s">
        <v>119</v>
      </c>
      <c r="V47" s="16">
        <v>230000</v>
      </c>
      <c r="W47" s="16">
        <v>0.111</v>
      </c>
      <c r="X47" s="16">
        <v>3400</v>
      </c>
      <c r="Y47" s="16">
        <v>50</v>
      </c>
      <c r="Z47" s="16">
        <v>100</v>
      </c>
      <c r="AA47" s="18">
        <f t="shared" si="2"/>
        <v>234.9</v>
      </c>
      <c r="AB47" s="16">
        <v>90</v>
      </c>
      <c r="AC47" s="16">
        <f t="shared" si="4"/>
        <v>45</v>
      </c>
      <c r="AD47" s="16">
        <f>208.58/2</f>
        <v>104.29</v>
      </c>
      <c r="AE47" s="16">
        <v>94.74</v>
      </c>
      <c r="AF47" s="16">
        <v>3.3084927656667298</v>
      </c>
      <c r="AG47">
        <v>63.043813232569299</v>
      </c>
    </row>
    <row r="48" spans="1:33" x14ac:dyDescent="0.25">
      <c r="A48" s="14">
        <f t="shared" si="3"/>
        <v>45</v>
      </c>
      <c r="B48" s="18"/>
      <c r="C48" s="16" t="s">
        <v>101</v>
      </c>
      <c r="D48" s="16">
        <v>32.799999999999997</v>
      </c>
      <c r="E48" s="16">
        <v>150</v>
      </c>
      <c r="F48" s="16">
        <v>300</v>
      </c>
      <c r="G48" s="16">
        <v>261</v>
      </c>
      <c r="H48" s="16">
        <v>300</v>
      </c>
      <c r="I48" s="16">
        <v>0</v>
      </c>
      <c r="J48" s="16" t="s">
        <v>44</v>
      </c>
      <c r="K48" s="32">
        <v>740</v>
      </c>
      <c r="L48" s="17">
        <f t="shared" si="6"/>
        <v>2.8352490421455938</v>
      </c>
      <c r="M48" s="16" t="s">
        <v>36</v>
      </c>
      <c r="N48" s="16"/>
      <c r="O48" s="16"/>
      <c r="P48" s="16"/>
      <c r="Q48" s="16"/>
      <c r="R48" s="16"/>
      <c r="S48" s="16" t="s">
        <v>37</v>
      </c>
      <c r="T48" s="16" t="s">
        <v>42</v>
      </c>
      <c r="U48" s="16" t="s">
        <v>119</v>
      </c>
      <c r="V48" s="16">
        <v>230000</v>
      </c>
      <c r="W48" s="16">
        <v>0.111</v>
      </c>
      <c r="X48" s="16">
        <v>3400</v>
      </c>
      <c r="Y48" s="16">
        <v>50</v>
      </c>
      <c r="Z48" s="16">
        <v>100</v>
      </c>
      <c r="AA48" s="18">
        <f t="shared" si="2"/>
        <v>234.9</v>
      </c>
      <c r="AB48" s="16">
        <v>90</v>
      </c>
      <c r="AC48" s="16">
        <f t="shared" si="4"/>
        <v>45</v>
      </c>
      <c r="AD48" s="16">
        <f>230.38/2</f>
        <v>115.19</v>
      </c>
      <c r="AE48" s="16">
        <v>116.54</v>
      </c>
      <c r="AF48" s="16">
        <v>3.65428403180699</v>
      </c>
      <c r="AG48">
        <v>63.043813232569299</v>
      </c>
    </row>
    <row r="49" spans="1:33" x14ac:dyDescent="0.25">
      <c r="A49" s="14">
        <f t="shared" si="3"/>
        <v>46</v>
      </c>
      <c r="B49" s="18"/>
      <c r="C49" s="16" t="s">
        <v>102</v>
      </c>
      <c r="D49" s="16">
        <v>32.799999999999997</v>
      </c>
      <c r="E49" s="16">
        <v>150</v>
      </c>
      <c r="F49" s="16">
        <v>300</v>
      </c>
      <c r="G49" s="16">
        <v>261</v>
      </c>
      <c r="H49" s="16">
        <v>300</v>
      </c>
      <c r="I49" s="16">
        <v>0</v>
      </c>
      <c r="J49" s="16" t="s">
        <v>44</v>
      </c>
      <c r="K49" s="32">
        <v>741</v>
      </c>
      <c r="L49" s="17">
        <f t="shared" si="6"/>
        <v>2.8390804597701149</v>
      </c>
      <c r="M49" s="16" t="s">
        <v>36</v>
      </c>
      <c r="N49" s="16"/>
      <c r="O49" s="16"/>
      <c r="P49" s="16"/>
      <c r="Q49" s="16"/>
      <c r="R49" s="16"/>
      <c r="S49" s="16" t="s">
        <v>37</v>
      </c>
      <c r="T49" s="16" t="s">
        <v>42</v>
      </c>
      <c r="U49" s="16" t="s">
        <v>119</v>
      </c>
      <c r="V49" s="16">
        <v>230000</v>
      </c>
      <c r="W49" s="16">
        <v>0.111</v>
      </c>
      <c r="X49" s="16">
        <v>3400</v>
      </c>
      <c r="Y49" s="16">
        <v>50</v>
      </c>
      <c r="Z49" s="16">
        <v>100</v>
      </c>
      <c r="AA49" s="18">
        <f t="shared" si="2"/>
        <v>234.9</v>
      </c>
      <c r="AB49" s="16">
        <v>90</v>
      </c>
      <c r="AC49" s="16">
        <f t="shared" si="4"/>
        <v>45</v>
      </c>
      <c r="AD49" s="16">
        <f>214.97/2</f>
        <v>107.485</v>
      </c>
      <c r="AE49" s="16">
        <v>101.13</v>
      </c>
      <c r="AF49" s="16">
        <v>3.4098508478060099</v>
      </c>
      <c r="AG49">
        <v>63.043813232569299</v>
      </c>
    </row>
    <row r="50" spans="1:33" x14ac:dyDescent="0.25">
      <c r="A50" s="14">
        <f t="shared" si="3"/>
        <v>47</v>
      </c>
      <c r="B50" s="18" t="s">
        <v>103</v>
      </c>
      <c r="C50" s="16" t="s">
        <v>104</v>
      </c>
      <c r="D50" s="16">
        <v>32.799999999999997</v>
      </c>
      <c r="E50" s="16">
        <v>150</v>
      </c>
      <c r="F50" s="16">
        <v>300</v>
      </c>
      <c r="G50" s="16">
        <v>261</v>
      </c>
      <c r="H50" s="16">
        <v>300</v>
      </c>
      <c r="I50" s="16">
        <v>0</v>
      </c>
      <c r="J50" s="16" t="s">
        <v>44</v>
      </c>
      <c r="K50" s="32">
        <v>742</v>
      </c>
      <c r="L50" s="17">
        <f t="shared" si="6"/>
        <v>2.842911877394636</v>
      </c>
      <c r="M50" s="16" t="s">
        <v>36</v>
      </c>
      <c r="N50" s="16"/>
      <c r="O50" s="16"/>
      <c r="P50" s="16"/>
      <c r="Q50" s="16"/>
      <c r="R50" s="16"/>
      <c r="S50" s="16" t="s">
        <v>37</v>
      </c>
      <c r="T50" s="16" t="s">
        <v>42</v>
      </c>
      <c r="U50" s="16" t="s">
        <v>119</v>
      </c>
      <c r="V50" s="16">
        <v>230000</v>
      </c>
      <c r="W50" s="16">
        <v>0.111</v>
      </c>
      <c r="X50" s="16">
        <v>3400</v>
      </c>
      <c r="Y50" s="16">
        <v>50</v>
      </c>
      <c r="Z50" s="16">
        <v>100</v>
      </c>
      <c r="AA50" s="18">
        <f t="shared" si="2"/>
        <v>234.9</v>
      </c>
      <c r="AB50" s="16">
        <v>90</v>
      </c>
      <c r="AC50" s="16">
        <f t="shared" si="4"/>
        <v>45</v>
      </c>
      <c r="AD50" s="16">
        <f>211.98/2</f>
        <v>105.99</v>
      </c>
      <c r="AE50" s="16">
        <v>98.14</v>
      </c>
      <c r="AF50" s="16">
        <v>3.3624235135968599</v>
      </c>
      <c r="AG50">
        <v>63.043813232569299</v>
      </c>
    </row>
    <row r="51" spans="1:33" x14ac:dyDescent="0.25">
      <c r="A51" s="14">
        <f t="shared" si="3"/>
        <v>48</v>
      </c>
      <c r="B51" s="18"/>
      <c r="C51" s="16" t="s">
        <v>105</v>
      </c>
      <c r="D51" s="16">
        <v>32.799999999999997</v>
      </c>
      <c r="E51" s="16">
        <v>150</v>
      </c>
      <c r="F51" s="16">
        <v>300</v>
      </c>
      <c r="G51" s="16">
        <v>261</v>
      </c>
      <c r="H51" s="16">
        <v>300</v>
      </c>
      <c r="I51" s="16">
        <v>0</v>
      </c>
      <c r="J51" s="16" t="s">
        <v>44</v>
      </c>
      <c r="K51" s="32">
        <v>743</v>
      </c>
      <c r="L51" s="17">
        <f t="shared" si="6"/>
        <v>2.8467432950191571</v>
      </c>
      <c r="M51" s="16" t="s">
        <v>36</v>
      </c>
      <c r="N51" s="16"/>
      <c r="O51" s="16"/>
      <c r="P51" s="16"/>
      <c r="Q51" s="16"/>
      <c r="R51" s="16"/>
      <c r="S51" s="16" t="s">
        <v>37</v>
      </c>
      <c r="T51" s="16" t="s">
        <v>42</v>
      </c>
      <c r="U51" s="16" t="s">
        <v>119</v>
      </c>
      <c r="V51" s="16">
        <v>230000</v>
      </c>
      <c r="W51" s="16">
        <v>0.111</v>
      </c>
      <c r="X51" s="16">
        <v>3400</v>
      </c>
      <c r="Y51" s="16">
        <v>50</v>
      </c>
      <c r="Z51" s="16">
        <v>100</v>
      </c>
      <c r="AA51" s="18">
        <f t="shared" si="2"/>
        <v>234.9</v>
      </c>
      <c r="AB51" s="16">
        <v>90</v>
      </c>
      <c r="AC51" s="16">
        <f t="shared" si="4"/>
        <v>45</v>
      </c>
      <c r="AD51" s="16">
        <f>205.57/2</f>
        <v>102.785</v>
      </c>
      <c r="AE51" s="16">
        <v>91.73</v>
      </c>
      <c r="AF51" s="16">
        <v>3.2607481917638799</v>
      </c>
      <c r="AG51">
        <v>63.043813232569299</v>
      </c>
    </row>
    <row r="52" spans="1:33" x14ac:dyDescent="0.25">
      <c r="A52" s="14">
        <f t="shared" si="3"/>
        <v>49</v>
      </c>
      <c r="B52" s="18"/>
      <c r="C52" s="16" t="s">
        <v>106</v>
      </c>
      <c r="D52" s="16">
        <v>32.799999999999997</v>
      </c>
      <c r="E52" s="16">
        <v>150</v>
      </c>
      <c r="F52" s="16">
        <v>300</v>
      </c>
      <c r="G52" s="16">
        <v>261</v>
      </c>
      <c r="H52" s="16">
        <v>300</v>
      </c>
      <c r="I52" s="16">
        <v>0</v>
      </c>
      <c r="J52" s="16" t="s">
        <v>44</v>
      </c>
      <c r="K52" s="32">
        <v>744</v>
      </c>
      <c r="L52" s="17">
        <f t="shared" si="6"/>
        <v>2.8505747126436782</v>
      </c>
      <c r="M52" s="16" t="s">
        <v>36</v>
      </c>
      <c r="N52" s="16"/>
      <c r="O52" s="16"/>
      <c r="P52" s="16"/>
      <c r="Q52" s="16"/>
      <c r="R52" s="16"/>
      <c r="S52" s="16" t="s">
        <v>37</v>
      </c>
      <c r="T52" s="16" t="s">
        <v>42</v>
      </c>
      <c r="U52" s="16" t="s">
        <v>119</v>
      </c>
      <c r="V52" s="16">
        <v>230000</v>
      </c>
      <c r="W52" s="16">
        <v>0.111</v>
      </c>
      <c r="X52" s="16">
        <v>3400</v>
      </c>
      <c r="Y52" s="16">
        <v>50</v>
      </c>
      <c r="Z52" s="16">
        <v>141.4</v>
      </c>
      <c r="AA52" s="18">
        <f t="shared" si="2"/>
        <v>234.9</v>
      </c>
      <c r="AB52" s="16">
        <v>45</v>
      </c>
      <c r="AC52" s="16">
        <f t="shared" si="4"/>
        <v>45</v>
      </c>
      <c r="AD52" s="16">
        <f>236.83/2</f>
        <v>118.41500000000001</v>
      </c>
      <c r="AE52" s="16">
        <v>122.99</v>
      </c>
      <c r="AF52" s="16">
        <v>3.7061222362417499</v>
      </c>
      <c r="AG52">
        <v>63.902371509516499</v>
      </c>
    </row>
    <row r="53" spans="1:33" x14ac:dyDescent="0.25">
      <c r="A53" s="14">
        <f t="shared" si="3"/>
        <v>50</v>
      </c>
      <c r="B53" s="18"/>
      <c r="C53" s="16" t="s">
        <v>107</v>
      </c>
      <c r="D53" s="16">
        <v>32.799999999999997</v>
      </c>
      <c r="E53" s="16">
        <v>150</v>
      </c>
      <c r="F53" s="16">
        <v>300</v>
      </c>
      <c r="G53" s="16">
        <v>261</v>
      </c>
      <c r="H53" s="16">
        <v>300</v>
      </c>
      <c r="I53" s="16">
        <v>0</v>
      </c>
      <c r="J53" s="16" t="s">
        <v>44</v>
      </c>
      <c r="K53" s="32">
        <v>745</v>
      </c>
      <c r="L53" s="17">
        <f t="shared" si="6"/>
        <v>2.8544061302681993</v>
      </c>
      <c r="M53" s="16" t="s">
        <v>36</v>
      </c>
      <c r="N53" s="16"/>
      <c r="O53" s="16"/>
      <c r="P53" s="16"/>
      <c r="Q53" s="16"/>
      <c r="R53" s="16"/>
      <c r="S53" s="16" t="s">
        <v>37</v>
      </c>
      <c r="T53" s="16" t="s">
        <v>42</v>
      </c>
      <c r="U53" s="16" t="s">
        <v>119</v>
      </c>
      <c r="V53" s="16">
        <v>230000</v>
      </c>
      <c r="W53" s="16">
        <v>0.111</v>
      </c>
      <c r="X53" s="16">
        <v>3400</v>
      </c>
      <c r="Y53" s="16">
        <v>50</v>
      </c>
      <c r="Z53" s="16">
        <v>141.4</v>
      </c>
      <c r="AA53" s="18">
        <f t="shared" si="2"/>
        <v>234.9</v>
      </c>
      <c r="AB53" s="16">
        <v>45</v>
      </c>
      <c r="AC53" s="16">
        <f t="shared" si="4"/>
        <v>45</v>
      </c>
      <c r="AD53" s="16">
        <f>230.26/2</f>
        <v>115.13</v>
      </c>
      <c r="AE53" s="16">
        <v>116.42</v>
      </c>
      <c r="AF53" s="16">
        <v>3.60330915051735</v>
      </c>
      <c r="AG53">
        <v>63.902371509516499</v>
      </c>
    </row>
    <row r="54" spans="1:33" x14ac:dyDescent="0.25">
      <c r="A54" s="14">
        <f t="shared" si="3"/>
        <v>51</v>
      </c>
      <c r="B54" s="18"/>
      <c r="C54" s="16" t="s">
        <v>108</v>
      </c>
      <c r="D54" s="16">
        <v>32.799999999999997</v>
      </c>
      <c r="E54" s="16">
        <v>150</v>
      </c>
      <c r="F54" s="16">
        <v>300</v>
      </c>
      <c r="G54" s="16">
        <v>261</v>
      </c>
      <c r="H54" s="16">
        <v>300</v>
      </c>
      <c r="I54" s="16">
        <v>0</v>
      </c>
      <c r="J54" s="16" t="s">
        <v>44</v>
      </c>
      <c r="K54" s="32">
        <v>746</v>
      </c>
      <c r="L54" s="17">
        <f t="shared" si="6"/>
        <v>2.8582375478927204</v>
      </c>
      <c r="M54" s="16" t="s">
        <v>36</v>
      </c>
      <c r="N54" s="16"/>
      <c r="O54" s="16"/>
      <c r="P54" s="16"/>
      <c r="Q54" s="16"/>
      <c r="R54" s="16"/>
      <c r="S54" s="16" t="s">
        <v>37</v>
      </c>
      <c r="T54" s="16" t="s">
        <v>38</v>
      </c>
      <c r="U54" s="16" t="s">
        <v>119</v>
      </c>
      <c r="V54" s="16">
        <v>230000</v>
      </c>
      <c r="W54" s="16">
        <v>0.111</v>
      </c>
      <c r="X54" s="16">
        <v>3400</v>
      </c>
      <c r="Y54" s="16">
        <v>1</v>
      </c>
      <c r="Z54" s="16">
        <v>1</v>
      </c>
      <c r="AA54" s="18">
        <f t="shared" si="2"/>
        <v>234.9</v>
      </c>
      <c r="AB54" s="16">
        <v>90</v>
      </c>
      <c r="AC54" s="16">
        <f t="shared" si="4"/>
        <v>45</v>
      </c>
      <c r="AD54" s="16">
        <f>276.74/2</f>
        <v>138.37</v>
      </c>
      <c r="AE54" s="16">
        <v>162.9</v>
      </c>
      <c r="AF54" s="16">
        <v>3.76246033125968</v>
      </c>
      <c r="AG54">
        <v>73.552934950771203</v>
      </c>
    </row>
    <row r="55" spans="1:33" x14ac:dyDescent="0.25">
      <c r="A55" s="14">
        <f t="shared" si="3"/>
        <v>52</v>
      </c>
      <c r="B55" s="18"/>
      <c r="C55" s="16" t="s">
        <v>109</v>
      </c>
      <c r="D55" s="16">
        <v>32.799999999999997</v>
      </c>
      <c r="E55" s="16">
        <v>150</v>
      </c>
      <c r="F55" s="16">
        <v>300</v>
      </c>
      <c r="G55" s="16">
        <v>261</v>
      </c>
      <c r="H55" s="16">
        <v>300</v>
      </c>
      <c r="I55" s="16">
        <v>0</v>
      </c>
      <c r="J55" s="16" t="s">
        <v>44</v>
      </c>
      <c r="K55" s="32">
        <v>747</v>
      </c>
      <c r="L55" s="17">
        <f t="shared" si="6"/>
        <v>2.8620689655172415</v>
      </c>
      <c r="M55" s="16" t="s">
        <v>36</v>
      </c>
      <c r="N55" s="33"/>
      <c r="O55" s="33"/>
      <c r="P55" s="33"/>
      <c r="Q55" s="33"/>
      <c r="R55" s="16"/>
      <c r="S55" s="16" t="s">
        <v>37</v>
      </c>
      <c r="T55" s="16" t="s">
        <v>38</v>
      </c>
      <c r="U55" s="16" t="s">
        <v>119</v>
      </c>
      <c r="V55" s="16">
        <v>230000</v>
      </c>
      <c r="W55" s="16">
        <v>0.111</v>
      </c>
      <c r="X55" s="16">
        <v>3400</v>
      </c>
      <c r="Y55" s="16">
        <v>1</v>
      </c>
      <c r="Z55" s="16">
        <v>1</v>
      </c>
      <c r="AA55" s="18">
        <f t="shared" si="2"/>
        <v>234.9</v>
      </c>
      <c r="AB55" s="16">
        <v>90</v>
      </c>
      <c r="AC55" s="16">
        <f t="shared" si="4"/>
        <v>45</v>
      </c>
      <c r="AD55" s="16">
        <f>224.85/2</f>
        <v>112.425</v>
      </c>
      <c r="AE55" s="16">
        <v>111.01</v>
      </c>
      <c r="AF55" s="16">
        <v>3.0569820245853099</v>
      </c>
      <c r="AG55">
        <v>73.552934950771203</v>
      </c>
    </row>
    <row r="56" spans="1:33" x14ac:dyDescent="0.25">
      <c r="A56" s="14">
        <f t="shared" si="3"/>
        <v>53</v>
      </c>
      <c r="B56" s="23"/>
      <c r="C56" s="16" t="s">
        <v>110</v>
      </c>
      <c r="D56" s="16">
        <v>44.1</v>
      </c>
      <c r="E56" s="16">
        <v>140</v>
      </c>
      <c r="F56" s="16">
        <v>600</v>
      </c>
      <c r="G56" s="15">
        <v>520</v>
      </c>
      <c r="H56" s="16">
        <v>600</v>
      </c>
      <c r="I56" s="16">
        <v>150</v>
      </c>
      <c r="J56" s="16" t="s">
        <v>35</v>
      </c>
      <c r="K56" s="32">
        <v>1550</v>
      </c>
      <c r="L56" s="17">
        <f t="shared" si="6"/>
        <v>2.9807692307692308</v>
      </c>
      <c r="M56" s="16" t="s">
        <v>36</v>
      </c>
      <c r="N56" s="33"/>
      <c r="O56" s="33"/>
      <c r="P56" s="33"/>
      <c r="Q56" s="33"/>
      <c r="R56" s="16"/>
      <c r="S56" s="16" t="s">
        <v>37</v>
      </c>
      <c r="T56" s="16" t="s">
        <v>42</v>
      </c>
      <c r="U56" s="16" t="s">
        <v>119</v>
      </c>
      <c r="V56" s="16">
        <v>230000</v>
      </c>
      <c r="W56" s="16">
        <v>0.11</v>
      </c>
      <c r="X56" s="16">
        <v>3400</v>
      </c>
      <c r="Y56" s="16">
        <v>50</v>
      </c>
      <c r="Z56" s="16">
        <v>141.4</v>
      </c>
      <c r="AA56" s="18">
        <f t="shared" si="2"/>
        <v>318</v>
      </c>
      <c r="AB56" s="16">
        <v>45</v>
      </c>
      <c r="AC56" s="16">
        <f t="shared" si="4"/>
        <v>45</v>
      </c>
      <c r="AD56" s="16">
        <v>213.6</v>
      </c>
      <c r="AE56" s="16">
        <v>103.5</v>
      </c>
      <c r="AF56" s="16">
        <v>2.05199551086959</v>
      </c>
      <c r="AG56">
        <v>104.09379497593601</v>
      </c>
    </row>
    <row r="57" spans="1:33" x14ac:dyDescent="0.25">
      <c r="A57" s="14">
        <f t="shared" si="3"/>
        <v>54</v>
      </c>
      <c r="B57" s="23" t="s">
        <v>111</v>
      </c>
      <c r="C57" s="16" t="s">
        <v>112</v>
      </c>
      <c r="D57" s="16">
        <v>44.1</v>
      </c>
      <c r="E57" s="16">
        <v>140</v>
      </c>
      <c r="F57" s="16">
        <v>600</v>
      </c>
      <c r="G57" s="15">
        <v>520</v>
      </c>
      <c r="H57" s="16">
        <v>600</v>
      </c>
      <c r="I57" s="16">
        <v>150</v>
      </c>
      <c r="J57" s="16" t="s">
        <v>35</v>
      </c>
      <c r="K57" s="32">
        <v>1550</v>
      </c>
      <c r="L57" s="17">
        <f t="shared" si="6"/>
        <v>2.9807692307692308</v>
      </c>
      <c r="M57" s="16" t="s">
        <v>51</v>
      </c>
      <c r="N57" s="16">
        <v>6</v>
      </c>
      <c r="O57" s="16">
        <v>400</v>
      </c>
      <c r="P57" s="16">
        <v>200000</v>
      </c>
      <c r="Q57" s="16">
        <v>520</v>
      </c>
      <c r="R57" s="16">
        <f>100*2*3.1416*N57^2/4/O57/E57</f>
        <v>0.10097999999999999</v>
      </c>
      <c r="S57" s="16" t="s">
        <v>37</v>
      </c>
      <c r="T57" s="16" t="s">
        <v>42</v>
      </c>
      <c r="U57" s="16" t="s">
        <v>119</v>
      </c>
      <c r="V57" s="16">
        <v>230000</v>
      </c>
      <c r="W57" s="16">
        <v>0.11</v>
      </c>
      <c r="X57" s="16">
        <v>3400</v>
      </c>
      <c r="Y57" s="16">
        <v>50</v>
      </c>
      <c r="Z57" s="16">
        <v>100</v>
      </c>
      <c r="AA57" s="18">
        <f t="shared" si="2"/>
        <v>318</v>
      </c>
      <c r="AB57" s="16">
        <v>90</v>
      </c>
      <c r="AC57" s="16">
        <f t="shared" si="4"/>
        <v>45</v>
      </c>
      <c r="AD57" s="16">
        <v>272.8</v>
      </c>
      <c r="AE57" s="16">
        <v>85.25</v>
      </c>
      <c r="AF57" s="16">
        <v>1.9283436553368301</v>
      </c>
      <c r="AG57">
        <v>141.468559945218</v>
      </c>
    </row>
    <row r="58" spans="1:33" x14ac:dyDescent="0.25">
      <c r="A58" s="14">
        <f t="shared" si="3"/>
        <v>55</v>
      </c>
      <c r="B58" s="23"/>
      <c r="C58" s="16" t="s">
        <v>113</v>
      </c>
      <c r="D58" s="16">
        <v>44.1</v>
      </c>
      <c r="E58" s="16">
        <v>140</v>
      </c>
      <c r="F58" s="16">
        <v>600</v>
      </c>
      <c r="G58" s="15">
        <v>520</v>
      </c>
      <c r="H58" s="16">
        <v>600</v>
      </c>
      <c r="I58" s="16">
        <v>150</v>
      </c>
      <c r="J58" s="16" t="s">
        <v>35</v>
      </c>
      <c r="K58" s="32">
        <v>1550</v>
      </c>
      <c r="L58" s="17">
        <f t="shared" si="6"/>
        <v>2.9807692307692308</v>
      </c>
      <c r="M58" s="16" t="s">
        <v>51</v>
      </c>
      <c r="N58" s="16">
        <v>6</v>
      </c>
      <c r="O58" s="16">
        <v>400</v>
      </c>
      <c r="P58" s="16">
        <v>200000</v>
      </c>
      <c r="Q58" s="16">
        <v>520</v>
      </c>
      <c r="R58" s="16">
        <f>100*2*3.1416*N58^2/4/O58/E58</f>
        <v>0.10097999999999999</v>
      </c>
      <c r="S58" s="16" t="s">
        <v>114</v>
      </c>
      <c r="T58" s="16" t="s">
        <v>38</v>
      </c>
      <c r="U58" s="16" t="s">
        <v>119</v>
      </c>
      <c r="V58" s="16">
        <v>17700</v>
      </c>
      <c r="W58" s="16">
        <v>1.8</v>
      </c>
      <c r="X58" s="16">
        <v>106</v>
      </c>
      <c r="Y58" s="16">
        <v>1</v>
      </c>
      <c r="Z58" s="16">
        <v>1</v>
      </c>
      <c r="AA58" s="18">
        <f t="shared" si="2"/>
        <v>318</v>
      </c>
      <c r="AB58" s="16">
        <v>90</v>
      </c>
      <c r="AC58" s="16">
        <f t="shared" si="4"/>
        <v>45</v>
      </c>
      <c r="AD58" s="16">
        <v>297.45</v>
      </c>
      <c r="AE58" s="16">
        <v>109.9</v>
      </c>
      <c r="AF58" s="16">
        <v>1.8213961290279099</v>
      </c>
      <c r="AG58">
        <v>163.30879112977499</v>
      </c>
    </row>
    <row r="59" spans="1:33" x14ac:dyDescent="0.25">
      <c r="A59" s="14">
        <f t="shared" si="3"/>
        <v>56</v>
      </c>
      <c r="B59" s="18"/>
      <c r="C59" s="16" t="s">
        <v>115</v>
      </c>
      <c r="D59" s="16">
        <v>37.200000000000003</v>
      </c>
      <c r="E59" s="16">
        <v>300</v>
      </c>
      <c r="F59" s="16">
        <v>300</v>
      </c>
      <c r="G59" s="16">
        <v>245</v>
      </c>
      <c r="H59" s="16">
        <v>300</v>
      </c>
      <c r="I59" s="16">
        <v>55</v>
      </c>
      <c r="J59" s="16" t="s">
        <v>44</v>
      </c>
      <c r="K59" s="32">
        <v>1000</v>
      </c>
      <c r="L59" s="17">
        <f t="shared" si="6"/>
        <v>4.0816326530612246</v>
      </c>
      <c r="M59" s="16" t="s">
        <v>36</v>
      </c>
      <c r="N59" s="16"/>
      <c r="O59" s="16"/>
      <c r="P59" s="16"/>
      <c r="Q59" s="16"/>
      <c r="R59" s="16"/>
      <c r="S59" s="16" t="s">
        <v>37</v>
      </c>
      <c r="T59" s="16" t="s">
        <v>38</v>
      </c>
      <c r="U59" s="16" t="s">
        <v>119</v>
      </c>
      <c r="V59" s="16">
        <v>230000</v>
      </c>
      <c r="W59" s="16">
        <v>0.16700000000000001</v>
      </c>
      <c r="X59" s="16">
        <v>3400</v>
      </c>
      <c r="Y59" s="16">
        <v>1</v>
      </c>
      <c r="Z59" s="16">
        <v>1</v>
      </c>
      <c r="AA59" s="18">
        <f t="shared" si="2"/>
        <v>165.5</v>
      </c>
      <c r="AB59" s="16">
        <v>90</v>
      </c>
      <c r="AC59" s="16">
        <f t="shared" si="4"/>
        <v>45</v>
      </c>
      <c r="AD59" s="16">
        <v>165</v>
      </c>
      <c r="AE59" s="16">
        <v>53</v>
      </c>
      <c r="AF59" s="16">
        <v>1.5804631897314001</v>
      </c>
      <c r="AG59">
        <v>104.399774111817</v>
      </c>
    </row>
    <row r="60" spans="1:33" x14ac:dyDescent="0.25">
      <c r="A60" s="14">
        <f t="shared" si="3"/>
        <v>57</v>
      </c>
      <c r="B60" s="18" t="s">
        <v>116</v>
      </c>
      <c r="C60" s="16" t="s">
        <v>117</v>
      </c>
      <c r="D60" s="16">
        <v>39.6</v>
      </c>
      <c r="E60" s="16">
        <v>300</v>
      </c>
      <c r="F60" s="16">
        <v>300</v>
      </c>
      <c r="G60" s="16">
        <v>245</v>
      </c>
      <c r="H60" s="16">
        <v>300</v>
      </c>
      <c r="I60" s="16">
        <v>55</v>
      </c>
      <c r="J60" s="16" t="s">
        <v>44</v>
      </c>
      <c r="K60" s="32">
        <v>1000</v>
      </c>
      <c r="L60" s="17">
        <f t="shared" si="6"/>
        <v>4.0816326530612246</v>
      </c>
      <c r="M60" s="16" t="s">
        <v>36</v>
      </c>
      <c r="N60" s="16"/>
      <c r="O60" s="16"/>
      <c r="P60" s="16"/>
      <c r="Q60" s="16"/>
      <c r="R60" s="16"/>
      <c r="S60" s="16" t="s">
        <v>118</v>
      </c>
      <c r="T60" s="16" t="s">
        <v>38</v>
      </c>
      <c r="U60" s="16" t="s">
        <v>119</v>
      </c>
      <c r="V60" s="16">
        <v>120000</v>
      </c>
      <c r="W60" s="16">
        <v>0.28599999999999998</v>
      </c>
      <c r="X60" s="16">
        <v>2000</v>
      </c>
      <c r="Y60" s="16">
        <v>1</v>
      </c>
      <c r="Z60" s="16">
        <v>1</v>
      </c>
      <c r="AA60" s="18">
        <f t="shared" si="2"/>
        <v>165.5</v>
      </c>
      <c r="AB60" s="16">
        <v>90</v>
      </c>
      <c r="AC60" s="16">
        <f t="shared" si="4"/>
        <v>45</v>
      </c>
      <c r="AD60" s="16">
        <v>155</v>
      </c>
      <c r="AE60" s="16">
        <v>43</v>
      </c>
      <c r="AF60" s="16">
        <v>1.4731340484015001</v>
      </c>
      <c r="AG60">
        <v>105.217851809339</v>
      </c>
    </row>
    <row r="61" spans="1:33" x14ac:dyDescent="0.25">
      <c r="A61" s="16"/>
      <c r="B61" s="16"/>
      <c r="C61" s="16"/>
    </row>
    <row r="62" spans="1:33" x14ac:dyDescent="0.25">
      <c r="A62" s="16"/>
      <c r="B62" s="16"/>
      <c r="C62" s="16"/>
    </row>
    <row r="63" spans="1:33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3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5"/>
      <c r="Z72" s="15"/>
      <c r="AA72" s="16"/>
      <c r="AB72" s="16"/>
      <c r="AC72" s="16"/>
      <c r="AD72" s="16"/>
      <c r="AE72" s="16"/>
    </row>
    <row r="73" spans="1:3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x14ac:dyDescent="0.25">
      <c r="Y74" s="25"/>
      <c r="Z74" s="16"/>
    </row>
    <row r="75" spans="1:31" x14ac:dyDescent="0.25">
      <c r="Y75" s="25"/>
      <c r="Z75" s="16"/>
    </row>
    <row r="76" spans="1:31" x14ac:dyDescent="0.25">
      <c r="Y76" s="16"/>
      <c r="Z76" s="16"/>
    </row>
    <row r="77" spans="1:31" x14ac:dyDescent="0.25">
      <c r="Y77" s="15"/>
      <c r="Z77" s="15"/>
    </row>
    <row r="78" spans="1:31" x14ac:dyDescent="0.25">
      <c r="Y78" s="16"/>
      <c r="Z78" s="16"/>
    </row>
    <row r="79" spans="1:31" x14ac:dyDescent="0.25">
      <c r="Y79" s="15"/>
      <c r="Z79" s="15"/>
    </row>
    <row r="80" spans="1:31" x14ac:dyDescent="0.25">
      <c r="Y80" s="15"/>
      <c r="Z80" s="15"/>
    </row>
    <row r="81" spans="25:26" x14ac:dyDescent="0.25">
      <c r="Y81" s="23"/>
      <c r="Z81" s="23"/>
    </row>
    <row r="82" spans="25:26" x14ac:dyDescent="0.25">
      <c r="Y82" s="16"/>
      <c r="Z82" s="16"/>
    </row>
    <row r="83" spans="25:26" x14ac:dyDescent="0.25">
      <c r="Y83" s="16"/>
      <c r="Z83" s="16"/>
    </row>
    <row r="84" spans="25:26" x14ac:dyDescent="0.25">
      <c r="Y84" s="16"/>
      <c r="Z84" s="16"/>
    </row>
    <row r="85" spans="25:26" x14ac:dyDescent="0.25">
      <c r="Y85" s="16"/>
      <c r="Z85" s="16"/>
    </row>
    <row r="86" spans="25:26" x14ac:dyDescent="0.25">
      <c r="Y86" s="16"/>
      <c r="Z86" s="16"/>
    </row>
    <row r="87" spans="25:26" x14ac:dyDescent="0.25">
      <c r="Y87" s="16"/>
      <c r="Z87" s="16"/>
    </row>
    <row r="88" spans="25:26" x14ac:dyDescent="0.25">
      <c r="Y88" s="16"/>
      <c r="Z88" s="16"/>
    </row>
    <row r="89" spans="25:26" x14ac:dyDescent="0.25">
      <c r="Y89" s="16"/>
      <c r="Z89" s="16"/>
    </row>
    <row r="90" spans="25:26" x14ac:dyDescent="0.25">
      <c r="Y90" s="16"/>
      <c r="Z90" s="16"/>
    </row>
    <row r="91" spans="25:26" x14ac:dyDescent="0.25">
      <c r="Y91" s="16"/>
      <c r="Z91" s="16"/>
    </row>
    <row r="92" spans="25:26" x14ac:dyDescent="0.25">
      <c r="Y92" s="16"/>
      <c r="Z92" s="16"/>
    </row>
    <row r="93" spans="25:26" x14ac:dyDescent="0.25">
      <c r="Y93" s="16"/>
      <c r="Z93" s="16"/>
    </row>
    <row r="94" spans="25:26" x14ac:dyDescent="0.25">
      <c r="Y94" s="16"/>
      <c r="Z94" s="16"/>
    </row>
    <row r="95" spans="25:26" x14ac:dyDescent="0.25">
      <c r="Y95" s="16"/>
      <c r="Z95" s="16"/>
    </row>
    <row r="96" spans="25:26" x14ac:dyDescent="0.25">
      <c r="Y96" s="16"/>
      <c r="Z96" s="16"/>
    </row>
    <row r="97" spans="25:26" x14ac:dyDescent="0.25">
      <c r="Y97" s="16"/>
      <c r="Z97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2013-04-17T05:59:26Z</cp:lastPrinted>
  <dcterms:created xsi:type="dcterms:W3CDTF">2013-03-11T07:08:11Z</dcterms:created>
  <dcterms:modified xsi:type="dcterms:W3CDTF">2013-04-24T04:06:42Z</dcterms:modified>
</cp:coreProperties>
</file>