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315" windowWidth="19440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18" i="1" l="1"/>
  <c r="Z14" i="1" l="1"/>
  <c r="AA60" i="1" l="1"/>
  <c r="Z60" i="1"/>
  <c r="L60" i="1"/>
  <c r="AA59" i="1"/>
  <c r="L59" i="1"/>
  <c r="AA58" i="1"/>
  <c r="Z58" i="1"/>
  <c r="L58" i="1"/>
  <c r="L57" i="1"/>
  <c r="Z57" i="1"/>
  <c r="AA57" i="1"/>
  <c r="AA56" i="1"/>
  <c r="L56" i="1"/>
  <c r="AA55" i="1"/>
  <c r="L55" i="1"/>
  <c r="AA54" i="1"/>
  <c r="L54" i="1"/>
  <c r="H54" i="1"/>
  <c r="AE53" i="1" l="1"/>
  <c r="R53" i="1"/>
  <c r="G53" i="1"/>
  <c r="AA53" i="1" s="1"/>
  <c r="AE52" i="1"/>
  <c r="G52" i="1"/>
  <c r="L52" i="1" s="1"/>
  <c r="AA51" i="1"/>
  <c r="L51" i="1"/>
  <c r="AA50" i="1"/>
  <c r="L50" i="1"/>
  <c r="AA49" i="1"/>
  <c r="L49" i="1"/>
  <c r="AA48" i="1"/>
  <c r="L48" i="1"/>
  <c r="AA47" i="1"/>
  <c r="L47" i="1"/>
  <c r="AA46" i="1"/>
  <c r="L46" i="1"/>
  <c r="AA45" i="1"/>
  <c r="L45" i="1"/>
  <c r="AA44" i="1"/>
  <c r="L44" i="1"/>
  <c r="AA43" i="1"/>
  <c r="L43" i="1"/>
  <c r="AA42" i="1"/>
  <c r="L42" i="1"/>
  <c r="AE41" i="1"/>
  <c r="R41" i="1"/>
  <c r="G41" i="1"/>
  <c r="AA41" i="1" s="1"/>
  <c r="D41" i="1"/>
  <c r="AE40" i="1"/>
  <c r="R40" i="1"/>
  <c r="G40" i="1"/>
  <c r="AA40" i="1" s="1"/>
  <c r="D40" i="1"/>
  <c r="AE39" i="1"/>
  <c r="Z39" i="1"/>
  <c r="G39" i="1"/>
  <c r="AA39" i="1" s="1"/>
  <c r="D39" i="1"/>
  <c r="AE38" i="1"/>
  <c r="G38" i="1"/>
  <c r="AA38" i="1" s="1"/>
  <c r="D38" i="1"/>
  <c r="AA37" i="1"/>
  <c r="R37" i="1"/>
  <c r="AE36" i="1"/>
  <c r="AA36" i="1"/>
  <c r="K36" i="1"/>
  <c r="AA35" i="1"/>
  <c r="L35" i="1"/>
  <c r="AA34" i="1"/>
  <c r="R34" i="1"/>
  <c r="L34" i="1"/>
  <c r="AA33" i="1"/>
  <c r="R33" i="1"/>
  <c r="L33" i="1"/>
  <c r="AA32" i="1"/>
  <c r="R32" i="1"/>
  <c r="L32" i="1"/>
  <c r="AA31" i="1"/>
  <c r="R31" i="1"/>
  <c r="L31" i="1"/>
  <c r="H30" i="1"/>
  <c r="G30" i="1"/>
  <c r="L30" i="1" s="1"/>
  <c r="H29" i="1"/>
  <c r="G29" i="1"/>
  <c r="L29" i="1" s="1"/>
  <c r="AA28" i="1"/>
  <c r="R28" i="1"/>
  <c r="L28" i="1"/>
  <c r="AA27" i="1"/>
  <c r="R27" i="1"/>
  <c r="L27" i="1"/>
  <c r="AA26" i="1"/>
  <c r="AA25" i="1"/>
  <c r="Z25" i="1"/>
  <c r="K25" i="1"/>
  <c r="AA24" i="1"/>
  <c r="Z24" i="1"/>
  <c r="K24" i="1"/>
  <c r="AA23" i="1"/>
  <c r="R23" i="1"/>
  <c r="L23" i="1"/>
  <c r="AA22" i="1"/>
  <c r="R22" i="1"/>
  <c r="L22" i="1"/>
  <c r="AA21" i="1"/>
  <c r="R21" i="1"/>
  <c r="L21" i="1"/>
  <c r="AA20" i="1"/>
  <c r="R20" i="1"/>
  <c r="L20" i="1"/>
  <c r="AA19" i="1"/>
  <c r="R19" i="1"/>
  <c r="L19" i="1"/>
  <c r="AA18" i="1"/>
  <c r="L18" i="1"/>
  <c r="AA17" i="1"/>
  <c r="W17" i="1"/>
  <c r="L17" i="1"/>
  <c r="AA16" i="1"/>
  <c r="L16" i="1"/>
  <c r="AA15" i="1"/>
  <c r="L15" i="1"/>
  <c r="AA14" i="1"/>
  <c r="L14" i="1"/>
  <c r="AA13" i="1"/>
  <c r="L13" i="1"/>
  <c r="AE12" i="1"/>
  <c r="AA12" i="1"/>
  <c r="L12" i="1"/>
  <c r="AA11" i="1"/>
  <c r="W11" i="1"/>
  <c r="R11" i="1"/>
  <c r="L11" i="1"/>
  <c r="AA10" i="1"/>
  <c r="R10" i="1"/>
  <c r="L10" i="1"/>
  <c r="AA9" i="1"/>
  <c r="R9" i="1"/>
  <c r="L9" i="1"/>
  <c r="R8" i="1"/>
  <c r="L8" i="1"/>
  <c r="AA7" i="1"/>
  <c r="R7" i="1"/>
  <c r="L7" i="1"/>
  <c r="AA6" i="1"/>
  <c r="R6" i="1"/>
  <c r="L6" i="1"/>
  <c r="AA5" i="1"/>
  <c r="R5" i="1"/>
  <c r="L5" i="1"/>
  <c r="AA4" i="1"/>
  <c r="R4" i="1"/>
  <c r="L4" i="1"/>
  <c r="F1" i="1"/>
  <c r="G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A30" i="1" l="1"/>
  <c r="L53" i="1"/>
  <c r="AA29" i="1"/>
  <c r="AA52" i="1"/>
</calcChain>
</file>

<file path=xl/comments1.xml><?xml version="1.0" encoding="utf-8"?>
<comments xmlns="http://schemas.openxmlformats.org/spreadsheetml/2006/main">
  <authors>
    <author>Chen Guangming</author>
  </authors>
  <commentList>
    <comment ref="W38" authorId="0">
      <text>
        <r>
          <rPr>
            <b/>
            <sz val="8"/>
            <color indexed="81"/>
            <rFont val="Tahoma"/>
            <family val="2"/>
          </rPr>
          <t>Chen Guangming:</t>
        </r>
        <r>
          <rPr>
            <sz val="8"/>
            <color indexed="81"/>
            <rFont val="Tahoma"/>
            <family val="2"/>
          </rPr>
          <t xml:space="preserve">
 From internet</t>
        </r>
      </text>
    </comment>
    <comment ref="AF45" authorId="0">
      <text>
        <r>
          <rPr>
            <b/>
            <sz val="8"/>
            <color indexed="81"/>
            <rFont val="Tahoma"/>
            <family val="2"/>
          </rPr>
          <t>Chen Guangming:</t>
        </r>
        <r>
          <rPr>
            <sz val="8"/>
            <color indexed="81"/>
            <rFont val="Tahoma"/>
            <family val="2"/>
          </rPr>
          <t xml:space="preserve">
Slightly underestimation!</t>
        </r>
      </text>
    </comment>
    <comment ref="AL46" authorId="0">
      <text>
        <r>
          <rPr>
            <b/>
            <sz val="8"/>
            <color indexed="81"/>
            <rFont val="Tahoma"/>
            <family val="2"/>
          </rPr>
          <t>Chen Guangming:</t>
        </r>
        <r>
          <rPr>
            <sz val="8"/>
            <color indexed="81"/>
            <rFont val="Tahoma"/>
            <family val="2"/>
          </rPr>
          <t xml:space="preserve">
Significant underestimation!!!</t>
        </r>
      </text>
    </comment>
  </commentList>
</comments>
</file>

<file path=xl/sharedStrings.xml><?xml version="1.0" encoding="utf-8"?>
<sst xmlns="http://schemas.openxmlformats.org/spreadsheetml/2006/main" count="390" uniqueCount="111">
  <si>
    <t>b</t>
  </si>
  <si>
    <t>h</t>
  </si>
  <si>
    <t>d</t>
  </si>
  <si>
    <t>s</t>
  </si>
  <si>
    <t>R</t>
  </si>
  <si>
    <t>Nx,y</t>
  </si>
  <si>
    <t>Concrete strength</t>
  </si>
  <si>
    <t>Beam Dimension (all in mm)</t>
  </si>
  <si>
    <t>Steel stirrups</t>
  </si>
  <si>
    <t>FRP shear reinforcement</t>
  </si>
  <si>
    <t>Test results</t>
  </si>
  <si>
    <t>Reference</t>
  </si>
  <si>
    <t>Specimens</t>
  </si>
  <si>
    <r>
      <t>f</t>
    </r>
    <r>
      <rPr>
        <b/>
        <i/>
        <vertAlign val="superscript"/>
        <sz val="12"/>
        <rFont val="Times New Roman"/>
        <family val="1"/>
      </rPr>
      <t>'</t>
    </r>
    <r>
      <rPr>
        <b/>
        <i/>
        <vertAlign val="subscript"/>
        <sz val="12"/>
        <rFont val="Times New Roman"/>
        <family val="1"/>
      </rPr>
      <t>c</t>
    </r>
  </si>
  <si>
    <r>
      <t>b</t>
    </r>
    <r>
      <rPr>
        <b/>
        <i/>
        <vertAlign val="subscript"/>
        <sz val="12"/>
        <rFont val="Times New Roman"/>
        <family val="1"/>
      </rPr>
      <t>w</t>
    </r>
  </si>
  <si>
    <r>
      <t>d</t>
    </r>
    <r>
      <rPr>
        <b/>
        <i/>
        <vertAlign val="subscript"/>
        <sz val="12"/>
        <rFont val="Times New Roman"/>
        <family val="1"/>
      </rPr>
      <t>frp</t>
    </r>
  </si>
  <si>
    <r>
      <t>d</t>
    </r>
    <r>
      <rPr>
        <b/>
        <i/>
        <vertAlign val="subscript"/>
        <sz val="12"/>
        <rFont val="Times New Roman"/>
        <family val="1"/>
      </rPr>
      <t>frp,t</t>
    </r>
  </si>
  <si>
    <t>Section</t>
  </si>
  <si>
    <t>s/d</t>
  </si>
  <si>
    <r>
      <t>Bar type</t>
    </r>
    <r>
      <rPr>
        <b/>
        <vertAlign val="superscript"/>
        <sz val="12"/>
        <rFont val="Times New Roman"/>
        <family val="1"/>
      </rPr>
      <t>a</t>
    </r>
  </si>
  <si>
    <t>D</t>
  </si>
  <si>
    <t>Ss</t>
  </si>
  <si>
    <r>
      <t>E</t>
    </r>
    <r>
      <rPr>
        <b/>
        <i/>
        <vertAlign val="subscript"/>
        <sz val="12"/>
        <rFont val="Times New Roman"/>
        <family val="1"/>
      </rPr>
      <t>s</t>
    </r>
  </si>
  <si>
    <r>
      <t>f</t>
    </r>
    <r>
      <rPr>
        <b/>
        <i/>
        <vertAlign val="subscript"/>
        <sz val="12"/>
        <rFont val="Times New Roman"/>
        <family val="1"/>
      </rPr>
      <t>y</t>
    </r>
  </si>
  <si>
    <r>
      <t>r</t>
    </r>
    <r>
      <rPr>
        <b/>
        <i/>
        <sz val="12"/>
        <rFont val="Times New Roman"/>
        <family val="1"/>
      </rPr>
      <t>s%</t>
    </r>
  </si>
  <si>
    <t>FRP type</t>
  </si>
  <si>
    <t>Configuration</t>
  </si>
  <si>
    <r>
      <t>E</t>
    </r>
    <r>
      <rPr>
        <b/>
        <i/>
        <vertAlign val="subscript"/>
        <sz val="12"/>
        <rFont val="Times New Roman"/>
        <family val="1"/>
      </rPr>
      <t>f</t>
    </r>
  </si>
  <si>
    <r>
      <t>t</t>
    </r>
    <r>
      <rPr>
        <b/>
        <i/>
        <vertAlign val="subscript"/>
        <sz val="12"/>
        <rFont val="Times New Roman"/>
        <family val="1"/>
      </rPr>
      <t>f</t>
    </r>
  </si>
  <si>
    <r>
      <t>f</t>
    </r>
    <r>
      <rPr>
        <b/>
        <i/>
        <vertAlign val="subscript"/>
        <sz val="12"/>
        <rFont val="Times New Roman"/>
        <family val="1"/>
      </rPr>
      <t>f</t>
    </r>
  </si>
  <si>
    <r>
      <t>W</t>
    </r>
    <r>
      <rPr>
        <b/>
        <i/>
        <vertAlign val="subscript"/>
        <sz val="12"/>
        <rFont val="Times New Roman"/>
        <family val="1"/>
      </rPr>
      <t>f</t>
    </r>
  </si>
  <si>
    <r>
      <t>S</t>
    </r>
    <r>
      <rPr>
        <b/>
        <i/>
        <vertAlign val="subscript"/>
        <sz val="12"/>
        <rFont val="Times New Roman"/>
        <family val="1"/>
      </rPr>
      <t>f</t>
    </r>
  </si>
  <si>
    <r>
      <t>h</t>
    </r>
    <r>
      <rPr>
        <b/>
        <i/>
        <vertAlign val="subscript"/>
        <sz val="12"/>
        <rFont val="Times New Roman"/>
        <family val="1"/>
      </rPr>
      <t>f,e</t>
    </r>
  </si>
  <si>
    <t>q</t>
  </si>
  <si>
    <r>
      <t>V</t>
    </r>
    <r>
      <rPr>
        <vertAlign val="subscript"/>
        <sz val="10"/>
        <rFont val="Arial"/>
        <family val="2"/>
      </rPr>
      <t>total,test</t>
    </r>
  </si>
  <si>
    <r>
      <t>V</t>
    </r>
    <r>
      <rPr>
        <b/>
        <vertAlign val="subscript"/>
        <sz val="10"/>
        <rFont val="Arial"/>
        <family val="2"/>
      </rPr>
      <t>f,test</t>
    </r>
  </si>
  <si>
    <t>Rec.</t>
  </si>
  <si>
    <t>NA</t>
  </si>
  <si>
    <t>CFRP</t>
  </si>
  <si>
    <t xml:space="preserve">Sheet </t>
  </si>
  <si>
    <t>Uji 1992</t>
  </si>
  <si>
    <t>SO</t>
  </si>
  <si>
    <t>Strip</t>
  </si>
  <si>
    <t>WP</t>
  </si>
  <si>
    <t>S2</t>
  </si>
  <si>
    <t xml:space="preserve">Sato et al. 1996 </t>
  </si>
  <si>
    <t>S4</t>
  </si>
  <si>
    <t>Kage et al. 1997</t>
  </si>
  <si>
    <t>SB1210</t>
  </si>
  <si>
    <t>A1</t>
  </si>
  <si>
    <t>Mitsui et al. 1998</t>
  </si>
  <si>
    <t>C1</t>
  </si>
  <si>
    <t>S1a</t>
  </si>
  <si>
    <t>S1(45)</t>
  </si>
  <si>
    <t>Triantafillou 1998</t>
  </si>
  <si>
    <t>S2b</t>
  </si>
  <si>
    <t>S2(45)</t>
  </si>
  <si>
    <t>S3a</t>
  </si>
  <si>
    <t>S3(45)</t>
  </si>
  <si>
    <t>RS90</t>
  </si>
  <si>
    <t>Chaallal et al. 1998</t>
  </si>
  <si>
    <t>RS135</t>
  </si>
  <si>
    <t>C1, 2-layer</t>
  </si>
  <si>
    <t>Kachlakev and Barnes 1999</t>
  </si>
  <si>
    <t>C1, 3-layer</t>
  </si>
  <si>
    <t>C2, 3-layer</t>
  </si>
  <si>
    <t>SR1</t>
  </si>
  <si>
    <t>Taljsten and Elfgren 2000</t>
  </si>
  <si>
    <t>SR2</t>
  </si>
  <si>
    <t>Khalifa and Nanni 2000</t>
  </si>
  <si>
    <t>BT5</t>
  </si>
  <si>
    <t>T</t>
  </si>
  <si>
    <t>TR30C2</t>
  </si>
  <si>
    <t>TR30C3</t>
  </si>
  <si>
    <t>Pellegrino and Modena 2002</t>
  </si>
  <si>
    <t>Z4-90</t>
  </si>
  <si>
    <t>Zhang and Hsu 2005</t>
  </si>
  <si>
    <t>Z4-45</t>
  </si>
  <si>
    <t>RS2Sa</t>
  </si>
  <si>
    <t>Grande and Rasulo 2009</t>
  </si>
  <si>
    <t>RS3Sa</t>
  </si>
  <si>
    <t>RS4Sb</t>
  </si>
  <si>
    <t>V4</t>
  </si>
  <si>
    <t>GFRP</t>
  </si>
  <si>
    <t>Sundarraja and Rajamohan 2008</t>
  </si>
  <si>
    <t>Kim et al. 2008</t>
  </si>
  <si>
    <t>CP3-1VS</t>
  </si>
  <si>
    <t>Monti and Loitta 2007</t>
  </si>
  <si>
    <t>SF90</t>
  </si>
  <si>
    <t>290a</t>
  </si>
  <si>
    <t>Corolin and Taljsten 2005</t>
  </si>
  <si>
    <t>V9_B</t>
  </si>
  <si>
    <t>V12_B</t>
  </si>
  <si>
    <t>Beber and  Campos Filho 2005</t>
  </si>
  <si>
    <t>V13_A</t>
  </si>
  <si>
    <t>V14_A</t>
  </si>
  <si>
    <t>V20_B</t>
  </si>
  <si>
    <t>V21_B</t>
  </si>
  <si>
    <t>RC1</t>
  </si>
  <si>
    <t>Taljsten 2003</t>
  </si>
  <si>
    <t>C3</t>
  </si>
  <si>
    <t>C5</t>
  </si>
  <si>
    <t xml:space="preserve">Park et al. 2001 </t>
  </si>
  <si>
    <t>Form</t>
  </si>
  <si>
    <t>Side</t>
  </si>
  <si>
    <t>V3</t>
  </si>
  <si>
    <t>Dash 2009</t>
  </si>
  <si>
    <t>Kamiiharako et al. 1999</t>
  </si>
  <si>
    <t>AFRP</t>
  </si>
  <si>
    <t>Taljsten 1997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</si>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</sst>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12"/>
      <name val="Arial"/>
      <family val="2"/>
    </font>
    <font>
      <b/>
      <i/>
      <sz val="12"/>
      <name val="Times New Roman"/>
      <family val="1"/>
    </font>
    <font>
      <b/>
      <i/>
      <vertAlign val="superscript"/>
      <sz val="12"/>
      <name val="Times New Roman"/>
      <family val="1"/>
    </font>
    <font>
      <b/>
      <i/>
      <vertAlign val="subscript"/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name val="Symbol"/>
      <family val="1"/>
      <charset val="2"/>
    </font>
    <font>
      <b/>
      <i/>
      <sz val="10"/>
      <name val="Symbol"/>
      <family val="1"/>
      <charset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60"/>
  <sheetViews>
    <sheetView tabSelected="1" workbookViewId="0">
      <pane ySplit="3" topLeftCell="A37" activePane="bottomLeft" state="frozen"/>
      <selection pane="bottomLeft" activeCell="A53" sqref="A53:A60"/>
    </sheetView>
  </sheetViews>
  <sheetFormatPr defaultRowHeight="15" x14ac:dyDescent="0.25"/>
  <cols>
    <col min="1" max="1" width="9.140625" style="2"/>
    <col min="2" max="2" width="33.85546875" style="2" customWidth="1"/>
    <col min="3" max="11" width="9.140625" style="2"/>
    <col min="12" max="12" width="9.140625" style="38"/>
    <col min="13" max="16384" width="9.140625" style="2"/>
  </cols>
  <sheetData>
    <row r="1" spans="1:52" customFormat="1" x14ac:dyDescent="0.25">
      <c r="A1" s="1" t="s">
        <v>5</v>
      </c>
      <c r="C1" s="2">
        <v>1</v>
      </c>
      <c r="D1" s="2">
        <v>2</v>
      </c>
      <c r="E1" s="2">
        <v>3</v>
      </c>
      <c r="F1" s="2">
        <f>E1+1</f>
        <v>4</v>
      </c>
      <c r="G1" s="2">
        <f t="shared" ref="G1:AE1" si="0">F1+1</f>
        <v>5</v>
      </c>
      <c r="H1" s="2"/>
      <c r="I1" s="2"/>
      <c r="J1" s="2"/>
      <c r="K1" s="2">
        <f>G1+1</f>
        <v>6</v>
      </c>
      <c r="L1" s="2">
        <f t="shared" si="0"/>
        <v>7</v>
      </c>
      <c r="M1" s="2">
        <f t="shared" si="0"/>
        <v>8</v>
      </c>
      <c r="N1" s="2">
        <f t="shared" si="0"/>
        <v>9</v>
      </c>
      <c r="O1" s="2">
        <f t="shared" si="0"/>
        <v>10</v>
      </c>
      <c r="P1" s="2">
        <f t="shared" si="0"/>
        <v>11</v>
      </c>
      <c r="Q1" s="2">
        <f t="shared" si="0"/>
        <v>12</v>
      </c>
      <c r="R1" s="2">
        <f>Q1+1</f>
        <v>13</v>
      </c>
      <c r="S1" s="2">
        <f t="shared" si="0"/>
        <v>14</v>
      </c>
      <c r="T1" s="2">
        <f>S1+1</f>
        <v>15</v>
      </c>
      <c r="U1" s="2"/>
      <c r="V1" s="2">
        <f>T1+1</f>
        <v>16</v>
      </c>
      <c r="W1" s="2">
        <f t="shared" si="0"/>
        <v>17</v>
      </c>
      <c r="X1" s="2">
        <f t="shared" si="0"/>
        <v>18</v>
      </c>
      <c r="Y1" s="2">
        <f t="shared" si="0"/>
        <v>19</v>
      </c>
      <c r="Z1" s="2">
        <f t="shared" si="0"/>
        <v>20</v>
      </c>
      <c r="AA1" s="2">
        <f t="shared" si="0"/>
        <v>21</v>
      </c>
      <c r="AB1" s="2">
        <f t="shared" si="0"/>
        <v>22</v>
      </c>
      <c r="AC1" s="2">
        <f t="shared" si="0"/>
        <v>23</v>
      </c>
      <c r="AD1" s="2">
        <f t="shared" si="0"/>
        <v>24</v>
      </c>
      <c r="AE1" s="2">
        <f t="shared" si="0"/>
        <v>25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52" customFormat="1" x14ac:dyDescent="0.25">
      <c r="D2" s="3" t="s">
        <v>6</v>
      </c>
      <c r="E2" s="4"/>
      <c r="F2" s="4" t="s">
        <v>7</v>
      </c>
      <c r="G2" s="4"/>
      <c r="H2" s="4"/>
      <c r="I2" s="4"/>
      <c r="J2" s="4"/>
      <c r="K2" s="4"/>
      <c r="L2" s="4"/>
      <c r="M2" s="5"/>
      <c r="N2" s="5" t="s">
        <v>8</v>
      </c>
      <c r="O2" s="5"/>
      <c r="P2" s="5"/>
      <c r="Q2" s="5"/>
      <c r="R2" s="5"/>
      <c r="S2" s="6"/>
      <c r="T2" s="7" t="s">
        <v>9</v>
      </c>
      <c r="U2" s="7"/>
      <c r="V2" s="6"/>
      <c r="W2" s="6"/>
      <c r="X2" s="6"/>
      <c r="Y2" s="6"/>
      <c r="Z2" s="6"/>
      <c r="AA2" s="6"/>
      <c r="AB2" s="6"/>
      <c r="AC2" s="4" t="s">
        <v>10</v>
      </c>
      <c r="AD2" s="8"/>
      <c r="AE2" s="8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customFormat="1" ht="20.25" x14ac:dyDescent="0.35">
      <c r="B3" s="11" t="s">
        <v>11</v>
      </c>
      <c r="C3" s="11" t="s">
        <v>12</v>
      </c>
      <c r="D3" s="12" t="s">
        <v>13</v>
      </c>
      <c r="E3" s="12" t="s">
        <v>14</v>
      </c>
      <c r="F3" s="12" t="s">
        <v>1</v>
      </c>
      <c r="G3" s="12" t="s">
        <v>2</v>
      </c>
      <c r="H3" s="12" t="s">
        <v>15</v>
      </c>
      <c r="I3" s="12" t="s">
        <v>16</v>
      </c>
      <c r="J3" s="13" t="s">
        <v>17</v>
      </c>
      <c r="K3" s="12" t="s">
        <v>3</v>
      </c>
      <c r="L3" s="12" t="s">
        <v>18</v>
      </c>
      <c r="M3" s="13" t="s">
        <v>19</v>
      </c>
      <c r="N3" s="12" t="s">
        <v>20</v>
      </c>
      <c r="O3" s="12" t="s">
        <v>21</v>
      </c>
      <c r="P3" s="12" t="s">
        <v>22</v>
      </c>
      <c r="Q3" s="12" t="s">
        <v>23</v>
      </c>
      <c r="R3" s="14" t="s">
        <v>24</v>
      </c>
      <c r="S3" s="13" t="s">
        <v>25</v>
      </c>
      <c r="T3" s="13" t="s">
        <v>26</v>
      </c>
      <c r="U3" s="13" t="s">
        <v>103</v>
      </c>
      <c r="V3" s="12" t="s">
        <v>27</v>
      </c>
      <c r="W3" s="12" t="s">
        <v>28</v>
      </c>
      <c r="X3" s="12" t="s">
        <v>29</v>
      </c>
      <c r="Y3" s="12" t="s">
        <v>30</v>
      </c>
      <c r="Z3" s="12" t="s">
        <v>31</v>
      </c>
      <c r="AA3" s="15" t="s">
        <v>32</v>
      </c>
      <c r="AB3" s="16" t="s">
        <v>0</v>
      </c>
      <c r="AC3" s="17" t="s">
        <v>33</v>
      </c>
      <c r="AD3" s="8" t="s">
        <v>34</v>
      </c>
      <c r="AE3" s="8" t="s">
        <v>35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customFormat="1" x14ac:dyDescent="0.25">
      <c r="A4" s="19">
        <v>1</v>
      </c>
      <c r="B4" s="18"/>
      <c r="C4" s="2">
        <v>5</v>
      </c>
      <c r="D4" s="19">
        <v>24.1</v>
      </c>
      <c r="E4" s="19">
        <v>100</v>
      </c>
      <c r="F4" s="19">
        <v>200</v>
      </c>
      <c r="G4" s="19">
        <v>160</v>
      </c>
      <c r="H4" s="19">
        <v>200</v>
      </c>
      <c r="I4" s="19">
        <v>0</v>
      </c>
      <c r="J4" s="19" t="s">
        <v>36</v>
      </c>
      <c r="K4" s="19">
        <v>425</v>
      </c>
      <c r="L4" s="20">
        <f>K4/G4</f>
        <v>2.65625</v>
      </c>
      <c r="M4" s="18" t="s">
        <v>37</v>
      </c>
      <c r="N4" s="18"/>
      <c r="O4" s="18">
        <v>70</v>
      </c>
      <c r="P4" s="18">
        <v>200000</v>
      </c>
      <c r="Q4" s="18">
        <v>333.2</v>
      </c>
      <c r="R4" s="19">
        <f>100*2*3.1416*N4^2/4/O4/E4</f>
        <v>0</v>
      </c>
      <c r="S4" s="19" t="s">
        <v>38</v>
      </c>
      <c r="T4" s="19" t="s">
        <v>39</v>
      </c>
      <c r="U4" s="19" t="s">
        <v>104</v>
      </c>
      <c r="V4" s="19">
        <v>230000</v>
      </c>
      <c r="W4" s="19">
        <v>9.7000000000000003E-2</v>
      </c>
      <c r="X4" s="19">
        <v>2454</v>
      </c>
      <c r="Y4" s="19">
        <v>100</v>
      </c>
      <c r="Z4" s="19">
        <v>100</v>
      </c>
      <c r="AA4" s="9">
        <f>0.9*G4</f>
        <v>144</v>
      </c>
      <c r="AB4" s="19">
        <v>90</v>
      </c>
      <c r="AC4" s="19">
        <v>45</v>
      </c>
      <c r="AD4" s="21">
        <v>44.59</v>
      </c>
      <c r="AE4" s="21">
        <v>20.100000000000001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customFormat="1" x14ac:dyDescent="0.25">
      <c r="A5" s="19">
        <v>2</v>
      </c>
      <c r="B5" s="18" t="s">
        <v>40</v>
      </c>
      <c r="C5" s="2">
        <v>6</v>
      </c>
      <c r="D5" s="19">
        <v>26.9</v>
      </c>
      <c r="E5" s="19">
        <v>100</v>
      </c>
      <c r="F5" s="19">
        <v>200</v>
      </c>
      <c r="G5" s="19">
        <v>160</v>
      </c>
      <c r="H5" s="19">
        <v>200</v>
      </c>
      <c r="I5" s="19">
        <v>0</v>
      </c>
      <c r="J5" s="19" t="s">
        <v>36</v>
      </c>
      <c r="K5" s="19">
        <v>425</v>
      </c>
      <c r="L5" s="20">
        <f>K5/G5</f>
        <v>2.65625</v>
      </c>
      <c r="M5" s="18" t="s">
        <v>37</v>
      </c>
      <c r="N5" s="18"/>
      <c r="O5" s="18">
        <v>70</v>
      </c>
      <c r="P5" s="18">
        <v>200000</v>
      </c>
      <c r="Q5" s="18">
        <v>333.2</v>
      </c>
      <c r="R5" s="19">
        <f>100*2*3.1416*N5^2/4/O5/E5</f>
        <v>0</v>
      </c>
      <c r="S5" s="19" t="s">
        <v>38</v>
      </c>
      <c r="T5" s="19" t="s">
        <v>39</v>
      </c>
      <c r="U5" s="19" t="s">
        <v>104</v>
      </c>
      <c r="V5" s="19">
        <v>230000</v>
      </c>
      <c r="W5" s="19">
        <v>9.7000000000000003E-2</v>
      </c>
      <c r="X5" s="19">
        <v>2454</v>
      </c>
      <c r="Y5" s="19">
        <v>100</v>
      </c>
      <c r="Z5" s="19">
        <v>141.42135619999999</v>
      </c>
      <c r="AA5" s="9">
        <f>0.9*G5</f>
        <v>144</v>
      </c>
      <c r="AB5" s="19">
        <v>45</v>
      </c>
      <c r="AC5" s="19">
        <v>45</v>
      </c>
      <c r="AD5" s="21">
        <v>56.84</v>
      </c>
      <c r="AE5" s="21">
        <v>31.4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customFormat="1" x14ac:dyDescent="0.25">
      <c r="A6" s="19">
        <v>3</v>
      </c>
      <c r="B6" s="18"/>
      <c r="C6" s="2">
        <v>7</v>
      </c>
      <c r="D6" s="19">
        <v>26.9</v>
      </c>
      <c r="E6" s="19">
        <v>100</v>
      </c>
      <c r="F6" s="19">
        <v>200</v>
      </c>
      <c r="G6" s="19">
        <v>160</v>
      </c>
      <c r="H6" s="19">
        <v>200</v>
      </c>
      <c r="I6" s="19">
        <v>0</v>
      </c>
      <c r="J6" s="19" t="s">
        <v>36</v>
      </c>
      <c r="K6" s="19">
        <v>425</v>
      </c>
      <c r="L6" s="20">
        <f>K6/G6</f>
        <v>2.65625</v>
      </c>
      <c r="M6" s="18" t="s">
        <v>37</v>
      </c>
      <c r="N6" s="18"/>
      <c r="O6" s="18">
        <v>70</v>
      </c>
      <c r="P6" s="18">
        <v>200000</v>
      </c>
      <c r="Q6" s="18">
        <v>333.2</v>
      </c>
      <c r="R6" s="19">
        <f>100*2*3.1416*N6^2/4/O6/E6</f>
        <v>0</v>
      </c>
      <c r="S6" s="19" t="s">
        <v>38</v>
      </c>
      <c r="T6" s="19" t="s">
        <v>39</v>
      </c>
      <c r="U6" s="19" t="s">
        <v>104</v>
      </c>
      <c r="V6" s="19">
        <v>230000</v>
      </c>
      <c r="W6" s="19">
        <v>0.19400000000000001</v>
      </c>
      <c r="X6" s="19">
        <v>2454</v>
      </c>
      <c r="Y6" s="19">
        <v>100</v>
      </c>
      <c r="Z6" s="19">
        <v>100</v>
      </c>
      <c r="AA6" s="9">
        <f>0.9*G6</f>
        <v>144</v>
      </c>
      <c r="AB6" s="19">
        <v>90</v>
      </c>
      <c r="AC6" s="19">
        <v>45</v>
      </c>
      <c r="AD6" s="21">
        <v>44.59</v>
      </c>
      <c r="AE6" s="21">
        <v>19.2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customFormat="1" x14ac:dyDescent="0.25">
      <c r="A7" s="19">
        <v>4</v>
      </c>
      <c r="B7" s="10"/>
      <c r="C7" s="2" t="s">
        <v>41</v>
      </c>
      <c r="D7" s="19">
        <v>37.700000000000003</v>
      </c>
      <c r="E7" s="19">
        <v>150</v>
      </c>
      <c r="F7" s="19">
        <v>150</v>
      </c>
      <c r="G7" s="19">
        <v>113</v>
      </c>
      <c r="H7" s="19">
        <v>150</v>
      </c>
      <c r="I7" s="19">
        <v>0</v>
      </c>
      <c r="J7" s="19" t="s">
        <v>36</v>
      </c>
      <c r="K7" s="19">
        <v>400</v>
      </c>
      <c r="L7" s="20">
        <f t="shared" ref="L7:L23" si="1">K7/G7</f>
        <v>3.5398230088495577</v>
      </c>
      <c r="M7" s="10" t="s">
        <v>20</v>
      </c>
      <c r="N7" s="19">
        <v>6</v>
      </c>
      <c r="O7" s="19">
        <v>200</v>
      </c>
      <c r="P7" s="19">
        <v>200000</v>
      </c>
      <c r="Q7" s="19">
        <v>450</v>
      </c>
      <c r="R7" s="19">
        <f t="shared" ref="R7:R28" si="2">100*2*3.1416*N7^2/4/O7/E7</f>
        <v>0.18849599999999997</v>
      </c>
      <c r="S7" s="19" t="s">
        <v>38</v>
      </c>
      <c r="T7" s="19" t="s">
        <v>42</v>
      </c>
      <c r="U7" s="19" t="s">
        <v>104</v>
      </c>
      <c r="V7" s="19">
        <v>16000</v>
      </c>
      <c r="W7" s="19">
        <v>3</v>
      </c>
      <c r="X7" s="19">
        <v>200</v>
      </c>
      <c r="Y7" s="19">
        <v>20</v>
      </c>
      <c r="Z7" s="19">
        <v>50</v>
      </c>
      <c r="AA7" s="9">
        <f>0.9*G7</f>
        <v>101.7</v>
      </c>
      <c r="AB7" s="19">
        <v>90</v>
      </c>
      <c r="AC7" s="19">
        <v>45</v>
      </c>
      <c r="AD7" s="21">
        <v>41.5</v>
      </c>
      <c r="AE7" s="21">
        <v>8.15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customFormat="1" x14ac:dyDescent="0.25">
      <c r="A8" s="19">
        <v>5</v>
      </c>
      <c r="B8" s="10"/>
      <c r="C8" s="2" t="s">
        <v>43</v>
      </c>
      <c r="D8" s="19">
        <v>37.700000000000003</v>
      </c>
      <c r="E8" s="19">
        <v>150</v>
      </c>
      <c r="F8" s="19">
        <v>150</v>
      </c>
      <c r="G8" s="19">
        <v>113</v>
      </c>
      <c r="H8" s="19">
        <v>135</v>
      </c>
      <c r="I8" s="19">
        <v>15</v>
      </c>
      <c r="J8" s="19" t="s">
        <v>36</v>
      </c>
      <c r="K8" s="19">
        <v>400</v>
      </c>
      <c r="L8" s="20">
        <f t="shared" si="1"/>
        <v>3.5398230088495577</v>
      </c>
      <c r="M8" s="10" t="s">
        <v>20</v>
      </c>
      <c r="N8" s="19">
        <v>6</v>
      </c>
      <c r="O8" s="19">
        <v>200</v>
      </c>
      <c r="P8" s="19">
        <v>200000</v>
      </c>
      <c r="Q8" s="19">
        <v>450</v>
      </c>
      <c r="R8" s="19">
        <f t="shared" si="2"/>
        <v>0.18849599999999997</v>
      </c>
      <c r="S8" s="19" t="s">
        <v>38</v>
      </c>
      <c r="T8" s="19" t="s">
        <v>39</v>
      </c>
      <c r="U8" s="19" t="s">
        <v>104</v>
      </c>
      <c r="V8" s="19">
        <v>16000</v>
      </c>
      <c r="W8" s="19">
        <v>3</v>
      </c>
      <c r="X8" s="19">
        <v>200</v>
      </c>
      <c r="Y8" s="19">
        <v>20</v>
      </c>
      <c r="Z8" s="19">
        <v>20</v>
      </c>
      <c r="AA8" s="9">
        <v>71.7</v>
      </c>
      <c r="AB8" s="19">
        <v>90</v>
      </c>
      <c r="AC8" s="19">
        <v>45</v>
      </c>
      <c r="AD8" s="21">
        <v>45.2</v>
      </c>
      <c r="AE8" s="21">
        <v>11.85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customFormat="1" x14ac:dyDescent="0.25">
      <c r="A9" s="19">
        <v>6</v>
      </c>
      <c r="B9" s="18"/>
      <c r="C9" s="2" t="s">
        <v>44</v>
      </c>
      <c r="D9" s="19">
        <v>45.2</v>
      </c>
      <c r="E9" s="19">
        <v>200</v>
      </c>
      <c r="F9" s="19">
        <v>300</v>
      </c>
      <c r="G9" s="19">
        <v>260</v>
      </c>
      <c r="H9" s="19">
        <v>300</v>
      </c>
      <c r="I9" s="19">
        <v>0</v>
      </c>
      <c r="J9" s="19" t="s">
        <v>36</v>
      </c>
      <c r="K9" s="19">
        <v>700</v>
      </c>
      <c r="L9" s="20">
        <f t="shared" si="1"/>
        <v>2.6923076923076925</v>
      </c>
      <c r="M9" s="18" t="s">
        <v>37</v>
      </c>
      <c r="N9" s="18"/>
      <c r="O9" s="18">
        <v>120</v>
      </c>
      <c r="P9" s="18">
        <v>197000</v>
      </c>
      <c r="Q9" s="18">
        <v>390</v>
      </c>
      <c r="R9" s="19">
        <f t="shared" si="2"/>
        <v>0</v>
      </c>
      <c r="S9" s="19" t="s">
        <v>38</v>
      </c>
      <c r="T9" s="19" t="s">
        <v>42</v>
      </c>
      <c r="U9" s="19" t="s">
        <v>104</v>
      </c>
      <c r="V9" s="19">
        <v>230000</v>
      </c>
      <c r="W9" s="19">
        <v>0.11</v>
      </c>
      <c r="X9" s="19">
        <v>3480</v>
      </c>
      <c r="Y9" s="19">
        <v>30</v>
      </c>
      <c r="Z9" s="19">
        <v>60</v>
      </c>
      <c r="AA9" s="9">
        <f t="shared" ref="AA9:AA25" si="3">0.9*G9</f>
        <v>234</v>
      </c>
      <c r="AB9" s="19">
        <v>90</v>
      </c>
      <c r="AC9" s="19">
        <v>45</v>
      </c>
      <c r="AD9" s="21">
        <v>80.25</v>
      </c>
      <c r="AE9" s="21">
        <v>34.200000000000003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customFormat="1" x14ac:dyDescent="0.25">
      <c r="A10" s="19">
        <v>7</v>
      </c>
      <c r="B10" s="18" t="s">
        <v>45</v>
      </c>
      <c r="C10" s="2" t="s">
        <v>46</v>
      </c>
      <c r="D10" s="19">
        <v>37.5</v>
      </c>
      <c r="E10" s="19">
        <v>200</v>
      </c>
      <c r="F10" s="19">
        <v>300</v>
      </c>
      <c r="G10" s="19">
        <v>260</v>
      </c>
      <c r="H10" s="19">
        <v>300</v>
      </c>
      <c r="I10" s="19">
        <v>0</v>
      </c>
      <c r="J10" s="19" t="s">
        <v>36</v>
      </c>
      <c r="K10" s="19">
        <v>700</v>
      </c>
      <c r="L10" s="20">
        <f t="shared" si="1"/>
        <v>2.6923076923076925</v>
      </c>
      <c r="M10" s="18" t="s">
        <v>37</v>
      </c>
      <c r="N10" s="18"/>
      <c r="O10" s="18">
        <v>120</v>
      </c>
      <c r="P10" s="18">
        <v>197000</v>
      </c>
      <c r="Q10" s="18">
        <v>390</v>
      </c>
      <c r="R10" s="19">
        <f t="shared" si="2"/>
        <v>0</v>
      </c>
      <c r="S10" s="19" t="s">
        <v>38</v>
      </c>
      <c r="T10" s="19" t="s">
        <v>39</v>
      </c>
      <c r="U10" s="19" t="s">
        <v>104</v>
      </c>
      <c r="V10" s="19">
        <v>230000</v>
      </c>
      <c r="W10" s="19">
        <v>0.11</v>
      </c>
      <c r="X10" s="19">
        <v>3480</v>
      </c>
      <c r="Y10" s="19">
        <v>30</v>
      </c>
      <c r="Z10" s="19">
        <v>30</v>
      </c>
      <c r="AA10" s="9">
        <f t="shared" si="3"/>
        <v>234</v>
      </c>
      <c r="AB10" s="19">
        <v>90</v>
      </c>
      <c r="AC10" s="19">
        <v>45</v>
      </c>
      <c r="AD10" s="21">
        <v>78.150000000000006</v>
      </c>
      <c r="AE10" s="21">
        <v>32.1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customFormat="1" x14ac:dyDescent="0.25">
      <c r="A11" s="19">
        <v>8</v>
      </c>
      <c r="B11" s="10" t="s">
        <v>47</v>
      </c>
      <c r="C11" s="2" t="s">
        <v>48</v>
      </c>
      <c r="D11" s="19">
        <v>39.200000000000003</v>
      </c>
      <c r="E11" s="19">
        <v>200</v>
      </c>
      <c r="F11" s="19">
        <v>200</v>
      </c>
      <c r="G11" s="19">
        <v>160</v>
      </c>
      <c r="H11" s="19">
        <v>200</v>
      </c>
      <c r="I11" s="19">
        <v>0</v>
      </c>
      <c r="J11" s="19" t="s">
        <v>36</v>
      </c>
      <c r="K11" s="19">
        <v>650</v>
      </c>
      <c r="L11" s="20">
        <f t="shared" si="1"/>
        <v>4.0625</v>
      </c>
      <c r="M11" s="10" t="s">
        <v>4</v>
      </c>
      <c r="N11" s="19">
        <v>3</v>
      </c>
      <c r="O11" s="19">
        <v>100</v>
      </c>
      <c r="P11" s="19">
        <v>178360</v>
      </c>
      <c r="Q11" s="19">
        <v>132.30000000000001</v>
      </c>
      <c r="R11" s="19">
        <f t="shared" si="2"/>
        <v>7.0685999999999985E-2</v>
      </c>
      <c r="S11" s="19" t="s">
        <v>38</v>
      </c>
      <c r="T11" s="19" t="s">
        <v>39</v>
      </c>
      <c r="U11" s="19" t="s">
        <v>104</v>
      </c>
      <c r="V11" s="19">
        <v>284200</v>
      </c>
      <c r="W11" s="23">
        <f>0.097*1</f>
        <v>9.7000000000000003E-2</v>
      </c>
      <c r="X11" s="19">
        <v>3430</v>
      </c>
      <c r="Y11" s="19">
        <v>100</v>
      </c>
      <c r="Z11" s="19">
        <v>100</v>
      </c>
      <c r="AA11" s="9">
        <f t="shared" si="3"/>
        <v>144</v>
      </c>
      <c r="AB11" s="19">
        <v>90</v>
      </c>
      <c r="AC11" s="19">
        <v>45</v>
      </c>
      <c r="AD11" s="21">
        <v>78.95</v>
      </c>
      <c r="AE11" s="21">
        <v>22.1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customFormat="1" x14ac:dyDescent="0.25">
      <c r="A12" s="19">
        <v>9</v>
      </c>
      <c r="B12" s="18" t="s">
        <v>50</v>
      </c>
      <c r="C12" s="2" t="s">
        <v>49</v>
      </c>
      <c r="D12" s="19">
        <v>28.5</v>
      </c>
      <c r="E12" s="19">
        <v>150</v>
      </c>
      <c r="F12" s="19">
        <v>250</v>
      </c>
      <c r="G12" s="19">
        <v>220</v>
      </c>
      <c r="H12" s="19">
        <v>250</v>
      </c>
      <c r="I12" s="19">
        <v>0</v>
      </c>
      <c r="J12" s="19" t="s">
        <v>36</v>
      </c>
      <c r="K12" s="19">
        <v>250</v>
      </c>
      <c r="L12" s="20">
        <f t="shared" si="1"/>
        <v>1.1363636363636365</v>
      </c>
      <c r="M12" s="9" t="s">
        <v>37</v>
      </c>
      <c r="N12" s="19"/>
      <c r="O12" s="19"/>
      <c r="P12" s="19"/>
      <c r="Q12" s="19"/>
      <c r="R12" s="19"/>
      <c r="S12" s="19" t="s">
        <v>38</v>
      </c>
      <c r="T12" s="19" t="s">
        <v>39</v>
      </c>
      <c r="U12" s="19" t="s">
        <v>104</v>
      </c>
      <c r="V12" s="19">
        <v>230000</v>
      </c>
      <c r="W12" s="19">
        <v>0.16700000000000001</v>
      </c>
      <c r="X12" s="19">
        <v>3430</v>
      </c>
      <c r="Y12" s="19">
        <v>50</v>
      </c>
      <c r="Z12" s="19">
        <v>50</v>
      </c>
      <c r="AA12" s="9">
        <f t="shared" si="3"/>
        <v>198</v>
      </c>
      <c r="AB12" s="19">
        <v>90</v>
      </c>
      <c r="AC12" s="19">
        <v>45</v>
      </c>
      <c r="AD12" s="21">
        <v>134.35</v>
      </c>
      <c r="AE12" s="21">
        <f>40.2</f>
        <v>40.200000000000003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customFormat="1" x14ac:dyDescent="0.25">
      <c r="A13" s="19">
        <v>10</v>
      </c>
      <c r="B13" s="10" t="s">
        <v>54</v>
      </c>
      <c r="C13" s="2" t="s">
        <v>52</v>
      </c>
      <c r="D13" s="19">
        <v>30</v>
      </c>
      <c r="E13" s="19">
        <v>70</v>
      </c>
      <c r="F13" s="19">
        <v>110</v>
      </c>
      <c r="G13" s="19">
        <v>100</v>
      </c>
      <c r="H13" s="19">
        <v>110</v>
      </c>
      <c r="I13" s="19">
        <v>0</v>
      </c>
      <c r="J13" s="19" t="s">
        <v>36</v>
      </c>
      <c r="K13" s="19">
        <v>320</v>
      </c>
      <c r="L13" s="20">
        <f t="shared" si="1"/>
        <v>3.2</v>
      </c>
      <c r="M13" s="19" t="s">
        <v>37</v>
      </c>
      <c r="N13" s="19">
        <v>0</v>
      </c>
      <c r="O13" s="19"/>
      <c r="P13" s="19"/>
      <c r="Q13" s="19"/>
      <c r="R13" s="19"/>
      <c r="S13" s="19" t="s">
        <v>38</v>
      </c>
      <c r="T13" s="19" t="s">
        <v>42</v>
      </c>
      <c r="U13" s="19" t="s">
        <v>104</v>
      </c>
      <c r="V13" s="23">
        <v>235000</v>
      </c>
      <c r="W13" s="25">
        <v>0.11</v>
      </c>
      <c r="X13" s="23">
        <v>3300</v>
      </c>
      <c r="Y13" s="26">
        <v>30</v>
      </c>
      <c r="Z13" s="19">
        <v>45</v>
      </c>
      <c r="AA13" s="9">
        <f t="shared" si="3"/>
        <v>90</v>
      </c>
      <c r="AB13" s="19">
        <v>90</v>
      </c>
      <c r="AC13" s="19">
        <v>45</v>
      </c>
      <c r="AD13" s="27">
        <v>43.5</v>
      </c>
      <c r="AE13" s="21">
        <v>27.1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customFormat="1" x14ac:dyDescent="0.25">
      <c r="A14" s="19">
        <v>11</v>
      </c>
      <c r="B14" s="10"/>
      <c r="C14" s="2" t="s">
        <v>53</v>
      </c>
      <c r="D14" s="19">
        <v>30</v>
      </c>
      <c r="E14" s="19">
        <v>70</v>
      </c>
      <c r="F14" s="19">
        <v>110</v>
      </c>
      <c r="G14" s="19">
        <v>100</v>
      </c>
      <c r="H14" s="19">
        <v>110</v>
      </c>
      <c r="I14" s="19">
        <v>0</v>
      </c>
      <c r="J14" s="19" t="s">
        <v>36</v>
      </c>
      <c r="K14" s="19">
        <v>320</v>
      </c>
      <c r="L14" s="20">
        <f t="shared" si="1"/>
        <v>3.2</v>
      </c>
      <c r="M14" s="19" t="s">
        <v>37</v>
      </c>
      <c r="N14" s="19">
        <v>0</v>
      </c>
      <c r="O14" s="19"/>
      <c r="P14" s="19"/>
      <c r="Q14" s="19"/>
      <c r="R14" s="19"/>
      <c r="S14" s="19" t="s">
        <v>38</v>
      </c>
      <c r="T14" s="19" t="s">
        <v>42</v>
      </c>
      <c r="U14" s="19" t="s">
        <v>104</v>
      </c>
      <c r="V14" s="23">
        <v>235000</v>
      </c>
      <c r="W14" s="25">
        <v>0.11</v>
      </c>
      <c r="X14" s="23">
        <v>3300</v>
      </c>
      <c r="Y14" s="26">
        <v>30</v>
      </c>
      <c r="Z14" s="18">
        <f>45*1.41421</f>
        <v>63.639449999999997</v>
      </c>
      <c r="AA14" s="9">
        <f t="shared" si="3"/>
        <v>90</v>
      </c>
      <c r="AB14" s="19">
        <v>45</v>
      </c>
      <c r="AC14" s="19">
        <v>45</v>
      </c>
      <c r="AD14" s="27">
        <v>44.5</v>
      </c>
      <c r="AE14" s="21">
        <v>28.1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customFormat="1" x14ac:dyDescent="0.25">
      <c r="A15" s="19">
        <v>12</v>
      </c>
      <c r="B15" s="10"/>
      <c r="C15" s="2" t="s">
        <v>55</v>
      </c>
      <c r="D15" s="19">
        <v>30</v>
      </c>
      <c r="E15" s="19">
        <v>70</v>
      </c>
      <c r="F15" s="19">
        <v>110</v>
      </c>
      <c r="G15" s="19">
        <v>100</v>
      </c>
      <c r="H15" s="19">
        <v>110</v>
      </c>
      <c r="I15" s="19">
        <v>0</v>
      </c>
      <c r="J15" s="19" t="s">
        <v>36</v>
      </c>
      <c r="K15" s="19">
        <v>320</v>
      </c>
      <c r="L15" s="20">
        <f t="shared" si="1"/>
        <v>3.2</v>
      </c>
      <c r="M15" s="19" t="s">
        <v>37</v>
      </c>
      <c r="N15" s="19">
        <v>0</v>
      </c>
      <c r="O15" s="19"/>
      <c r="P15" s="19"/>
      <c r="Q15" s="19"/>
      <c r="R15" s="19"/>
      <c r="S15" s="19" t="s">
        <v>38</v>
      </c>
      <c r="T15" s="19" t="s">
        <v>42</v>
      </c>
      <c r="U15" s="19" t="s">
        <v>104</v>
      </c>
      <c r="V15" s="23">
        <v>235000</v>
      </c>
      <c r="W15" s="25">
        <v>0.11</v>
      </c>
      <c r="X15" s="23">
        <v>3300</v>
      </c>
      <c r="Y15" s="26">
        <v>30</v>
      </c>
      <c r="Z15" s="19">
        <v>30</v>
      </c>
      <c r="AA15" s="9">
        <f t="shared" si="3"/>
        <v>90</v>
      </c>
      <c r="AB15" s="19">
        <v>90</v>
      </c>
      <c r="AC15" s="19">
        <v>45</v>
      </c>
      <c r="AD15" s="27">
        <v>42.2</v>
      </c>
      <c r="AE15" s="21">
        <v>25.8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customFormat="1" x14ac:dyDescent="0.25">
      <c r="A16" s="19">
        <v>13</v>
      </c>
      <c r="B16" s="10"/>
      <c r="C16" s="2" t="s">
        <v>56</v>
      </c>
      <c r="D16" s="19">
        <v>30</v>
      </c>
      <c r="E16" s="19">
        <v>70</v>
      </c>
      <c r="F16" s="19">
        <v>110</v>
      </c>
      <c r="G16" s="19">
        <v>100</v>
      </c>
      <c r="H16" s="19">
        <v>110</v>
      </c>
      <c r="I16" s="19">
        <v>0</v>
      </c>
      <c r="J16" s="19" t="s">
        <v>36</v>
      </c>
      <c r="K16" s="19">
        <v>320</v>
      </c>
      <c r="L16" s="20">
        <f t="shared" si="1"/>
        <v>3.2</v>
      </c>
      <c r="M16" s="19" t="s">
        <v>37</v>
      </c>
      <c r="N16" s="19">
        <v>0</v>
      </c>
      <c r="O16" s="19"/>
      <c r="P16" s="19"/>
      <c r="Q16" s="19"/>
      <c r="R16" s="19"/>
      <c r="S16" s="19" t="s">
        <v>38</v>
      </c>
      <c r="T16" s="19" t="s">
        <v>42</v>
      </c>
      <c r="U16" s="19" t="s">
        <v>104</v>
      </c>
      <c r="V16" s="23">
        <v>235000</v>
      </c>
      <c r="W16" s="25">
        <v>0.11</v>
      </c>
      <c r="X16" s="23">
        <v>3300</v>
      </c>
      <c r="Y16" s="26">
        <v>30</v>
      </c>
      <c r="Z16" s="19">
        <v>42.426406870000001</v>
      </c>
      <c r="AA16" s="9">
        <f t="shared" si="3"/>
        <v>90</v>
      </c>
      <c r="AB16" s="19">
        <v>45</v>
      </c>
      <c r="AC16" s="19">
        <v>45</v>
      </c>
      <c r="AD16" s="27">
        <v>47.3</v>
      </c>
      <c r="AE16" s="21">
        <v>30.9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customFormat="1" x14ac:dyDescent="0.25">
      <c r="A17" s="19">
        <v>14</v>
      </c>
      <c r="B17" s="10"/>
      <c r="C17" s="2" t="s">
        <v>57</v>
      </c>
      <c r="D17" s="19">
        <v>30</v>
      </c>
      <c r="E17" s="19">
        <v>70</v>
      </c>
      <c r="F17" s="19">
        <v>110</v>
      </c>
      <c r="G17" s="19">
        <v>100</v>
      </c>
      <c r="H17" s="19">
        <v>110</v>
      </c>
      <c r="I17" s="19">
        <v>0</v>
      </c>
      <c r="J17" s="19" t="s">
        <v>36</v>
      </c>
      <c r="K17" s="19">
        <v>320</v>
      </c>
      <c r="L17" s="20">
        <f t="shared" si="1"/>
        <v>3.2</v>
      </c>
      <c r="M17" s="19" t="s">
        <v>37</v>
      </c>
      <c r="N17" s="19">
        <v>0</v>
      </c>
      <c r="O17" s="19"/>
      <c r="P17" s="19"/>
      <c r="Q17" s="19"/>
      <c r="R17" s="19"/>
      <c r="S17" s="19" t="s">
        <v>38</v>
      </c>
      <c r="T17" s="19" t="s">
        <v>42</v>
      </c>
      <c r="U17" s="19" t="s">
        <v>104</v>
      </c>
      <c r="V17" s="23">
        <v>235000</v>
      </c>
      <c r="W17" s="25">
        <f>0.11*(1+3/9)</f>
        <v>0.14666666666666667</v>
      </c>
      <c r="X17" s="23">
        <v>3300</v>
      </c>
      <c r="Y17" s="26">
        <v>30</v>
      </c>
      <c r="Z17" s="19">
        <v>30</v>
      </c>
      <c r="AA17" s="9">
        <f t="shared" si="3"/>
        <v>90</v>
      </c>
      <c r="AB17" s="19">
        <v>90</v>
      </c>
      <c r="AC17" s="19">
        <v>45</v>
      </c>
      <c r="AD17" s="21">
        <v>42.8</v>
      </c>
      <c r="AE17" s="21">
        <v>26.4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customFormat="1" x14ac:dyDescent="0.25">
      <c r="A18" s="19">
        <v>15</v>
      </c>
      <c r="B18" s="10"/>
      <c r="C18" s="2" t="s">
        <v>58</v>
      </c>
      <c r="D18" s="19">
        <v>30</v>
      </c>
      <c r="E18" s="19">
        <v>70</v>
      </c>
      <c r="F18" s="19">
        <v>110</v>
      </c>
      <c r="G18" s="19">
        <v>100</v>
      </c>
      <c r="H18" s="19">
        <v>110</v>
      </c>
      <c r="I18" s="19">
        <v>0</v>
      </c>
      <c r="J18" s="19" t="s">
        <v>36</v>
      </c>
      <c r="K18" s="19">
        <v>320</v>
      </c>
      <c r="L18" s="20">
        <f t="shared" si="1"/>
        <v>3.2</v>
      </c>
      <c r="M18" s="19" t="s">
        <v>37</v>
      </c>
      <c r="N18" s="19">
        <v>0</v>
      </c>
      <c r="O18" s="19"/>
      <c r="P18" s="19"/>
      <c r="Q18" s="19"/>
      <c r="R18" s="19"/>
      <c r="S18" s="19" t="s">
        <v>38</v>
      </c>
      <c r="T18" s="19" t="s">
        <v>42</v>
      </c>
      <c r="U18" s="19" t="s">
        <v>104</v>
      </c>
      <c r="V18" s="23">
        <v>235000</v>
      </c>
      <c r="W18" s="25">
        <f>0.11*(1+3/9)</f>
        <v>0.14666666666666667</v>
      </c>
      <c r="X18" s="23">
        <v>3300</v>
      </c>
      <c r="Y18" s="26">
        <v>30</v>
      </c>
      <c r="Z18" s="19">
        <v>42.426406870000001</v>
      </c>
      <c r="AA18" s="9">
        <f t="shared" si="3"/>
        <v>90</v>
      </c>
      <c r="AB18" s="19">
        <v>45</v>
      </c>
      <c r="AC18" s="19">
        <v>45</v>
      </c>
      <c r="AD18" s="21">
        <v>40.700000000000003</v>
      </c>
      <c r="AE18" s="21">
        <v>24.3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customFormat="1" x14ac:dyDescent="0.25">
      <c r="A19" s="19">
        <v>16</v>
      </c>
      <c r="B19" s="18"/>
      <c r="C19" s="2" t="s">
        <v>59</v>
      </c>
      <c r="D19" s="19">
        <v>35</v>
      </c>
      <c r="E19" s="19">
        <v>150</v>
      </c>
      <c r="F19" s="2">
        <v>250</v>
      </c>
      <c r="G19" s="19">
        <v>210</v>
      </c>
      <c r="H19" s="19">
        <v>250</v>
      </c>
      <c r="I19" s="19">
        <v>0</v>
      </c>
      <c r="J19" s="19" t="s">
        <v>36</v>
      </c>
      <c r="K19" s="19">
        <v>500</v>
      </c>
      <c r="L19" s="20">
        <f t="shared" si="1"/>
        <v>2.3809523809523809</v>
      </c>
      <c r="M19" s="19" t="s">
        <v>20</v>
      </c>
      <c r="N19" s="19">
        <v>6</v>
      </c>
      <c r="O19" s="19">
        <v>200</v>
      </c>
      <c r="P19" s="19">
        <v>200000</v>
      </c>
      <c r="Q19" s="19">
        <v>400</v>
      </c>
      <c r="R19" s="19">
        <f t="shared" si="2"/>
        <v>0.18849599999999997</v>
      </c>
      <c r="S19" s="19" t="s">
        <v>38</v>
      </c>
      <c r="T19" s="19" t="s">
        <v>42</v>
      </c>
      <c r="U19" s="19" t="s">
        <v>104</v>
      </c>
      <c r="V19" s="19">
        <v>150000</v>
      </c>
      <c r="W19" s="19">
        <v>1</v>
      </c>
      <c r="X19" s="19">
        <v>2400</v>
      </c>
      <c r="Y19" s="19">
        <v>50</v>
      </c>
      <c r="Z19" s="19">
        <v>100</v>
      </c>
      <c r="AA19" s="9">
        <f t="shared" si="3"/>
        <v>189</v>
      </c>
      <c r="AB19" s="19">
        <v>90</v>
      </c>
      <c r="AC19" s="19">
        <v>45</v>
      </c>
      <c r="AD19" s="21">
        <v>91.25</v>
      </c>
      <c r="AE19" s="21">
        <v>34.25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customFormat="1" x14ac:dyDescent="0.25">
      <c r="A20" s="19">
        <v>17</v>
      </c>
      <c r="B20" s="18" t="s">
        <v>60</v>
      </c>
      <c r="C20" s="2" t="s">
        <v>61</v>
      </c>
      <c r="D20" s="19">
        <v>35</v>
      </c>
      <c r="E20" s="19">
        <v>150</v>
      </c>
      <c r="F20" s="19">
        <v>250</v>
      </c>
      <c r="G20" s="19">
        <v>210</v>
      </c>
      <c r="H20" s="19">
        <v>250</v>
      </c>
      <c r="I20" s="19">
        <v>0</v>
      </c>
      <c r="J20" s="19" t="s">
        <v>36</v>
      </c>
      <c r="K20" s="19">
        <v>500</v>
      </c>
      <c r="L20" s="20">
        <f t="shared" si="1"/>
        <v>2.3809523809523809</v>
      </c>
      <c r="M20" s="19" t="s">
        <v>20</v>
      </c>
      <c r="N20" s="19">
        <v>6</v>
      </c>
      <c r="O20" s="19">
        <v>200</v>
      </c>
      <c r="P20" s="19">
        <v>200000</v>
      </c>
      <c r="Q20" s="19">
        <v>400</v>
      </c>
      <c r="R20" s="19">
        <f t="shared" si="2"/>
        <v>0.18849599999999997</v>
      </c>
      <c r="S20" s="19" t="s">
        <v>38</v>
      </c>
      <c r="T20" s="19" t="s">
        <v>42</v>
      </c>
      <c r="U20" s="19" t="s">
        <v>104</v>
      </c>
      <c r="V20" s="19">
        <v>150000</v>
      </c>
      <c r="W20" s="19">
        <v>1</v>
      </c>
      <c r="X20" s="19">
        <v>2400</v>
      </c>
      <c r="Y20" s="19">
        <v>50</v>
      </c>
      <c r="Z20" s="19">
        <v>150</v>
      </c>
      <c r="AA20" s="9">
        <f t="shared" si="3"/>
        <v>189</v>
      </c>
      <c r="AB20" s="19">
        <v>45</v>
      </c>
      <c r="AC20" s="19">
        <v>45</v>
      </c>
      <c r="AD20" s="21">
        <v>96.75</v>
      </c>
      <c r="AE20" s="21">
        <v>43.5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customFormat="1" x14ac:dyDescent="0.25">
      <c r="A21" s="19">
        <v>18</v>
      </c>
      <c r="B21" s="28"/>
      <c r="C21" s="2" t="s">
        <v>62</v>
      </c>
      <c r="D21" s="19">
        <v>27.5</v>
      </c>
      <c r="E21" s="19">
        <v>152</v>
      </c>
      <c r="F21" s="19">
        <v>152</v>
      </c>
      <c r="G21" s="19">
        <v>101</v>
      </c>
      <c r="H21" s="19">
        <v>152</v>
      </c>
      <c r="I21" s="19">
        <v>0</v>
      </c>
      <c r="J21" s="19" t="s">
        <v>36</v>
      </c>
      <c r="K21" s="19">
        <v>152.4</v>
      </c>
      <c r="L21" s="20">
        <f t="shared" si="1"/>
        <v>1.5089108910891089</v>
      </c>
      <c r="M21" s="18" t="s">
        <v>37</v>
      </c>
      <c r="N21" s="19"/>
      <c r="O21" s="19">
        <v>100</v>
      </c>
      <c r="P21" s="19"/>
      <c r="Q21" s="19"/>
      <c r="R21" s="19">
        <f t="shared" si="2"/>
        <v>0</v>
      </c>
      <c r="S21" s="19" t="s">
        <v>38</v>
      </c>
      <c r="T21" s="19" t="s">
        <v>39</v>
      </c>
      <c r="U21" s="19" t="s">
        <v>104</v>
      </c>
      <c r="V21" s="19">
        <v>230000</v>
      </c>
      <c r="W21" s="19">
        <v>0.222</v>
      </c>
      <c r="X21" s="19">
        <v>3400</v>
      </c>
      <c r="Y21" s="19">
        <v>50</v>
      </c>
      <c r="Z21" s="19">
        <v>50</v>
      </c>
      <c r="AA21" s="9">
        <f t="shared" si="3"/>
        <v>90.9</v>
      </c>
      <c r="AB21" s="19">
        <v>90</v>
      </c>
      <c r="AC21" s="19">
        <v>45</v>
      </c>
      <c r="AD21" s="21">
        <v>113.95</v>
      </c>
      <c r="AE21" s="21">
        <v>19.100000000000001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customFormat="1" x14ac:dyDescent="0.25">
      <c r="A22" s="19">
        <v>19</v>
      </c>
      <c r="B22" s="28" t="s">
        <v>63</v>
      </c>
      <c r="C22" s="2" t="s">
        <v>64</v>
      </c>
      <c r="D22" s="19">
        <v>27.5</v>
      </c>
      <c r="E22" s="19">
        <v>152</v>
      </c>
      <c r="F22" s="19">
        <v>152</v>
      </c>
      <c r="G22" s="19">
        <v>101</v>
      </c>
      <c r="H22" s="19">
        <v>152</v>
      </c>
      <c r="I22" s="19">
        <v>0</v>
      </c>
      <c r="J22" s="19" t="s">
        <v>36</v>
      </c>
      <c r="K22" s="19">
        <v>152.4</v>
      </c>
      <c r="L22" s="20">
        <f t="shared" si="1"/>
        <v>1.5089108910891089</v>
      </c>
      <c r="M22" s="18" t="s">
        <v>37</v>
      </c>
      <c r="N22" s="29"/>
      <c r="O22" s="19">
        <v>100</v>
      </c>
      <c r="P22" s="29"/>
      <c r="Q22" s="29"/>
      <c r="R22" s="19">
        <f t="shared" si="2"/>
        <v>0</v>
      </c>
      <c r="S22" s="19" t="s">
        <v>38</v>
      </c>
      <c r="T22" s="19" t="s">
        <v>39</v>
      </c>
      <c r="U22" s="19" t="s">
        <v>104</v>
      </c>
      <c r="V22" s="19">
        <v>230000</v>
      </c>
      <c r="W22" s="19">
        <v>0.33300000000000002</v>
      </c>
      <c r="X22" s="19">
        <v>3400</v>
      </c>
      <c r="Y22" s="19">
        <v>50</v>
      </c>
      <c r="Z22" s="19">
        <v>50</v>
      </c>
      <c r="AA22" s="9">
        <f t="shared" si="3"/>
        <v>90.9</v>
      </c>
      <c r="AB22" s="19">
        <v>90</v>
      </c>
      <c r="AC22" s="19">
        <v>45</v>
      </c>
      <c r="AD22" s="21">
        <v>100.55</v>
      </c>
      <c r="AE22" s="21">
        <v>18.2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customFormat="1" x14ac:dyDescent="0.25">
      <c r="A23" s="19">
        <v>20</v>
      </c>
      <c r="B23" s="28"/>
      <c r="C23" s="2" t="s">
        <v>65</v>
      </c>
      <c r="D23" s="19">
        <v>27.5</v>
      </c>
      <c r="E23" s="19">
        <v>152</v>
      </c>
      <c r="F23" s="19">
        <v>152</v>
      </c>
      <c r="G23" s="19">
        <v>101</v>
      </c>
      <c r="H23" s="19">
        <v>152</v>
      </c>
      <c r="I23" s="19">
        <v>0</v>
      </c>
      <c r="J23" s="19" t="s">
        <v>36</v>
      </c>
      <c r="K23" s="19">
        <v>152.4</v>
      </c>
      <c r="L23" s="20">
        <f t="shared" si="1"/>
        <v>1.5089108910891089</v>
      </c>
      <c r="M23" s="18" t="s">
        <v>37</v>
      </c>
      <c r="N23" s="29"/>
      <c r="O23" s="19">
        <v>100</v>
      </c>
      <c r="P23" s="29"/>
      <c r="Q23" s="29"/>
      <c r="R23" s="19">
        <f t="shared" si="2"/>
        <v>0</v>
      </c>
      <c r="S23" s="19" t="s">
        <v>38</v>
      </c>
      <c r="T23" s="19" t="s">
        <v>39</v>
      </c>
      <c r="U23" s="19" t="s">
        <v>104</v>
      </c>
      <c r="V23" s="19">
        <v>230000</v>
      </c>
      <c r="W23" s="19">
        <v>0.33</v>
      </c>
      <c r="X23" s="19">
        <v>3400</v>
      </c>
      <c r="Y23" s="19">
        <v>50</v>
      </c>
      <c r="Z23" s="19">
        <v>50</v>
      </c>
      <c r="AA23" s="9">
        <f t="shared" si="3"/>
        <v>90.9</v>
      </c>
      <c r="AB23" s="19">
        <v>90</v>
      </c>
      <c r="AC23" s="19">
        <v>45</v>
      </c>
      <c r="AD23" s="21">
        <v>84.75</v>
      </c>
      <c r="AE23" s="21">
        <v>34.049999999999997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customFormat="1" x14ac:dyDescent="0.25">
      <c r="A24" s="19">
        <v>21</v>
      </c>
      <c r="B24" s="30"/>
      <c r="C24" s="19" t="s">
        <v>66</v>
      </c>
      <c r="D24" s="19">
        <v>53.8</v>
      </c>
      <c r="E24" s="19">
        <v>180</v>
      </c>
      <c r="F24" s="18">
        <v>500</v>
      </c>
      <c r="G24" s="19">
        <v>460</v>
      </c>
      <c r="H24" s="19">
        <v>500</v>
      </c>
      <c r="I24" s="19">
        <v>0</v>
      </c>
      <c r="J24" s="19" t="s">
        <v>36</v>
      </c>
      <c r="K24" s="18">
        <f>L24*G24</f>
        <v>1610</v>
      </c>
      <c r="L24" s="20">
        <v>3.5</v>
      </c>
      <c r="M24" s="19" t="s">
        <v>37</v>
      </c>
      <c r="N24" s="19">
        <v>0</v>
      </c>
      <c r="O24" s="29"/>
      <c r="P24" s="29"/>
      <c r="Q24" s="29"/>
      <c r="R24" s="19"/>
      <c r="S24" s="19" t="s">
        <v>38</v>
      </c>
      <c r="T24" s="19" t="s">
        <v>39</v>
      </c>
      <c r="U24" s="19" t="s">
        <v>104</v>
      </c>
      <c r="V24" s="19">
        <v>70800</v>
      </c>
      <c r="W24" s="19">
        <v>0.8</v>
      </c>
      <c r="X24" s="19">
        <v>860</v>
      </c>
      <c r="Y24" s="18">
        <v>300</v>
      </c>
      <c r="Z24" s="18">
        <f>4*Y24/SQRT(2)</f>
        <v>848.52813742385695</v>
      </c>
      <c r="AA24" s="9">
        <f t="shared" si="3"/>
        <v>414</v>
      </c>
      <c r="AB24" s="19">
        <v>45</v>
      </c>
      <c r="AC24" s="19">
        <v>45</v>
      </c>
      <c r="AD24" s="21">
        <v>195</v>
      </c>
      <c r="AE24" s="21">
        <v>89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customFormat="1" x14ac:dyDescent="0.25">
      <c r="A25" s="19">
        <v>22</v>
      </c>
      <c r="B25" s="30" t="s">
        <v>67</v>
      </c>
      <c r="C25" s="19" t="s">
        <v>68</v>
      </c>
      <c r="D25" s="19">
        <v>52.7</v>
      </c>
      <c r="E25" s="19">
        <v>180</v>
      </c>
      <c r="F25" s="18">
        <v>500</v>
      </c>
      <c r="G25" s="19">
        <v>460</v>
      </c>
      <c r="H25" s="19">
        <v>500</v>
      </c>
      <c r="I25" s="19">
        <v>0</v>
      </c>
      <c r="J25" s="19" t="s">
        <v>36</v>
      </c>
      <c r="K25" s="18">
        <f>L25*G25</f>
        <v>1196</v>
      </c>
      <c r="L25" s="20">
        <v>2.6</v>
      </c>
      <c r="M25" s="19" t="s">
        <v>37</v>
      </c>
      <c r="N25" s="19">
        <v>0</v>
      </c>
      <c r="O25" s="19"/>
      <c r="P25" s="19"/>
      <c r="Q25" s="19"/>
      <c r="R25" s="19"/>
      <c r="S25" s="19" t="s">
        <v>38</v>
      </c>
      <c r="T25" s="19" t="s">
        <v>39</v>
      </c>
      <c r="U25" s="19" t="s">
        <v>104</v>
      </c>
      <c r="V25" s="19">
        <v>70800</v>
      </c>
      <c r="W25" s="19">
        <v>0.8</v>
      </c>
      <c r="X25" s="19">
        <v>860</v>
      </c>
      <c r="Y25" s="18">
        <v>1</v>
      </c>
      <c r="Z25" s="18">
        <f>2*Y25/SQRT(2)</f>
        <v>1.4142135623730949</v>
      </c>
      <c r="AA25" s="9">
        <f t="shared" si="3"/>
        <v>414</v>
      </c>
      <c r="AB25" s="19">
        <v>45</v>
      </c>
      <c r="AC25" s="19">
        <v>45</v>
      </c>
      <c r="AD25" s="21">
        <v>243</v>
      </c>
      <c r="AE25" s="21">
        <v>122.5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customFormat="1" x14ac:dyDescent="0.25">
      <c r="A26" s="19">
        <v>23</v>
      </c>
      <c r="B26" s="18" t="s">
        <v>69</v>
      </c>
      <c r="C26" s="2" t="s">
        <v>70</v>
      </c>
      <c r="D26" s="19">
        <v>35</v>
      </c>
      <c r="E26" s="19">
        <v>150</v>
      </c>
      <c r="F26" s="19">
        <v>405</v>
      </c>
      <c r="G26" s="19">
        <v>360</v>
      </c>
      <c r="H26" s="19">
        <v>405</v>
      </c>
      <c r="I26" s="19">
        <v>100</v>
      </c>
      <c r="J26" s="19" t="s">
        <v>71</v>
      </c>
      <c r="K26" s="19">
        <v>1070</v>
      </c>
      <c r="L26" s="20">
        <v>2.6</v>
      </c>
      <c r="M26" s="19" t="s">
        <v>37</v>
      </c>
      <c r="N26" s="19">
        <v>0</v>
      </c>
      <c r="O26" s="19"/>
      <c r="P26" s="19"/>
      <c r="Q26" s="19"/>
      <c r="R26" s="19"/>
      <c r="S26" s="19" t="s">
        <v>38</v>
      </c>
      <c r="T26" s="19" t="s">
        <v>42</v>
      </c>
      <c r="U26" s="19" t="s">
        <v>104</v>
      </c>
      <c r="V26" s="19">
        <v>228000</v>
      </c>
      <c r="W26" s="19">
        <v>0.16500000000000001</v>
      </c>
      <c r="X26" s="19">
        <v>3790</v>
      </c>
      <c r="Y26" s="19">
        <v>50</v>
      </c>
      <c r="Z26" s="19">
        <v>125</v>
      </c>
      <c r="AA26" s="31">
        <f t="shared" ref="AA26:AA54" si="4">0.9*G26-I26</f>
        <v>224</v>
      </c>
      <c r="AB26" s="19">
        <v>90</v>
      </c>
      <c r="AC26" s="19">
        <v>45</v>
      </c>
      <c r="AD26" s="21">
        <v>121.5</v>
      </c>
      <c r="AE26" s="21">
        <v>31.5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customFormat="1" x14ac:dyDescent="0.25">
      <c r="A27" s="19">
        <v>24</v>
      </c>
      <c r="B27" s="30" t="s">
        <v>74</v>
      </c>
      <c r="C27" s="2" t="s">
        <v>72</v>
      </c>
      <c r="D27" s="19">
        <v>27.5</v>
      </c>
      <c r="E27" s="19">
        <v>150</v>
      </c>
      <c r="F27" s="19">
        <v>300</v>
      </c>
      <c r="G27" s="19">
        <v>250</v>
      </c>
      <c r="H27" s="19">
        <v>300</v>
      </c>
      <c r="I27" s="19">
        <v>0</v>
      </c>
      <c r="J27" s="19" t="s">
        <v>36</v>
      </c>
      <c r="K27" s="19">
        <v>750</v>
      </c>
      <c r="L27" s="20">
        <f t="shared" ref="L27:L35" si="5">K27/G27</f>
        <v>3</v>
      </c>
      <c r="M27" s="18" t="s">
        <v>20</v>
      </c>
      <c r="N27" s="19">
        <v>8</v>
      </c>
      <c r="O27" s="19">
        <v>200</v>
      </c>
      <c r="P27" s="19">
        <v>210000</v>
      </c>
      <c r="Q27" s="19">
        <v>548</v>
      </c>
      <c r="R27" s="19">
        <f t="shared" si="2"/>
        <v>0.33510399999999996</v>
      </c>
      <c r="S27" s="19" t="s">
        <v>38</v>
      </c>
      <c r="T27" s="19" t="s">
        <v>39</v>
      </c>
      <c r="U27" s="19" t="s">
        <v>104</v>
      </c>
      <c r="V27" s="19">
        <v>233600</v>
      </c>
      <c r="W27" s="19">
        <v>0.16500000000000001</v>
      </c>
      <c r="X27" s="19">
        <v>3550</v>
      </c>
      <c r="Y27" s="19">
        <v>1</v>
      </c>
      <c r="Z27" s="19">
        <v>1</v>
      </c>
      <c r="AA27" s="9">
        <f t="shared" si="4"/>
        <v>225</v>
      </c>
      <c r="AB27" s="19">
        <v>90</v>
      </c>
      <c r="AC27" s="19">
        <v>45</v>
      </c>
      <c r="AD27" s="21">
        <v>120</v>
      </c>
      <c r="AE27" s="21">
        <v>45.3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customFormat="1" x14ac:dyDescent="0.25">
      <c r="A28" s="19">
        <v>25</v>
      </c>
      <c r="B28" s="30"/>
      <c r="C28" s="2" t="s">
        <v>73</v>
      </c>
      <c r="D28" s="19">
        <v>27.5</v>
      </c>
      <c r="E28" s="19">
        <v>150</v>
      </c>
      <c r="F28" s="19">
        <v>300</v>
      </c>
      <c r="G28" s="19">
        <v>250</v>
      </c>
      <c r="H28" s="19">
        <v>300</v>
      </c>
      <c r="I28" s="19">
        <v>0</v>
      </c>
      <c r="J28" s="19" t="s">
        <v>36</v>
      </c>
      <c r="K28" s="19">
        <v>750</v>
      </c>
      <c r="L28" s="20">
        <f t="shared" si="5"/>
        <v>3</v>
      </c>
      <c r="M28" s="18" t="s">
        <v>20</v>
      </c>
      <c r="N28" s="19">
        <v>8</v>
      </c>
      <c r="O28" s="19">
        <v>200</v>
      </c>
      <c r="P28" s="19">
        <v>210000</v>
      </c>
      <c r="Q28" s="19">
        <v>548</v>
      </c>
      <c r="R28" s="19">
        <f t="shared" si="2"/>
        <v>0.33510399999999996</v>
      </c>
      <c r="S28" s="19" t="s">
        <v>38</v>
      </c>
      <c r="T28" s="19" t="s">
        <v>39</v>
      </c>
      <c r="U28" s="19" t="s">
        <v>104</v>
      </c>
      <c r="V28" s="19">
        <v>233600</v>
      </c>
      <c r="W28" s="19">
        <v>0.495</v>
      </c>
      <c r="X28" s="19">
        <v>3550</v>
      </c>
      <c r="Y28" s="19">
        <v>1</v>
      </c>
      <c r="Z28" s="19">
        <v>1</v>
      </c>
      <c r="AA28" s="9">
        <f t="shared" si="4"/>
        <v>225</v>
      </c>
      <c r="AB28" s="19">
        <v>90</v>
      </c>
      <c r="AC28" s="19">
        <v>45</v>
      </c>
      <c r="AD28" s="21">
        <v>112.8</v>
      </c>
      <c r="AE28" s="21">
        <v>38.1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customFormat="1" x14ac:dyDescent="0.25">
      <c r="A29" s="19">
        <v>26</v>
      </c>
      <c r="B29" s="31"/>
      <c r="C29" s="19" t="s">
        <v>75</v>
      </c>
      <c r="D29" s="19">
        <v>43.83</v>
      </c>
      <c r="E29" s="19">
        <v>152.4</v>
      </c>
      <c r="F29" s="19">
        <v>228.6</v>
      </c>
      <c r="G29" s="19">
        <f>F29-40</f>
        <v>188.6</v>
      </c>
      <c r="H29" s="19">
        <f>F29</f>
        <v>228.6</v>
      </c>
      <c r="I29" s="19">
        <v>0</v>
      </c>
      <c r="J29" s="19" t="s">
        <v>36</v>
      </c>
      <c r="K29" s="19">
        <v>533.4</v>
      </c>
      <c r="L29" s="20">
        <f t="shared" si="5"/>
        <v>2.8282078472958641</v>
      </c>
      <c r="M29" s="19" t="s">
        <v>37</v>
      </c>
      <c r="N29" s="19">
        <v>0</v>
      </c>
      <c r="O29" s="19"/>
      <c r="P29" s="19"/>
      <c r="Q29" s="19"/>
      <c r="R29" s="19"/>
      <c r="S29" s="19" t="s">
        <v>38</v>
      </c>
      <c r="T29" s="19" t="s">
        <v>42</v>
      </c>
      <c r="U29" s="19" t="s">
        <v>104</v>
      </c>
      <c r="V29" s="19">
        <v>165000</v>
      </c>
      <c r="W29" s="19">
        <v>1.2</v>
      </c>
      <c r="X29" s="19">
        <v>2800</v>
      </c>
      <c r="Y29" s="19">
        <v>40</v>
      </c>
      <c r="Z29" s="19">
        <v>127</v>
      </c>
      <c r="AA29" s="9">
        <f t="shared" si="4"/>
        <v>169.74</v>
      </c>
      <c r="AB29" s="19">
        <v>90</v>
      </c>
      <c r="AC29" s="19">
        <v>45</v>
      </c>
      <c r="AD29" s="21">
        <v>73.7</v>
      </c>
      <c r="AE29" s="21">
        <v>27.6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customFormat="1" x14ac:dyDescent="0.25">
      <c r="A30" s="19">
        <v>27</v>
      </c>
      <c r="B30" s="31" t="s">
        <v>76</v>
      </c>
      <c r="C30" s="19" t="s">
        <v>77</v>
      </c>
      <c r="D30" s="19">
        <v>43.83</v>
      </c>
      <c r="E30" s="19">
        <v>152.4</v>
      </c>
      <c r="F30" s="19">
        <v>228.6</v>
      </c>
      <c r="G30" s="19">
        <f>F30-40</f>
        <v>188.6</v>
      </c>
      <c r="H30" s="19">
        <f>F30</f>
        <v>228.6</v>
      </c>
      <c r="I30" s="19">
        <v>0</v>
      </c>
      <c r="J30" s="19" t="s">
        <v>36</v>
      </c>
      <c r="K30" s="19">
        <v>533.4</v>
      </c>
      <c r="L30" s="20">
        <f t="shared" si="5"/>
        <v>2.8282078472958641</v>
      </c>
      <c r="M30" s="19" t="s">
        <v>37</v>
      </c>
      <c r="N30" s="19">
        <v>0</v>
      </c>
      <c r="O30" s="19"/>
      <c r="P30" s="19"/>
      <c r="Q30" s="19"/>
      <c r="R30" s="19"/>
      <c r="S30" s="19" t="s">
        <v>38</v>
      </c>
      <c r="T30" s="19" t="s">
        <v>42</v>
      </c>
      <c r="U30" s="19" t="s">
        <v>104</v>
      </c>
      <c r="V30" s="19">
        <v>165000</v>
      </c>
      <c r="W30" s="19">
        <v>1.2</v>
      </c>
      <c r="X30" s="19">
        <v>2800</v>
      </c>
      <c r="Y30" s="19">
        <v>40</v>
      </c>
      <c r="Z30" s="19">
        <v>127</v>
      </c>
      <c r="AA30" s="9">
        <f t="shared" si="4"/>
        <v>169.74</v>
      </c>
      <c r="AB30" s="19">
        <v>45</v>
      </c>
      <c r="AC30" s="19">
        <v>45</v>
      </c>
      <c r="AD30" s="21">
        <v>82.2</v>
      </c>
      <c r="AE30" s="21">
        <v>36.700000000000003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customFormat="1" x14ac:dyDescent="0.25">
      <c r="A31" s="19">
        <v>28</v>
      </c>
      <c r="B31" s="30"/>
      <c r="C31" s="18" t="s">
        <v>78</v>
      </c>
      <c r="D31" s="18">
        <v>21</v>
      </c>
      <c r="E31" s="18">
        <v>250</v>
      </c>
      <c r="F31" s="18">
        <v>450</v>
      </c>
      <c r="G31" s="18">
        <v>410</v>
      </c>
      <c r="H31" s="18">
        <v>450</v>
      </c>
      <c r="I31" s="18">
        <v>0</v>
      </c>
      <c r="J31" s="18" t="s">
        <v>36</v>
      </c>
      <c r="K31" s="18">
        <v>1400</v>
      </c>
      <c r="L31" s="24">
        <f t="shared" si="5"/>
        <v>3.4146341463414633</v>
      </c>
      <c r="M31" s="18" t="s">
        <v>20</v>
      </c>
      <c r="N31" s="18">
        <v>8</v>
      </c>
      <c r="O31" s="18">
        <v>200</v>
      </c>
      <c r="P31" s="18">
        <v>210000</v>
      </c>
      <c r="Q31" s="18">
        <v>476</v>
      </c>
      <c r="R31" s="18">
        <f t="shared" ref="R31:R41" si="6">100*2*3.1416*N31^2/4/O31/E31</f>
        <v>0.20106239999999997</v>
      </c>
      <c r="S31" s="18" t="s">
        <v>38</v>
      </c>
      <c r="T31" s="18" t="s">
        <v>39</v>
      </c>
      <c r="U31" s="19" t="s">
        <v>104</v>
      </c>
      <c r="V31" s="18">
        <v>392000</v>
      </c>
      <c r="W31" s="18">
        <v>0.191</v>
      </c>
      <c r="X31" s="18">
        <v>2600</v>
      </c>
      <c r="Y31" s="18">
        <v>1</v>
      </c>
      <c r="Z31" s="18">
        <v>1</v>
      </c>
      <c r="AA31" s="18">
        <f t="shared" si="4"/>
        <v>369</v>
      </c>
      <c r="AB31" s="18">
        <v>90</v>
      </c>
      <c r="AC31" s="19">
        <v>45</v>
      </c>
      <c r="AD31" s="18">
        <v>240</v>
      </c>
      <c r="AE31" s="18">
        <v>25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customFormat="1" x14ac:dyDescent="0.25">
      <c r="A32" s="19">
        <v>29</v>
      </c>
      <c r="B32" s="30" t="s">
        <v>79</v>
      </c>
      <c r="C32" s="2" t="s">
        <v>80</v>
      </c>
      <c r="D32" s="19">
        <v>21</v>
      </c>
      <c r="E32" s="19">
        <v>250</v>
      </c>
      <c r="F32" s="19">
        <v>450</v>
      </c>
      <c r="G32" s="19">
        <v>410</v>
      </c>
      <c r="H32" s="19">
        <v>450</v>
      </c>
      <c r="I32" s="19">
        <v>0</v>
      </c>
      <c r="J32" s="19" t="s">
        <v>36</v>
      </c>
      <c r="K32" s="19">
        <v>1400</v>
      </c>
      <c r="L32" s="20">
        <f t="shared" si="5"/>
        <v>3.4146341463414633</v>
      </c>
      <c r="M32" s="19" t="s">
        <v>20</v>
      </c>
      <c r="N32" s="19">
        <v>8</v>
      </c>
      <c r="O32" s="19">
        <v>300</v>
      </c>
      <c r="P32" s="19">
        <v>210000</v>
      </c>
      <c r="Q32" s="19">
        <v>476</v>
      </c>
      <c r="R32" s="19">
        <f t="shared" si="6"/>
        <v>0.13404159999999998</v>
      </c>
      <c r="S32" s="19" t="s">
        <v>38</v>
      </c>
      <c r="T32" s="19" t="s">
        <v>39</v>
      </c>
      <c r="U32" s="19" t="s">
        <v>104</v>
      </c>
      <c r="V32" s="19">
        <v>392000</v>
      </c>
      <c r="W32" s="19">
        <v>0.191</v>
      </c>
      <c r="X32" s="19">
        <v>2600</v>
      </c>
      <c r="Y32" s="19">
        <v>1</v>
      </c>
      <c r="Z32" s="19">
        <v>1</v>
      </c>
      <c r="AA32" s="9">
        <f t="shared" si="4"/>
        <v>369</v>
      </c>
      <c r="AB32" s="19">
        <v>90</v>
      </c>
      <c r="AC32" s="19">
        <v>45</v>
      </c>
      <c r="AD32" s="21">
        <v>205</v>
      </c>
      <c r="AE32" s="21">
        <v>45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customFormat="1" x14ac:dyDescent="0.25">
      <c r="A33" s="19">
        <v>30</v>
      </c>
      <c r="B33" s="30"/>
      <c r="C33" s="2" t="s">
        <v>81</v>
      </c>
      <c r="D33" s="19">
        <v>21</v>
      </c>
      <c r="E33" s="19">
        <v>250</v>
      </c>
      <c r="F33" s="19">
        <v>450</v>
      </c>
      <c r="G33" s="19">
        <v>410</v>
      </c>
      <c r="H33" s="19">
        <v>450</v>
      </c>
      <c r="I33" s="19">
        <v>0</v>
      </c>
      <c r="J33" s="19" t="s">
        <v>36</v>
      </c>
      <c r="K33" s="19">
        <v>1400</v>
      </c>
      <c r="L33" s="20">
        <f t="shared" si="5"/>
        <v>3.4146341463414633</v>
      </c>
      <c r="M33" s="19" t="s">
        <v>20</v>
      </c>
      <c r="N33" s="19">
        <v>8</v>
      </c>
      <c r="O33" s="19">
        <v>400</v>
      </c>
      <c r="P33" s="19">
        <v>210000</v>
      </c>
      <c r="Q33" s="19">
        <v>476</v>
      </c>
      <c r="R33" s="19">
        <f t="shared" si="6"/>
        <v>0.10053119999999999</v>
      </c>
      <c r="S33" s="19" t="s">
        <v>38</v>
      </c>
      <c r="T33" s="19" t="s">
        <v>39</v>
      </c>
      <c r="U33" s="19" t="s">
        <v>104</v>
      </c>
      <c r="V33" s="19">
        <v>392000</v>
      </c>
      <c r="W33" s="19">
        <v>0.191</v>
      </c>
      <c r="X33" s="19">
        <v>2600</v>
      </c>
      <c r="Y33" s="19">
        <v>1</v>
      </c>
      <c r="Z33" s="19">
        <v>1</v>
      </c>
      <c r="AA33" s="9">
        <f t="shared" si="4"/>
        <v>369</v>
      </c>
      <c r="AB33" s="19">
        <v>90</v>
      </c>
      <c r="AC33" s="19">
        <v>45</v>
      </c>
      <c r="AD33" s="21">
        <v>180</v>
      </c>
      <c r="AE33" s="21">
        <v>55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customFormat="1" x14ac:dyDescent="0.25">
      <c r="A34" s="19">
        <v>31</v>
      </c>
      <c r="B34" s="31"/>
      <c r="C34" s="18" t="s">
        <v>105</v>
      </c>
      <c r="D34" s="18">
        <v>29.11</v>
      </c>
      <c r="E34" s="18">
        <v>100</v>
      </c>
      <c r="F34" s="18">
        <v>150</v>
      </c>
      <c r="G34" s="18">
        <v>120</v>
      </c>
      <c r="H34" s="18">
        <v>150</v>
      </c>
      <c r="I34" s="18">
        <v>0</v>
      </c>
      <c r="J34" s="18" t="s">
        <v>36</v>
      </c>
      <c r="K34" s="18">
        <v>330</v>
      </c>
      <c r="L34" s="18">
        <f t="shared" si="5"/>
        <v>2.75</v>
      </c>
      <c r="M34" s="18" t="s">
        <v>4</v>
      </c>
      <c r="N34" s="18">
        <v>6</v>
      </c>
      <c r="O34" s="18">
        <v>150</v>
      </c>
      <c r="P34" s="18">
        <v>200000</v>
      </c>
      <c r="Q34" s="18">
        <v>240</v>
      </c>
      <c r="R34" s="18">
        <f t="shared" si="6"/>
        <v>0.37699199999999999</v>
      </c>
      <c r="S34" s="18" t="s">
        <v>83</v>
      </c>
      <c r="T34" s="18" t="s">
        <v>42</v>
      </c>
      <c r="U34" s="19" t="s">
        <v>104</v>
      </c>
      <c r="V34" s="18">
        <v>73000</v>
      </c>
      <c r="W34" s="18">
        <v>1</v>
      </c>
      <c r="X34" s="18">
        <v>3400</v>
      </c>
      <c r="Y34" s="18">
        <v>20</v>
      </c>
      <c r="Z34" s="18">
        <v>45</v>
      </c>
      <c r="AA34" s="18">
        <f t="shared" si="4"/>
        <v>108</v>
      </c>
      <c r="AB34" s="18">
        <v>90</v>
      </c>
      <c r="AC34" s="19">
        <v>45</v>
      </c>
      <c r="AD34" s="18">
        <v>24.5</v>
      </c>
      <c r="AE34" s="18">
        <v>3.5</v>
      </c>
      <c r="AF34" s="19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customFormat="1" x14ac:dyDescent="0.25">
      <c r="A35" s="19">
        <v>32</v>
      </c>
      <c r="B35" s="31" t="s">
        <v>84</v>
      </c>
      <c r="C35" s="18" t="s">
        <v>82</v>
      </c>
      <c r="D35" s="19">
        <v>29.11</v>
      </c>
      <c r="E35" s="19">
        <v>100</v>
      </c>
      <c r="F35" s="19">
        <v>150</v>
      </c>
      <c r="G35" s="19">
        <v>120</v>
      </c>
      <c r="H35" s="19">
        <v>150</v>
      </c>
      <c r="I35" s="19">
        <v>0</v>
      </c>
      <c r="J35" s="19" t="s">
        <v>36</v>
      </c>
      <c r="K35" s="19">
        <v>330</v>
      </c>
      <c r="L35" s="19">
        <f t="shared" si="5"/>
        <v>2.75</v>
      </c>
      <c r="M35" s="19" t="s">
        <v>37</v>
      </c>
      <c r="N35" s="19">
        <v>0</v>
      </c>
      <c r="O35" s="19"/>
      <c r="P35" s="19"/>
      <c r="Q35" s="19"/>
      <c r="R35" s="19"/>
      <c r="S35" s="19" t="s">
        <v>83</v>
      </c>
      <c r="T35" s="19" t="s">
        <v>42</v>
      </c>
      <c r="U35" s="19" t="s">
        <v>104</v>
      </c>
      <c r="V35" s="19">
        <v>73000</v>
      </c>
      <c r="W35" s="19">
        <v>1</v>
      </c>
      <c r="X35" s="19">
        <v>3400</v>
      </c>
      <c r="Y35" s="19">
        <v>40</v>
      </c>
      <c r="Z35" s="19">
        <v>45</v>
      </c>
      <c r="AA35" s="9">
        <f t="shared" si="4"/>
        <v>108</v>
      </c>
      <c r="AB35" s="19">
        <v>90</v>
      </c>
      <c r="AC35" s="19">
        <v>45</v>
      </c>
      <c r="AD35" s="21">
        <v>29.5</v>
      </c>
      <c r="AE35" s="21">
        <v>13.5</v>
      </c>
      <c r="AF35" s="19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customFormat="1" x14ac:dyDescent="0.25">
      <c r="A36" s="19">
        <v>33</v>
      </c>
      <c r="B36" s="30" t="s">
        <v>85</v>
      </c>
      <c r="C36" s="2" t="s">
        <v>86</v>
      </c>
      <c r="D36" s="19">
        <v>34.700000000000003</v>
      </c>
      <c r="E36" s="19">
        <v>250</v>
      </c>
      <c r="F36" s="19">
        <v>250</v>
      </c>
      <c r="G36" s="19">
        <v>220</v>
      </c>
      <c r="H36" s="19">
        <v>250</v>
      </c>
      <c r="I36" s="19">
        <v>0</v>
      </c>
      <c r="J36" s="19" t="s">
        <v>36</v>
      </c>
      <c r="K36" s="19">
        <f>L36*G36</f>
        <v>484.00000000000006</v>
      </c>
      <c r="L36" s="19">
        <v>2.2000000000000002</v>
      </c>
      <c r="M36" s="19" t="s">
        <v>37</v>
      </c>
      <c r="N36" s="19">
        <v>0</v>
      </c>
      <c r="O36" s="29"/>
      <c r="P36" s="29"/>
      <c r="Q36" s="29"/>
      <c r="R36" s="19"/>
      <c r="S36" s="19" t="s">
        <v>38</v>
      </c>
      <c r="T36" s="19" t="s">
        <v>42</v>
      </c>
      <c r="U36" s="19" t="s">
        <v>104</v>
      </c>
      <c r="V36" s="19">
        <v>158000</v>
      </c>
      <c r="W36" s="19">
        <v>1.2</v>
      </c>
      <c r="X36" s="19">
        <v>3160</v>
      </c>
      <c r="Y36" s="19">
        <v>50</v>
      </c>
      <c r="Z36" s="19">
        <v>100</v>
      </c>
      <c r="AA36" s="9">
        <f t="shared" si="4"/>
        <v>198</v>
      </c>
      <c r="AB36" s="19">
        <v>90</v>
      </c>
      <c r="AC36" s="19">
        <v>45</v>
      </c>
      <c r="AD36" s="21">
        <v>95.5</v>
      </c>
      <c r="AE36" s="21">
        <f>AD36-62.5</f>
        <v>33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customFormat="1" x14ac:dyDescent="0.25">
      <c r="A37" s="19">
        <v>34</v>
      </c>
      <c r="B37" s="31" t="s">
        <v>87</v>
      </c>
      <c r="C37" s="18" t="s">
        <v>88</v>
      </c>
      <c r="D37" s="18">
        <v>13.3</v>
      </c>
      <c r="E37" s="18">
        <v>250</v>
      </c>
      <c r="F37" s="18">
        <v>450</v>
      </c>
      <c r="G37" s="18">
        <v>400</v>
      </c>
      <c r="H37" s="18">
        <v>450</v>
      </c>
      <c r="I37" s="18">
        <v>150</v>
      </c>
      <c r="J37" s="18" t="s">
        <v>36</v>
      </c>
      <c r="K37" s="18">
        <v>1400</v>
      </c>
      <c r="L37" s="18">
        <v>2.2000000000000002</v>
      </c>
      <c r="M37" s="18" t="s">
        <v>20</v>
      </c>
      <c r="N37" s="18">
        <v>8</v>
      </c>
      <c r="O37" s="18">
        <v>400</v>
      </c>
      <c r="P37" s="18">
        <v>200000</v>
      </c>
      <c r="Q37" s="18">
        <v>500</v>
      </c>
      <c r="R37" s="18">
        <f t="shared" si="6"/>
        <v>0.10053119999999999</v>
      </c>
      <c r="S37" s="18" t="s">
        <v>38</v>
      </c>
      <c r="T37" s="18" t="s">
        <v>39</v>
      </c>
      <c r="U37" s="19" t="s">
        <v>104</v>
      </c>
      <c r="V37" s="18">
        <v>390000</v>
      </c>
      <c r="W37" s="18">
        <v>0.22</v>
      </c>
      <c r="X37" s="18">
        <v>3000</v>
      </c>
      <c r="Y37" s="18">
        <v>1</v>
      </c>
      <c r="Z37" s="18">
        <v>1</v>
      </c>
      <c r="AA37" s="18">
        <f t="shared" si="4"/>
        <v>210</v>
      </c>
      <c r="AB37" s="18">
        <v>90</v>
      </c>
      <c r="AC37" s="19">
        <v>45</v>
      </c>
      <c r="AD37" s="18">
        <v>112.5</v>
      </c>
      <c r="AE37" s="18">
        <v>14.5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customFormat="1" x14ac:dyDescent="0.25">
      <c r="A38" s="19">
        <v>35</v>
      </c>
      <c r="B38" s="30"/>
      <c r="C38" s="19" t="s">
        <v>89</v>
      </c>
      <c r="D38" s="2">
        <f>59*0.79</f>
        <v>46.61</v>
      </c>
      <c r="E38" s="19">
        <v>180</v>
      </c>
      <c r="F38" s="19">
        <v>500</v>
      </c>
      <c r="G38" s="19">
        <f>F38-65</f>
        <v>435</v>
      </c>
      <c r="H38" s="19">
        <v>500</v>
      </c>
      <c r="I38" s="19">
        <v>0</v>
      </c>
      <c r="J38" s="19" t="s">
        <v>36</v>
      </c>
      <c r="K38" s="19">
        <v>1250</v>
      </c>
      <c r="L38" s="19">
        <v>2.2000000000000002</v>
      </c>
      <c r="M38" s="19" t="s">
        <v>37</v>
      </c>
      <c r="N38" s="19">
        <v>0</v>
      </c>
      <c r="O38" s="19"/>
      <c r="P38" s="19"/>
      <c r="Q38" s="19"/>
      <c r="R38" s="19"/>
      <c r="S38" s="19" t="s">
        <v>38</v>
      </c>
      <c r="T38" s="19" t="s">
        <v>39</v>
      </c>
      <c r="U38" s="19" t="s">
        <v>104</v>
      </c>
      <c r="V38" s="19">
        <v>234000</v>
      </c>
      <c r="W38" s="18">
        <v>0.11</v>
      </c>
      <c r="X38" s="19">
        <v>4500</v>
      </c>
      <c r="Y38" s="19">
        <v>1</v>
      </c>
      <c r="Z38" s="19">
        <v>1</v>
      </c>
      <c r="AA38" s="9">
        <f t="shared" si="4"/>
        <v>391.5</v>
      </c>
      <c r="AB38" s="19">
        <v>90</v>
      </c>
      <c r="AC38" s="19">
        <v>45</v>
      </c>
      <c r="AD38" s="21">
        <v>256</v>
      </c>
      <c r="AE38" s="21">
        <f>AD38-122</f>
        <v>134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customFormat="1" x14ac:dyDescent="0.25">
      <c r="A39" s="19">
        <v>36</v>
      </c>
      <c r="B39" s="30" t="s">
        <v>90</v>
      </c>
      <c r="C39" s="19">
        <v>345</v>
      </c>
      <c r="D39" s="2">
        <f>71*0.79</f>
        <v>56.09</v>
      </c>
      <c r="E39" s="19">
        <v>180</v>
      </c>
      <c r="F39" s="19">
        <v>500</v>
      </c>
      <c r="G39" s="19">
        <f>F39-65</f>
        <v>435</v>
      </c>
      <c r="H39" s="19">
        <v>500</v>
      </c>
      <c r="I39" s="19">
        <v>0</v>
      </c>
      <c r="J39" s="19" t="s">
        <v>36</v>
      </c>
      <c r="K39" s="19">
        <v>1250</v>
      </c>
      <c r="L39" s="19">
        <v>2.2000000000000002</v>
      </c>
      <c r="M39" s="19" t="s">
        <v>37</v>
      </c>
      <c r="N39" s="2">
        <v>0</v>
      </c>
      <c r="O39" s="2"/>
      <c r="P39" s="2"/>
      <c r="Q39" s="2"/>
      <c r="R39" s="19"/>
      <c r="S39" s="19" t="s">
        <v>38</v>
      </c>
      <c r="T39" s="19" t="s">
        <v>39</v>
      </c>
      <c r="U39" s="19" t="s">
        <v>104</v>
      </c>
      <c r="V39" s="19">
        <v>234000</v>
      </c>
      <c r="W39" s="18">
        <v>0.17</v>
      </c>
      <c r="X39" s="19">
        <v>4500</v>
      </c>
      <c r="Y39" s="2">
        <v>1</v>
      </c>
      <c r="Z39" s="2">
        <f>SQRT(2)</f>
        <v>1.4142135623730951</v>
      </c>
      <c r="AA39" s="9">
        <f t="shared" si="4"/>
        <v>391.5</v>
      </c>
      <c r="AB39" s="2">
        <v>45</v>
      </c>
      <c r="AC39" s="19">
        <v>45</v>
      </c>
      <c r="AD39" s="21">
        <v>334</v>
      </c>
      <c r="AE39" s="21">
        <f>AD39-130</f>
        <v>204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customFormat="1" x14ac:dyDescent="0.25">
      <c r="A40" s="19">
        <v>37</v>
      </c>
      <c r="B40" s="30"/>
      <c r="C40" s="19">
        <v>290</v>
      </c>
      <c r="D40" s="2">
        <f>46*0.79</f>
        <v>36.340000000000003</v>
      </c>
      <c r="E40" s="19">
        <v>180</v>
      </c>
      <c r="F40" s="2">
        <v>400</v>
      </c>
      <c r="G40" s="19">
        <f>F40-65</f>
        <v>335</v>
      </c>
      <c r="H40" s="2">
        <v>400</v>
      </c>
      <c r="I40" s="19">
        <v>0</v>
      </c>
      <c r="J40" s="19" t="s">
        <v>36</v>
      </c>
      <c r="K40" s="2">
        <v>1000</v>
      </c>
      <c r="L40" s="19">
        <v>2.2000000000000002</v>
      </c>
      <c r="M40" s="2" t="s">
        <v>20</v>
      </c>
      <c r="N40" s="2">
        <v>6</v>
      </c>
      <c r="O40" s="2">
        <v>200</v>
      </c>
      <c r="P40" s="2">
        <v>210000</v>
      </c>
      <c r="Q40" s="2">
        <v>515</v>
      </c>
      <c r="R40" s="19">
        <f t="shared" si="6"/>
        <v>0.15707999999999997</v>
      </c>
      <c r="S40" s="19" t="s">
        <v>38</v>
      </c>
      <c r="T40" s="19" t="s">
        <v>39</v>
      </c>
      <c r="U40" s="19" t="s">
        <v>104</v>
      </c>
      <c r="V40" s="19">
        <v>234000</v>
      </c>
      <c r="W40" s="18">
        <v>0.11</v>
      </c>
      <c r="X40" s="19">
        <v>4500</v>
      </c>
      <c r="Y40" s="2">
        <v>1</v>
      </c>
      <c r="Z40" s="2">
        <v>1</v>
      </c>
      <c r="AA40" s="9">
        <f t="shared" si="4"/>
        <v>301.5</v>
      </c>
      <c r="AB40" s="2">
        <v>90</v>
      </c>
      <c r="AC40" s="19">
        <v>45</v>
      </c>
      <c r="AD40" s="21">
        <v>298</v>
      </c>
      <c r="AE40" s="21">
        <f>AD40-237</f>
        <v>61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customFormat="1" x14ac:dyDescent="0.25">
      <c r="A41" s="19">
        <v>38</v>
      </c>
      <c r="B41" s="30"/>
      <c r="C41" s="19">
        <v>390</v>
      </c>
      <c r="D41" s="2">
        <f>46*0.79</f>
        <v>36.340000000000003</v>
      </c>
      <c r="E41" s="19">
        <v>180</v>
      </c>
      <c r="F41" s="2">
        <v>400</v>
      </c>
      <c r="G41" s="19">
        <f>F41-65</f>
        <v>335</v>
      </c>
      <c r="H41" s="2">
        <v>400</v>
      </c>
      <c r="I41" s="19">
        <v>0</v>
      </c>
      <c r="J41" s="19" t="s">
        <v>36</v>
      </c>
      <c r="K41" s="2">
        <v>1000</v>
      </c>
      <c r="L41" s="19">
        <v>2.2000000000000002</v>
      </c>
      <c r="M41" s="2" t="s">
        <v>20</v>
      </c>
      <c r="N41" s="2">
        <v>6</v>
      </c>
      <c r="O41" s="2">
        <v>200</v>
      </c>
      <c r="P41" s="2">
        <v>210000</v>
      </c>
      <c r="Q41" s="2">
        <v>515</v>
      </c>
      <c r="R41" s="19">
        <f t="shared" si="6"/>
        <v>0.15707999999999997</v>
      </c>
      <c r="S41" s="19" t="s">
        <v>38</v>
      </c>
      <c r="T41" s="19" t="s">
        <v>39</v>
      </c>
      <c r="U41" s="19" t="s">
        <v>104</v>
      </c>
      <c r="V41" s="19">
        <v>234000</v>
      </c>
      <c r="W41" s="18">
        <v>0.17</v>
      </c>
      <c r="X41" s="19">
        <v>4500</v>
      </c>
      <c r="Y41" s="2">
        <v>1</v>
      </c>
      <c r="Z41" s="2">
        <v>1</v>
      </c>
      <c r="AA41" s="9">
        <f t="shared" si="4"/>
        <v>301.5</v>
      </c>
      <c r="AB41" s="2">
        <v>90</v>
      </c>
      <c r="AC41" s="19">
        <v>45</v>
      </c>
      <c r="AD41" s="21">
        <v>298</v>
      </c>
      <c r="AE41" s="21">
        <f>AD41-237</f>
        <v>61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customFormat="1" x14ac:dyDescent="0.25">
      <c r="A42" s="19">
        <v>39</v>
      </c>
      <c r="B42" s="9"/>
      <c r="C42" s="19" t="s">
        <v>91</v>
      </c>
      <c r="D42" s="19">
        <v>32.799999999999997</v>
      </c>
      <c r="E42" s="19">
        <v>150</v>
      </c>
      <c r="F42" s="19">
        <v>300</v>
      </c>
      <c r="G42" s="19">
        <v>261</v>
      </c>
      <c r="H42" s="19">
        <v>300</v>
      </c>
      <c r="I42" s="19">
        <v>0</v>
      </c>
      <c r="J42" s="19" t="s">
        <v>36</v>
      </c>
      <c r="K42" s="19">
        <v>740</v>
      </c>
      <c r="L42" s="20">
        <f t="shared" ref="L42:L54" si="7">K42/G42</f>
        <v>2.8352490421455938</v>
      </c>
      <c r="M42" s="19" t="s">
        <v>37</v>
      </c>
      <c r="N42" s="19">
        <v>0</v>
      </c>
      <c r="O42" s="19"/>
      <c r="P42" s="19"/>
      <c r="Q42" s="19"/>
      <c r="S42" s="19" t="s">
        <v>38</v>
      </c>
      <c r="T42" s="19" t="s">
        <v>42</v>
      </c>
      <c r="U42" s="19" t="s">
        <v>104</v>
      </c>
      <c r="V42" s="19">
        <v>230000</v>
      </c>
      <c r="W42" s="19">
        <v>0.111</v>
      </c>
      <c r="X42" s="19">
        <v>3400</v>
      </c>
      <c r="Y42" s="19">
        <v>50</v>
      </c>
      <c r="Z42" s="19">
        <v>100</v>
      </c>
      <c r="AA42" s="9">
        <f t="shared" si="4"/>
        <v>234.9</v>
      </c>
      <c r="AB42" s="19">
        <v>90</v>
      </c>
      <c r="AC42" s="19">
        <v>45</v>
      </c>
      <c r="AD42" s="21">
        <v>208.58</v>
      </c>
      <c r="AE42" s="32">
        <v>94.74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customFormat="1" x14ac:dyDescent="0.25">
      <c r="A43" s="19">
        <v>40</v>
      </c>
      <c r="B43" s="9" t="s">
        <v>93</v>
      </c>
      <c r="C43" s="19" t="s">
        <v>92</v>
      </c>
      <c r="D43" s="19">
        <v>32.799999999999997</v>
      </c>
      <c r="E43" s="19">
        <v>150</v>
      </c>
      <c r="F43" s="19">
        <v>300</v>
      </c>
      <c r="G43" s="19">
        <v>261</v>
      </c>
      <c r="H43" s="19">
        <v>300</v>
      </c>
      <c r="I43" s="19">
        <v>0</v>
      </c>
      <c r="J43" s="19" t="s">
        <v>36</v>
      </c>
      <c r="K43" s="19">
        <v>742</v>
      </c>
      <c r="L43" s="20">
        <f t="shared" si="7"/>
        <v>2.842911877394636</v>
      </c>
      <c r="M43" s="19" t="s">
        <v>37</v>
      </c>
      <c r="N43" s="19">
        <v>0</v>
      </c>
      <c r="O43" s="29"/>
      <c r="P43" s="29"/>
      <c r="Q43" s="29"/>
      <c r="R43" s="29"/>
      <c r="S43" s="19" t="s">
        <v>38</v>
      </c>
      <c r="T43" s="19" t="s">
        <v>42</v>
      </c>
      <c r="U43" s="19" t="s">
        <v>104</v>
      </c>
      <c r="V43" s="19">
        <v>230000</v>
      </c>
      <c r="W43" s="19">
        <v>0.111</v>
      </c>
      <c r="X43" s="19">
        <v>3400</v>
      </c>
      <c r="Y43" s="19">
        <v>50</v>
      </c>
      <c r="Z43" s="19">
        <v>141.4</v>
      </c>
      <c r="AA43" s="9">
        <f t="shared" si="4"/>
        <v>234.9</v>
      </c>
      <c r="AB43" s="19">
        <v>45</v>
      </c>
      <c r="AC43" s="19">
        <v>45</v>
      </c>
      <c r="AD43" s="32">
        <v>203.3</v>
      </c>
      <c r="AE43" s="32">
        <v>89.46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customFormat="1" x14ac:dyDescent="0.25">
      <c r="A44" s="19">
        <v>41</v>
      </c>
      <c r="B44" s="9"/>
      <c r="C44" s="19" t="s">
        <v>94</v>
      </c>
      <c r="D44" s="19">
        <v>32.799999999999997</v>
      </c>
      <c r="E44" s="19">
        <v>150</v>
      </c>
      <c r="F44" s="19">
        <v>300</v>
      </c>
      <c r="G44" s="19">
        <v>261</v>
      </c>
      <c r="H44" s="19">
        <v>300</v>
      </c>
      <c r="I44" s="19">
        <v>0</v>
      </c>
      <c r="J44" s="19" t="s">
        <v>36</v>
      </c>
      <c r="K44" s="19">
        <v>744</v>
      </c>
      <c r="L44" s="20">
        <f t="shared" si="7"/>
        <v>2.8505747126436782</v>
      </c>
      <c r="M44" s="19" t="s">
        <v>37</v>
      </c>
      <c r="N44" s="19">
        <v>0</v>
      </c>
      <c r="O44" s="29"/>
      <c r="P44" s="29"/>
      <c r="Q44" s="29"/>
      <c r="R44" s="29"/>
      <c r="S44" s="19" t="s">
        <v>38</v>
      </c>
      <c r="T44" s="19" t="s">
        <v>39</v>
      </c>
      <c r="U44" s="19" t="s">
        <v>104</v>
      </c>
      <c r="V44" s="19">
        <v>230000</v>
      </c>
      <c r="W44" s="19">
        <v>0.111</v>
      </c>
      <c r="X44" s="19">
        <v>3400</v>
      </c>
      <c r="Y44" s="19">
        <v>1</v>
      </c>
      <c r="Z44" s="19">
        <v>1</v>
      </c>
      <c r="AA44" s="9">
        <f t="shared" si="4"/>
        <v>234.9</v>
      </c>
      <c r="AB44" s="19">
        <v>90</v>
      </c>
      <c r="AC44" s="19">
        <v>45</v>
      </c>
      <c r="AD44" s="32">
        <v>244.01</v>
      </c>
      <c r="AE44" s="33">
        <v>130.16999999999999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customFormat="1" x14ac:dyDescent="0.25">
      <c r="A45" s="19">
        <v>42</v>
      </c>
      <c r="B45" s="9"/>
      <c r="C45" s="19" t="s">
        <v>95</v>
      </c>
      <c r="D45" s="19">
        <v>32.799999999999997</v>
      </c>
      <c r="E45" s="19">
        <v>150</v>
      </c>
      <c r="F45" s="19">
        <v>300</v>
      </c>
      <c r="G45" s="19">
        <v>261</v>
      </c>
      <c r="H45" s="19">
        <v>300</v>
      </c>
      <c r="I45" s="19">
        <v>0</v>
      </c>
      <c r="J45" s="19" t="s">
        <v>36</v>
      </c>
      <c r="K45" s="19">
        <v>746</v>
      </c>
      <c r="L45" s="20">
        <f t="shared" si="7"/>
        <v>2.8582375478927204</v>
      </c>
      <c r="M45" s="19" t="s">
        <v>37</v>
      </c>
      <c r="N45" s="19">
        <v>0</v>
      </c>
      <c r="O45" s="19"/>
      <c r="P45" s="19"/>
      <c r="Q45" s="19"/>
      <c r="R45" s="19"/>
      <c r="S45" s="19" t="s">
        <v>38</v>
      </c>
      <c r="T45" s="19" t="s">
        <v>39</v>
      </c>
      <c r="U45" s="19" t="s">
        <v>104</v>
      </c>
      <c r="V45" s="19">
        <v>230000</v>
      </c>
      <c r="W45" s="19">
        <v>0.111</v>
      </c>
      <c r="X45" s="19">
        <v>3400</v>
      </c>
      <c r="Y45" s="19">
        <v>1</v>
      </c>
      <c r="Z45" s="19">
        <v>1.4139999999999999</v>
      </c>
      <c r="AA45" s="9">
        <f t="shared" si="4"/>
        <v>234.9</v>
      </c>
      <c r="AB45" s="19">
        <v>45</v>
      </c>
      <c r="AC45" s="19">
        <v>45</v>
      </c>
      <c r="AD45" s="21">
        <v>256.77999999999997</v>
      </c>
      <c r="AE45" s="21">
        <v>142.94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customFormat="1" x14ac:dyDescent="0.25">
      <c r="A46" s="19">
        <v>43</v>
      </c>
      <c r="B46" s="9"/>
      <c r="C46" s="19" t="s">
        <v>96</v>
      </c>
      <c r="D46" s="19">
        <v>32.799999999999997</v>
      </c>
      <c r="E46" s="19">
        <v>150</v>
      </c>
      <c r="F46" s="19">
        <v>300</v>
      </c>
      <c r="G46" s="19">
        <v>261</v>
      </c>
      <c r="H46" s="19">
        <v>300</v>
      </c>
      <c r="I46" s="19">
        <v>0</v>
      </c>
      <c r="J46" s="19" t="s">
        <v>36</v>
      </c>
      <c r="K46" s="19">
        <v>748</v>
      </c>
      <c r="L46" s="20">
        <f t="shared" si="7"/>
        <v>2.8659003831417627</v>
      </c>
      <c r="M46" s="19" t="s">
        <v>37</v>
      </c>
      <c r="N46" s="19">
        <v>0</v>
      </c>
      <c r="O46" s="19"/>
      <c r="P46" s="19"/>
      <c r="Q46" s="19"/>
      <c r="R46" s="19"/>
      <c r="S46" s="19" t="s">
        <v>38</v>
      </c>
      <c r="T46" s="19" t="s">
        <v>42</v>
      </c>
      <c r="U46" s="19" t="s">
        <v>104</v>
      </c>
      <c r="V46" s="19">
        <v>205000</v>
      </c>
      <c r="W46" s="19">
        <v>1.4</v>
      </c>
      <c r="X46" s="19">
        <v>2500</v>
      </c>
      <c r="Y46" s="19">
        <v>50</v>
      </c>
      <c r="Z46" s="19">
        <v>100</v>
      </c>
      <c r="AA46" s="9">
        <f t="shared" si="4"/>
        <v>234.9</v>
      </c>
      <c r="AB46" s="19">
        <v>90</v>
      </c>
      <c r="AC46" s="19">
        <v>45</v>
      </c>
      <c r="AD46" s="21">
        <v>285.82</v>
      </c>
      <c r="AE46" s="21">
        <v>171.98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customFormat="1" x14ac:dyDescent="0.25">
      <c r="A47" s="19">
        <v>44</v>
      </c>
      <c r="B47" s="9"/>
      <c r="C47" s="19" t="s">
        <v>97</v>
      </c>
      <c r="D47" s="19">
        <v>32.799999999999997</v>
      </c>
      <c r="E47" s="19">
        <v>150</v>
      </c>
      <c r="F47" s="19">
        <v>300</v>
      </c>
      <c r="G47" s="19">
        <v>261</v>
      </c>
      <c r="H47" s="19">
        <v>300</v>
      </c>
      <c r="I47" s="19">
        <v>0</v>
      </c>
      <c r="J47" s="19" t="s">
        <v>36</v>
      </c>
      <c r="K47" s="19">
        <v>750</v>
      </c>
      <c r="L47" s="20">
        <f t="shared" si="7"/>
        <v>2.8735632183908044</v>
      </c>
      <c r="M47" s="19" t="s">
        <v>37</v>
      </c>
      <c r="N47" s="19">
        <v>0</v>
      </c>
      <c r="O47" s="19"/>
      <c r="P47" s="19"/>
      <c r="Q47" s="19"/>
      <c r="R47" s="19"/>
      <c r="S47" s="19" t="s">
        <v>38</v>
      </c>
      <c r="T47" s="19" t="s">
        <v>42</v>
      </c>
      <c r="U47" s="19" t="s">
        <v>104</v>
      </c>
      <c r="V47" s="19">
        <v>205000</v>
      </c>
      <c r="W47" s="19">
        <v>1.4</v>
      </c>
      <c r="X47" s="19">
        <v>2500</v>
      </c>
      <c r="Y47" s="19">
        <v>50</v>
      </c>
      <c r="Z47" s="19">
        <v>141.4</v>
      </c>
      <c r="AA47" s="9">
        <f t="shared" si="4"/>
        <v>234.9</v>
      </c>
      <c r="AB47" s="19">
        <v>45</v>
      </c>
      <c r="AC47" s="19">
        <v>45</v>
      </c>
      <c r="AD47" s="21">
        <v>271.39999999999998</v>
      </c>
      <c r="AE47" s="21">
        <v>157.56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customFormat="1" x14ac:dyDescent="0.25">
      <c r="A48" s="19">
        <v>45</v>
      </c>
      <c r="B48" s="30" t="s">
        <v>99</v>
      </c>
      <c r="C48" s="19" t="s">
        <v>98</v>
      </c>
      <c r="D48" s="19">
        <v>67.400000000000006</v>
      </c>
      <c r="E48" s="19">
        <v>180</v>
      </c>
      <c r="F48" s="19">
        <v>500</v>
      </c>
      <c r="G48" s="19">
        <v>465</v>
      </c>
      <c r="H48" s="19">
        <v>500</v>
      </c>
      <c r="I48" s="19">
        <v>0</v>
      </c>
      <c r="J48" s="19" t="s">
        <v>36</v>
      </c>
      <c r="K48" s="19">
        <v>1250</v>
      </c>
      <c r="L48" s="20">
        <f t="shared" si="7"/>
        <v>2.6881720430107525</v>
      </c>
      <c r="M48" s="19" t="s">
        <v>37</v>
      </c>
      <c r="N48" s="19">
        <v>0</v>
      </c>
      <c r="O48" s="19"/>
      <c r="P48" s="19"/>
      <c r="Q48" s="19"/>
      <c r="R48" s="19"/>
      <c r="S48" s="19" t="s">
        <v>38</v>
      </c>
      <c r="T48" s="19" t="s">
        <v>39</v>
      </c>
      <c r="U48" s="19" t="s">
        <v>104</v>
      </c>
      <c r="V48" s="19">
        <v>234000</v>
      </c>
      <c r="W48" s="19">
        <v>0.11</v>
      </c>
      <c r="X48" s="19">
        <v>4500</v>
      </c>
      <c r="Y48" s="19">
        <v>1</v>
      </c>
      <c r="Z48" s="19">
        <v>1.4139999999999999</v>
      </c>
      <c r="AA48" s="9">
        <f t="shared" si="4"/>
        <v>418.5</v>
      </c>
      <c r="AB48" s="19">
        <v>45</v>
      </c>
      <c r="AC48" s="19">
        <v>45</v>
      </c>
      <c r="AD48" s="21">
        <v>306.05</v>
      </c>
      <c r="AE48" s="21">
        <v>182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customFormat="1" x14ac:dyDescent="0.25">
      <c r="A49" s="19">
        <v>46</v>
      </c>
      <c r="B49" s="22"/>
      <c r="C49" s="19" t="s">
        <v>51</v>
      </c>
      <c r="D49" s="19">
        <v>67.400000000000006</v>
      </c>
      <c r="E49" s="19">
        <v>180</v>
      </c>
      <c r="F49" s="19">
        <v>500</v>
      </c>
      <c r="G49" s="19">
        <v>465</v>
      </c>
      <c r="H49" s="19">
        <v>500</v>
      </c>
      <c r="I49" s="19">
        <v>0</v>
      </c>
      <c r="J49" s="19" t="s">
        <v>36</v>
      </c>
      <c r="K49" s="19">
        <v>1250</v>
      </c>
      <c r="L49" s="20">
        <f t="shared" si="7"/>
        <v>2.6881720430107525</v>
      </c>
      <c r="M49" s="19" t="s">
        <v>37</v>
      </c>
      <c r="N49" s="19">
        <v>0</v>
      </c>
      <c r="P49" s="19"/>
      <c r="Q49" s="19"/>
      <c r="R49" s="19"/>
      <c r="S49" s="19" t="s">
        <v>38</v>
      </c>
      <c r="T49" s="19" t="s">
        <v>39</v>
      </c>
      <c r="U49" s="19" t="s">
        <v>104</v>
      </c>
      <c r="V49" s="19">
        <v>234000</v>
      </c>
      <c r="W49" s="19">
        <v>7.0000000000000007E-2</v>
      </c>
      <c r="X49" s="19">
        <v>4500</v>
      </c>
      <c r="Y49" s="19">
        <v>1</v>
      </c>
      <c r="Z49" s="19">
        <v>1.4139999999999999</v>
      </c>
      <c r="AA49" s="9">
        <f t="shared" si="4"/>
        <v>418.5</v>
      </c>
      <c r="AB49" s="19">
        <v>45</v>
      </c>
      <c r="AC49" s="19">
        <v>45</v>
      </c>
      <c r="AD49" s="21">
        <v>246.65</v>
      </c>
      <c r="AE49" s="21">
        <v>122.6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customFormat="1" x14ac:dyDescent="0.25">
      <c r="A50" s="19">
        <v>47</v>
      </c>
      <c r="B50" s="22"/>
      <c r="C50" s="19" t="s">
        <v>100</v>
      </c>
      <c r="D50" s="19">
        <v>58.7</v>
      </c>
      <c r="E50" s="19">
        <v>180</v>
      </c>
      <c r="F50" s="19">
        <v>500</v>
      </c>
      <c r="G50" s="19">
        <v>465</v>
      </c>
      <c r="H50" s="19">
        <v>500</v>
      </c>
      <c r="I50" s="19">
        <v>0</v>
      </c>
      <c r="J50" s="19" t="s">
        <v>36</v>
      </c>
      <c r="K50" s="19">
        <v>1250</v>
      </c>
      <c r="L50" s="20">
        <f t="shared" si="7"/>
        <v>2.6881720430107525</v>
      </c>
      <c r="M50" s="19" t="s">
        <v>37</v>
      </c>
      <c r="N50" s="19">
        <v>0</v>
      </c>
      <c r="O50" s="19"/>
      <c r="P50" s="19"/>
      <c r="Q50" s="19"/>
      <c r="R50" s="19"/>
      <c r="S50" s="19" t="s">
        <v>38</v>
      </c>
      <c r="T50" s="19" t="s">
        <v>39</v>
      </c>
      <c r="U50" s="19" t="s">
        <v>104</v>
      </c>
      <c r="V50" s="19">
        <v>234000</v>
      </c>
      <c r="W50" s="19">
        <v>0.11</v>
      </c>
      <c r="X50" s="19">
        <v>4500</v>
      </c>
      <c r="Y50" s="19">
        <v>1</v>
      </c>
      <c r="Z50" s="19">
        <v>1</v>
      </c>
      <c r="AA50" s="9">
        <f t="shared" si="4"/>
        <v>418.5</v>
      </c>
      <c r="AB50" s="19">
        <v>90</v>
      </c>
      <c r="AC50" s="19">
        <v>45</v>
      </c>
      <c r="AD50" s="21">
        <v>260.60000000000002</v>
      </c>
      <c r="AE50" s="21">
        <v>136.55000000000001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customFormat="1" x14ac:dyDescent="0.25">
      <c r="A51" s="19">
        <v>48</v>
      </c>
      <c r="B51" s="22"/>
      <c r="C51" s="19" t="s">
        <v>101</v>
      </c>
      <c r="D51" s="19">
        <v>71.400000000000006</v>
      </c>
      <c r="E51" s="19">
        <v>180</v>
      </c>
      <c r="F51" s="19">
        <v>500</v>
      </c>
      <c r="G51" s="19">
        <v>465</v>
      </c>
      <c r="H51" s="19">
        <v>500</v>
      </c>
      <c r="I51" s="19">
        <v>0</v>
      </c>
      <c r="J51" s="19" t="s">
        <v>36</v>
      </c>
      <c r="K51" s="19">
        <v>1250</v>
      </c>
      <c r="L51" s="20">
        <f t="shared" si="7"/>
        <v>2.6881720430107525</v>
      </c>
      <c r="M51" s="19" t="s">
        <v>37</v>
      </c>
      <c r="N51" s="19">
        <v>0</v>
      </c>
      <c r="O51" s="19"/>
      <c r="P51" s="19"/>
      <c r="Q51" s="19"/>
      <c r="R51" s="19"/>
      <c r="S51" s="19" t="s">
        <v>38</v>
      </c>
      <c r="T51" s="19" t="s">
        <v>39</v>
      </c>
      <c r="U51" s="19" t="s">
        <v>104</v>
      </c>
      <c r="V51" s="19">
        <v>234000</v>
      </c>
      <c r="W51" s="19">
        <v>0.16500000000000001</v>
      </c>
      <c r="X51" s="19">
        <v>4500</v>
      </c>
      <c r="Y51" s="19">
        <v>1</v>
      </c>
      <c r="Z51" s="19">
        <v>1.4139999999999999</v>
      </c>
      <c r="AA51" s="9">
        <f t="shared" si="4"/>
        <v>418.5</v>
      </c>
      <c r="AB51" s="19">
        <v>45</v>
      </c>
      <c r="AC51" s="19">
        <v>45</v>
      </c>
      <c r="AD51" s="21">
        <v>334.3</v>
      </c>
      <c r="AE51" s="21">
        <v>210.55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customFormat="1" x14ac:dyDescent="0.25">
      <c r="A52" s="19">
        <v>49</v>
      </c>
      <c r="B52" s="5"/>
      <c r="C52" s="19">
        <v>3</v>
      </c>
      <c r="D52" s="19">
        <v>25.4</v>
      </c>
      <c r="E52" s="19">
        <v>100</v>
      </c>
      <c r="F52" s="19">
        <v>250</v>
      </c>
      <c r="G52" s="19">
        <f>F52-50</f>
        <v>200</v>
      </c>
      <c r="H52" s="19">
        <v>250</v>
      </c>
      <c r="I52" s="19">
        <v>0</v>
      </c>
      <c r="J52" s="19" t="s">
        <v>36</v>
      </c>
      <c r="K52" s="19">
        <v>510</v>
      </c>
      <c r="L52" s="19">
        <f t="shared" si="7"/>
        <v>2.5499999999999998</v>
      </c>
      <c r="M52" s="19" t="s">
        <v>37</v>
      </c>
      <c r="N52" s="19">
        <v>0</v>
      </c>
      <c r="O52" s="19"/>
      <c r="P52" s="19"/>
      <c r="Q52" s="19"/>
      <c r="R52" s="19"/>
      <c r="S52" s="19" t="s">
        <v>38</v>
      </c>
      <c r="T52" s="19" t="s">
        <v>42</v>
      </c>
      <c r="U52" s="19" t="s">
        <v>104</v>
      </c>
      <c r="V52" s="19">
        <v>178600</v>
      </c>
      <c r="W52" s="19">
        <v>1.2</v>
      </c>
      <c r="X52" s="19">
        <v>2868</v>
      </c>
      <c r="Y52" s="19">
        <v>25</v>
      </c>
      <c r="Z52" s="19">
        <v>75</v>
      </c>
      <c r="AA52" s="9">
        <f t="shared" si="4"/>
        <v>180</v>
      </c>
      <c r="AB52" s="19">
        <v>90</v>
      </c>
      <c r="AC52" s="19">
        <v>45</v>
      </c>
      <c r="AD52" s="21">
        <v>44.05</v>
      </c>
      <c r="AE52" s="21">
        <f>AD52-51.8/2</f>
        <v>18.149999999999999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customFormat="1" x14ac:dyDescent="0.25">
      <c r="A53" s="19">
        <v>50</v>
      </c>
      <c r="B53" s="9" t="s">
        <v>102</v>
      </c>
      <c r="C53" s="19">
        <v>5</v>
      </c>
      <c r="D53" s="19">
        <v>25.4</v>
      </c>
      <c r="E53" s="19">
        <v>100</v>
      </c>
      <c r="F53" s="19">
        <v>300</v>
      </c>
      <c r="G53" s="19">
        <f>F53-50</f>
        <v>250</v>
      </c>
      <c r="H53" s="19">
        <v>300</v>
      </c>
      <c r="I53" s="19">
        <v>50</v>
      </c>
      <c r="J53" s="19" t="s">
        <v>71</v>
      </c>
      <c r="K53" s="19">
        <v>810</v>
      </c>
      <c r="L53" s="20">
        <f t="shared" si="7"/>
        <v>3.24</v>
      </c>
      <c r="M53" s="19" t="s">
        <v>20</v>
      </c>
      <c r="N53" s="19">
        <v>6</v>
      </c>
      <c r="O53" s="19">
        <v>75</v>
      </c>
      <c r="P53" s="19">
        <v>200000</v>
      </c>
      <c r="Q53" s="19">
        <v>325</v>
      </c>
      <c r="R53" s="19">
        <f>100*2*3.1416*N53^2/4/O53/E53</f>
        <v>0.75398399999999999</v>
      </c>
      <c r="S53" s="19" t="s">
        <v>38</v>
      </c>
      <c r="T53" s="19" t="s">
        <v>42</v>
      </c>
      <c r="U53" s="19" t="s">
        <v>104</v>
      </c>
      <c r="V53" s="19">
        <v>178600</v>
      </c>
      <c r="W53" s="19">
        <v>1.2</v>
      </c>
      <c r="X53" s="19">
        <v>2868</v>
      </c>
      <c r="Y53" s="19">
        <v>25</v>
      </c>
      <c r="Z53" s="19">
        <v>75</v>
      </c>
      <c r="AA53" s="9">
        <f t="shared" si="4"/>
        <v>175</v>
      </c>
      <c r="AB53" s="19">
        <v>90</v>
      </c>
      <c r="AC53" s="19">
        <v>45</v>
      </c>
      <c r="AD53" s="21">
        <v>107.25</v>
      </c>
      <c r="AE53" s="21">
        <f>AD53-164.2/2</f>
        <v>25.150000000000006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x14ac:dyDescent="0.25">
      <c r="A54" s="19">
        <v>51</v>
      </c>
      <c r="B54" s="36" t="s">
        <v>106</v>
      </c>
      <c r="C54" s="36" t="s">
        <v>44</v>
      </c>
      <c r="D54" s="36">
        <v>17.8</v>
      </c>
      <c r="E54" s="36">
        <v>200</v>
      </c>
      <c r="F54" s="36">
        <v>250</v>
      </c>
      <c r="G54" s="36">
        <v>224</v>
      </c>
      <c r="H54" s="36">
        <f>F54</f>
        <v>250</v>
      </c>
      <c r="I54" s="36">
        <v>0</v>
      </c>
      <c r="J54" s="36" t="s">
        <v>36</v>
      </c>
      <c r="K54" s="36">
        <v>667</v>
      </c>
      <c r="L54" s="37">
        <f t="shared" si="7"/>
        <v>2.9776785714285716</v>
      </c>
      <c r="M54" s="36" t="s">
        <v>37</v>
      </c>
      <c r="N54" s="36">
        <v>0</v>
      </c>
      <c r="O54" s="36"/>
      <c r="P54" s="36"/>
      <c r="Q54" s="36"/>
      <c r="R54" s="36"/>
      <c r="S54" s="36" t="s">
        <v>83</v>
      </c>
      <c r="T54" s="36" t="s">
        <v>39</v>
      </c>
      <c r="U54" s="36" t="s">
        <v>104</v>
      </c>
      <c r="V54" s="36">
        <v>11310</v>
      </c>
      <c r="W54" s="36">
        <v>0.6</v>
      </c>
      <c r="X54" s="36">
        <v>334.5</v>
      </c>
      <c r="Y54" s="36">
        <v>1</v>
      </c>
      <c r="Z54" s="36">
        <v>1</v>
      </c>
      <c r="AA54" s="36">
        <f t="shared" si="4"/>
        <v>201.6</v>
      </c>
      <c r="AB54" s="36">
        <v>90</v>
      </c>
      <c r="AC54" s="19">
        <v>45</v>
      </c>
      <c r="AD54" s="36">
        <v>54</v>
      </c>
      <c r="AE54" s="36">
        <v>13</v>
      </c>
    </row>
    <row r="55" spans="1:52" x14ac:dyDescent="0.25">
      <c r="A55" s="19">
        <v>52</v>
      </c>
      <c r="B55" s="34" t="s">
        <v>107</v>
      </c>
      <c r="C55" s="34">
        <v>4</v>
      </c>
      <c r="D55" s="2">
        <v>32.6</v>
      </c>
      <c r="E55" s="2">
        <v>250</v>
      </c>
      <c r="F55" s="2">
        <v>500</v>
      </c>
      <c r="G55" s="2">
        <v>400</v>
      </c>
      <c r="H55" s="2">
        <v>500</v>
      </c>
      <c r="I55" s="2">
        <v>0</v>
      </c>
      <c r="J55" s="2" t="s">
        <v>36</v>
      </c>
      <c r="K55" s="2">
        <v>1000</v>
      </c>
      <c r="L55" s="38">
        <f t="shared" ref="L55" si="8">K55/G55</f>
        <v>2.5</v>
      </c>
      <c r="M55" s="2" t="s">
        <v>37</v>
      </c>
      <c r="N55" s="2">
        <v>0</v>
      </c>
      <c r="S55" s="2" t="s">
        <v>38</v>
      </c>
      <c r="T55" s="2" t="s">
        <v>42</v>
      </c>
      <c r="U55" s="2" t="s">
        <v>104</v>
      </c>
      <c r="V55" s="2">
        <v>244000</v>
      </c>
      <c r="W55" s="2">
        <v>0.111</v>
      </c>
      <c r="X55" s="2">
        <v>3990</v>
      </c>
      <c r="Y55" s="2">
        <v>40</v>
      </c>
      <c r="Z55" s="2">
        <v>100</v>
      </c>
      <c r="AA55" s="2">
        <f t="shared" ref="AA55:AA60" si="9">0.9*G55-I55</f>
        <v>360</v>
      </c>
      <c r="AB55" s="2">
        <v>90</v>
      </c>
      <c r="AC55" s="19">
        <v>45</v>
      </c>
      <c r="AD55" s="2">
        <v>183.9</v>
      </c>
      <c r="AE55" s="2">
        <v>2.9</v>
      </c>
    </row>
    <row r="56" spans="1:52" x14ac:dyDescent="0.25">
      <c r="A56" s="19">
        <v>53</v>
      </c>
      <c r="B56" s="34"/>
      <c r="C56" s="34">
        <v>5</v>
      </c>
      <c r="D56" s="2">
        <v>32.6</v>
      </c>
      <c r="E56" s="2">
        <v>250</v>
      </c>
      <c r="F56" s="2">
        <v>500</v>
      </c>
      <c r="G56" s="2">
        <v>400</v>
      </c>
      <c r="H56" s="2">
        <v>500</v>
      </c>
      <c r="I56" s="2">
        <v>0</v>
      </c>
      <c r="J56" s="2" t="s">
        <v>36</v>
      </c>
      <c r="K56" s="2">
        <v>1000</v>
      </c>
      <c r="L56" s="38">
        <f t="shared" ref="L56:L60" si="10">K56/G56</f>
        <v>2.5</v>
      </c>
      <c r="M56" s="2" t="s">
        <v>37</v>
      </c>
      <c r="N56" s="2">
        <v>0</v>
      </c>
      <c r="S56" s="2" t="s">
        <v>108</v>
      </c>
      <c r="T56" s="2" t="s">
        <v>42</v>
      </c>
      <c r="U56" s="2" t="s">
        <v>104</v>
      </c>
      <c r="V56" s="2">
        <v>90000</v>
      </c>
      <c r="W56" s="2">
        <v>0.16900000000000001</v>
      </c>
      <c r="X56" s="2">
        <v>2920</v>
      </c>
      <c r="Y56" s="2">
        <v>40</v>
      </c>
      <c r="Z56" s="2">
        <v>100</v>
      </c>
      <c r="AA56" s="2">
        <f t="shared" si="9"/>
        <v>360</v>
      </c>
      <c r="AB56" s="2">
        <v>90</v>
      </c>
      <c r="AC56" s="19">
        <v>45</v>
      </c>
      <c r="AD56" s="2">
        <v>180.9</v>
      </c>
      <c r="AE56" s="2">
        <v>0</v>
      </c>
    </row>
    <row r="57" spans="1:52" x14ac:dyDescent="0.25">
      <c r="A57" s="19">
        <v>54</v>
      </c>
      <c r="C57" s="2" t="s">
        <v>44</v>
      </c>
      <c r="D57" s="2">
        <v>54.73</v>
      </c>
      <c r="E57" s="2">
        <v>180</v>
      </c>
      <c r="F57" s="2">
        <v>500</v>
      </c>
      <c r="G57" s="2">
        <v>460</v>
      </c>
      <c r="H57" s="2">
        <v>500</v>
      </c>
      <c r="I57" s="2">
        <v>0</v>
      </c>
      <c r="J57" s="2" t="s">
        <v>36</v>
      </c>
      <c r="K57" s="2">
        <v>1200</v>
      </c>
      <c r="L57" s="38">
        <f t="shared" si="10"/>
        <v>2.6086956521739131</v>
      </c>
      <c r="M57" s="2" t="s">
        <v>37</v>
      </c>
      <c r="N57" s="2">
        <v>0</v>
      </c>
      <c r="S57" s="2" t="s">
        <v>38</v>
      </c>
      <c r="T57" s="2" t="s">
        <v>39</v>
      </c>
      <c r="U57" s="2" t="s">
        <v>104</v>
      </c>
      <c r="V57" s="2">
        <v>100600</v>
      </c>
      <c r="W57" s="2">
        <v>0.6</v>
      </c>
      <c r="X57" s="2">
        <v>1450</v>
      </c>
      <c r="Y57" s="2">
        <v>1</v>
      </c>
      <c r="Z57" s="2">
        <f>Y57/SIN(AB57/180*PI())</f>
        <v>1.4142135623730951</v>
      </c>
      <c r="AA57" s="2">
        <f t="shared" si="9"/>
        <v>414</v>
      </c>
      <c r="AB57" s="2">
        <v>45</v>
      </c>
      <c r="AC57" s="19">
        <v>45</v>
      </c>
      <c r="AD57" s="2">
        <v>274</v>
      </c>
      <c r="AE57" s="2">
        <v>153.5</v>
      </c>
    </row>
    <row r="58" spans="1:52" x14ac:dyDescent="0.25">
      <c r="A58" s="19">
        <v>55</v>
      </c>
      <c r="B58" s="2" t="s">
        <v>109</v>
      </c>
      <c r="C58" s="2" t="s">
        <v>110</v>
      </c>
      <c r="D58" s="2">
        <v>41.09</v>
      </c>
      <c r="E58" s="2">
        <v>180</v>
      </c>
      <c r="F58" s="2">
        <v>500</v>
      </c>
      <c r="G58" s="2">
        <v>460</v>
      </c>
      <c r="H58" s="2">
        <v>500</v>
      </c>
      <c r="I58" s="2">
        <v>0</v>
      </c>
      <c r="J58" s="2" t="s">
        <v>36</v>
      </c>
      <c r="K58" s="2">
        <v>1200</v>
      </c>
      <c r="L58" s="38">
        <f t="shared" si="10"/>
        <v>2.6086956521739131</v>
      </c>
      <c r="M58" s="2" t="s">
        <v>37</v>
      </c>
      <c r="N58" s="2">
        <v>0</v>
      </c>
      <c r="S58" s="35" t="s">
        <v>38</v>
      </c>
      <c r="T58" s="2" t="s">
        <v>39</v>
      </c>
      <c r="U58" s="2" t="s">
        <v>104</v>
      </c>
      <c r="V58" s="2">
        <v>49000</v>
      </c>
      <c r="W58" s="2">
        <v>2</v>
      </c>
      <c r="X58" s="2">
        <v>577</v>
      </c>
      <c r="Y58" s="2">
        <v>1</v>
      </c>
      <c r="Z58" s="2">
        <f>Y58/SIN(AB58/180*PI())</f>
        <v>1.4142135623730951</v>
      </c>
      <c r="AA58" s="2">
        <f t="shared" si="9"/>
        <v>414</v>
      </c>
      <c r="AB58" s="2">
        <v>45</v>
      </c>
      <c r="AC58" s="19">
        <v>45</v>
      </c>
      <c r="AD58" s="2">
        <v>273</v>
      </c>
      <c r="AE58" s="2">
        <v>152.5</v>
      </c>
    </row>
    <row r="59" spans="1:52" x14ac:dyDescent="0.25">
      <c r="A59" s="19">
        <v>56</v>
      </c>
      <c r="C59" s="2" t="s">
        <v>66</v>
      </c>
      <c r="D59" s="2">
        <v>44.36</v>
      </c>
      <c r="E59" s="2">
        <v>180</v>
      </c>
      <c r="F59" s="2">
        <v>500</v>
      </c>
      <c r="G59" s="2">
        <v>460</v>
      </c>
      <c r="H59" s="2">
        <v>500</v>
      </c>
      <c r="I59" s="2">
        <v>0</v>
      </c>
      <c r="J59" s="2" t="s">
        <v>36</v>
      </c>
      <c r="K59" s="2">
        <v>1600</v>
      </c>
      <c r="L59" s="38">
        <f t="shared" si="10"/>
        <v>3.4782608695652173</v>
      </c>
      <c r="M59" s="2" t="s">
        <v>37</v>
      </c>
      <c r="N59" s="2">
        <v>0</v>
      </c>
      <c r="S59" s="35" t="s">
        <v>38</v>
      </c>
      <c r="T59" s="2" t="s">
        <v>42</v>
      </c>
      <c r="U59" s="2" t="s">
        <v>104</v>
      </c>
      <c r="V59" s="2">
        <v>70800</v>
      </c>
      <c r="W59" s="2">
        <v>0.8</v>
      </c>
      <c r="X59" s="2">
        <v>860</v>
      </c>
      <c r="Y59" s="2">
        <v>50</v>
      </c>
      <c r="Z59" s="2">
        <v>100</v>
      </c>
      <c r="AA59" s="2">
        <f t="shared" si="9"/>
        <v>414</v>
      </c>
      <c r="AB59" s="2">
        <v>45</v>
      </c>
      <c r="AC59" s="19">
        <v>45</v>
      </c>
      <c r="AD59" s="2">
        <v>195</v>
      </c>
      <c r="AE59" s="2">
        <v>89</v>
      </c>
    </row>
    <row r="60" spans="1:52" x14ac:dyDescent="0.25">
      <c r="A60" s="19">
        <v>57</v>
      </c>
      <c r="C60" s="2" t="s">
        <v>68</v>
      </c>
      <c r="D60" s="2">
        <v>44.36</v>
      </c>
      <c r="E60" s="2">
        <v>180</v>
      </c>
      <c r="F60" s="2">
        <v>500</v>
      </c>
      <c r="G60" s="2">
        <v>460</v>
      </c>
      <c r="H60" s="2">
        <v>500</v>
      </c>
      <c r="I60" s="2">
        <v>0</v>
      </c>
      <c r="J60" s="2" t="s">
        <v>36</v>
      </c>
      <c r="K60" s="2">
        <v>1200</v>
      </c>
      <c r="L60" s="38">
        <f t="shared" si="10"/>
        <v>2.6086956521739131</v>
      </c>
      <c r="M60" s="2" t="s">
        <v>37</v>
      </c>
      <c r="N60" s="2">
        <v>0</v>
      </c>
      <c r="S60" s="35" t="s">
        <v>38</v>
      </c>
      <c r="T60" s="2" t="s">
        <v>39</v>
      </c>
      <c r="U60" s="2" t="s">
        <v>104</v>
      </c>
      <c r="V60" s="2">
        <v>70800</v>
      </c>
      <c r="W60" s="2">
        <v>0.8</v>
      </c>
      <c r="X60" s="2">
        <v>860</v>
      </c>
      <c r="Y60" s="2">
        <v>1</v>
      </c>
      <c r="Z60" s="2">
        <f>Y60/SIN(AB60/180*PI())</f>
        <v>1.4142135623730951</v>
      </c>
      <c r="AA60" s="2">
        <f t="shared" si="9"/>
        <v>414</v>
      </c>
      <c r="AB60" s="2">
        <v>45</v>
      </c>
      <c r="AC60" s="19">
        <v>45</v>
      </c>
      <c r="AD60" s="2">
        <v>243</v>
      </c>
      <c r="AE60" s="2">
        <v>122.5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PolyU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2013-03-11T05:16:01Z</dcterms:created>
  <dcterms:modified xsi:type="dcterms:W3CDTF">2013-04-23T03:31:05Z</dcterms:modified>
</cp:coreProperties>
</file>