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0" yWindow="0" windowWidth="28360" windowHeight="16340" tabRatio="500"/>
  </bookViews>
  <sheets>
    <sheet name="Feuil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M5" i="1"/>
  <c r="M6" i="1"/>
  <c r="M7" i="1"/>
  <c r="M9" i="1"/>
  <c r="M10" i="1"/>
  <c r="M11" i="1"/>
  <c r="M12" i="1"/>
  <c r="M13" i="1"/>
  <c r="M15" i="1"/>
  <c r="M16" i="1"/>
  <c r="M17" i="1"/>
  <c r="M18" i="1"/>
  <c r="M20" i="1"/>
  <c r="M21" i="1"/>
  <c r="M22" i="1"/>
  <c r="L5" i="1"/>
  <c r="L6" i="1"/>
  <c r="L7" i="1"/>
  <c r="L4" i="1"/>
  <c r="I5" i="1"/>
  <c r="I6" i="1"/>
  <c r="I7" i="1"/>
  <c r="I9" i="1"/>
  <c r="I10" i="1"/>
  <c r="I11" i="1"/>
  <c r="I12" i="1"/>
  <c r="I13" i="1"/>
  <c r="I15" i="1"/>
  <c r="I16" i="1"/>
  <c r="I17" i="1"/>
  <c r="I18" i="1"/>
  <c r="I20" i="1"/>
  <c r="I21" i="1"/>
  <c r="L21" i="1"/>
  <c r="N21" i="1"/>
  <c r="L20" i="1"/>
  <c r="N20" i="1"/>
  <c r="L16" i="1"/>
  <c r="N16" i="1"/>
  <c r="L17" i="1"/>
  <c r="N17" i="1"/>
  <c r="L18" i="1"/>
  <c r="N18" i="1"/>
  <c r="L15" i="1"/>
  <c r="N15" i="1"/>
  <c r="L10" i="1"/>
  <c r="N10" i="1"/>
  <c r="L11" i="1"/>
  <c r="N11" i="1"/>
  <c r="L12" i="1"/>
  <c r="N12" i="1"/>
  <c r="L13" i="1"/>
  <c r="N13" i="1"/>
  <c r="L9" i="1"/>
  <c r="N9" i="1"/>
  <c r="N6" i="1"/>
  <c r="N7" i="1"/>
  <c r="N5" i="1"/>
  <c r="D1" i="1"/>
  <c r="G25" i="1"/>
  <c r="J22" i="1"/>
  <c r="F1" i="1"/>
  <c r="A1" i="1"/>
  <c r="L14" i="1"/>
  <c r="L19" i="1"/>
  <c r="L8" i="1"/>
  <c r="E23" i="1"/>
</calcChain>
</file>

<file path=xl/sharedStrings.xml><?xml version="1.0" encoding="utf-8"?>
<sst xmlns="http://schemas.openxmlformats.org/spreadsheetml/2006/main" count="65" uniqueCount="52">
  <si>
    <t>Poids de la compétence</t>
  </si>
  <si>
    <t>Compétences évaluées</t>
  </si>
  <si>
    <r>
      <t xml:space="preserve">Indicateurs de performance                                                               </t>
    </r>
    <r>
      <rPr>
        <b/>
        <i/>
        <sz val="9"/>
        <rFont val="Arial"/>
        <family val="2"/>
      </rPr>
      <t xml:space="preserve"> </t>
    </r>
    <r>
      <rPr>
        <sz val="9"/>
        <rFont val="Arial"/>
        <family val="2"/>
      </rPr>
      <t>évaluation</t>
    </r>
  </si>
  <si>
    <t>Poids du critère</t>
  </si>
  <si>
    <t xml:space="preserve">Note brute </t>
  </si>
  <si>
    <t>O1 -  Caractériser des systèmes privilégiant un usage raisonné du point de vue développement durable</t>
  </si>
  <si>
    <t>CO1.1</t>
  </si>
  <si>
    <t>Justifier les choix des matériaux, des structures du système et les énergies mises en œuvre dans une approche de développement durable</t>
  </si>
  <si>
    <t>CO1.2</t>
  </si>
  <si>
    <t>Justifier le choix d’une solution selon des contraintes d’ergonomie et d’effets sur la santé de l’homme et du vivant</t>
  </si>
  <si>
    <t>O2 - Identifier les éléments permettant la limitation de l’Impact environnemental d’un système et de ses constituants</t>
  </si>
  <si>
    <t>CO2.1</t>
  </si>
  <si>
    <t>CO6.1</t>
  </si>
  <si>
    <t>Décrire une idée, un principe, une solution, un projet en utilisant des outils de représentation adaptés</t>
  </si>
  <si>
    <t>CO6.2</t>
  </si>
  <si>
    <t>Décrire le fonctionnement et/ou l’exploitation d’un système en utilisant l'outil de description le plus pertinent</t>
  </si>
  <si>
    <t>Les résultats sont présentés et commentés de manière claire et concise</t>
  </si>
  <si>
    <t>O8 -Valider des solutions techniques</t>
  </si>
  <si>
    <t>CO8.0</t>
  </si>
  <si>
    <t xml:space="preserve"> /20</t>
  </si>
  <si>
    <t>Note sur 20 proposée au jury* :</t>
  </si>
  <si>
    <t>/20</t>
  </si>
  <si>
    <t>Note x coefficient :</t>
  </si>
  <si>
    <t></t>
  </si>
  <si>
    <t>Appréciation globale</t>
  </si>
  <si>
    <t>La description du principe ou de la solution est synthétique et correcte</t>
  </si>
  <si>
    <t>La description du fonctionnement ou de l'exploitation du système est synthétique et correcte</t>
  </si>
  <si>
    <t>O6 - Communiquer une idée, un principe ou une solution technique, un projet</t>
  </si>
  <si>
    <t>Le choix de la démarche retenue est argumentée</t>
  </si>
  <si>
    <t>C06.3</t>
  </si>
  <si>
    <t>Présenter et argumenter des démarches et des résultats</t>
  </si>
  <si>
    <t>Le choix des matériaux et/ou des matériels est justifié, des critères d'éco conception sont pris en compte</t>
  </si>
  <si>
    <t>Les flux et la forme de l'énergie et/ou de l'information sont décrits de façon qualitative</t>
  </si>
  <si>
    <t>Note brute obtenue par calcul automatique (tous les indicateurs doivent être renseignés) :</t>
  </si>
  <si>
    <t>C02.2</t>
  </si>
  <si>
    <t>Justifier les solutions constructives d'un système au regard des impacts environnementaux et économiques engendrés tout au long de son cycle de vie</t>
  </si>
  <si>
    <t>Justifier des éléments d'une solution technique et analyser les écarts par rapport au cahier des charges</t>
  </si>
  <si>
    <t>Les solutions techniques envisagées sont correctement analysées au regard des résultats d'expérimentations et/ou de tests et/ou de simulations</t>
  </si>
  <si>
    <t xml:space="preserve">La  structure matérielle et/ou informationnelle est correctement justifiée </t>
  </si>
  <si>
    <t>L'origine des écarts entre les résultats obtenus et les exigences du cahier des charges est correctement identifiée</t>
  </si>
  <si>
    <t xml:space="preserve">Identifier les flux et la forme de l’énergie, caractériser ses transformations et/ou modulations </t>
  </si>
  <si>
    <t>x</t>
  </si>
  <si>
    <r>
      <t>ATTENTION</t>
    </r>
    <r>
      <rPr>
        <i/>
        <sz val="8"/>
        <color indexed="10"/>
        <rFont val="Arial"/>
        <family val="2"/>
      </rPr>
      <t xml:space="preserve">, si le symbole </t>
    </r>
    <r>
      <rPr>
        <sz val="8"/>
        <color indexed="10"/>
        <rFont val="Arial"/>
        <family val="2"/>
      </rPr>
      <t>◄</t>
    </r>
    <r>
      <rPr>
        <i/>
        <sz val="8"/>
        <color indexed="10"/>
        <rFont val="Arial"/>
        <family val="2"/>
      </rPr>
      <t xml:space="preserve"> apparait dans cette colonne c'est qu'il y a soit plus d'une valeur donnée à l'indicateur, soit pas de valeur, il faut alors choisir laquelle retenir</t>
    </r>
  </si>
  <si>
    <r>
      <t>La justification des paramètres de confort et</t>
    </r>
    <r>
      <rPr>
        <b/>
        <sz val="10"/>
        <color theme="1"/>
        <rFont val="Arial"/>
      </rPr>
      <t>/ou</t>
    </r>
    <r>
      <rPr>
        <sz val="10"/>
        <color theme="1"/>
        <rFont val="Arial"/>
      </rPr>
      <t xml:space="preserve"> la réponse apportée par le système aux contraintes de préservation de la santé et du respect de la sécurité sont explicitées</t>
    </r>
  </si>
  <si>
    <t xml:space="preserve">La relation entre une fonction, des solutions et leur impact environnemental ou sociétal est précisée </t>
  </si>
  <si>
    <t xml:space="preserve">Le compromis technico économique et/ou la prise en compte des normes et réglementations est expliqué </t>
  </si>
  <si>
    <t>Les caractéristiques d'entrées sorties des transformations ou modulations sont correctement précisées</t>
  </si>
  <si>
    <t>Noms des Evaluateurs / Signatures</t>
  </si>
  <si>
    <t>Date :</t>
  </si>
  <si>
    <t>L'analyse globale d'une chaine (énergie, action, information) est correctement réalisée</t>
  </si>
  <si>
    <t>NOM Prénom</t>
  </si>
  <si>
    <t>Grille 2014 version février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</si>
</sst>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6" x14ac:knownFonts="1">
    <font>
      <sz val="12"/>
      <color theme="1"/>
      <name val="Calibri"/>
      <family val="2"/>
      <charset val="128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12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i/>
      <sz val="10"/>
      <color indexed="12"/>
      <name val="Arial"/>
      <family val="2"/>
    </font>
    <font>
      <b/>
      <sz val="7"/>
      <color indexed="12"/>
      <name val="Arial"/>
      <family val="2"/>
    </font>
    <font>
      <b/>
      <sz val="12"/>
      <color indexed="10"/>
      <name val="Arial"/>
      <family val="2"/>
    </font>
    <font>
      <b/>
      <i/>
      <sz val="8"/>
      <color indexed="10"/>
      <name val="Arial"/>
      <family val="2"/>
    </font>
    <font>
      <i/>
      <sz val="8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10"/>
      <name val="Wingdings"/>
    </font>
    <font>
      <sz val="9"/>
      <color indexed="10"/>
      <name val="Arial Narrow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0"/>
      <color theme="1"/>
      <name val="Arial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0"/>
      <color theme="1"/>
      <name val="Arial"/>
    </font>
    <font>
      <i/>
      <sz val="9"/>
      <color theme="1"/>
      <name val="Arial"/>
      <family val="2"/>
    </font>
    <font>
      <sz val="10"/>
      <color theme="0"/>
      <name val="Arial"/>
    </font>
    <font>
      <b/>
      <sz val="9"/>
      <color indexed="9"/>
      <name val="Arial"/>
    </font>
    <font>
      <b/>
      <sz val="9"/>
      <color theme="1"/>
      <name val="Arial"/>
    </font>
    <font>
      <b/>
      <sz val="10"/>
      <color theme="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9">
    <xf numFmtId="0" fontId="0" fillId="0" borderId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136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9" fontId="5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/>
    <xf numFmtId="0" fontId="8" fillId="0" borderId="0" xfId="0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6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9" fontId="18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top" wrapText="1"/>
    </xf>
    <xf numFmtId="0" fontId="25" fillId="0" borderId="0" xfId="0" applyFont="1"/>
    <xf numFmtId="0" fontId="27" fillId="6" borderId="1" xfId="0" applyFont="1" applyFill="1" applyBorder="1" applyAlignment="1">
      <alignment vertical="center" wrapText="1"/>
    </xf>
    <xf numFmtId="0" fontId="9" fillId="0" borderId="0" xfId="0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27" fillId="0" borderId="8" xfId="0" applyFont="1" applyFill="1" applyBorder="1" applyAlignment="1">
      <alignment vertical="center" wrapText="1"/>
    </xf>
    <xf numFmtId="0" fontId="27" fillId="0" borderId="6" xfId="0" applyFont="1" applyBorder="1" applyAlignment="1" applyProtection="1">
      <alignment horizontal="center" vertical="center"/>
      <protection locked="0"/>
    </xf>
    <xf numFmtId="0" fontId="27" fillId="0" borderId="7" xfId="0" applyFont="1" applyFill="1" applyBorder="1" applyAlignment="1" applyProtection="1">
      <alignment horizontal="center" vertical="center"/>
      <protection locked="0"/>
    </xf>
    <xf numFmtId="0" fontId="27" fillId="3" borderId="8" xfId="0" applyFont="1" applyFill="1" applyBorder="1" applyAlignment="1">
      <alignment vertical="center" wrapText="1"/>
    </xf>
    <xf numFmtId="0" fontId="27" fillId="3" borderId="8" xfId="0" applyFont="1" applyFill="1" applyBorder="1" applyAlignment="1" applyProtection="1">
      <alignment horizontal="center" vertical="center"/>
      <protection locked="0"/>
    </xf>
    <xf numFmtId="0" fontId="27" fillId="3" borderId="9" xfId="0" applyFont="1" applyFill="1" applyBorder="1" applyAlignment="1" applyProtection="1">
      <alignment horizontal="center" vertical="center"/>
      <protection locked="0"/>
    </xf>
    <xf numFmtId="0" fontId="30" fillId="0" borderId="26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0" fontId="27" fillId="3" borderId="8" xfId="0" applyFont="1" applyFill="1" applyBorder="1" applyAlignment="1" applyProtection="1">
      <alignment horizontal="center" vertical="center" wrapText="1"/>
      <protection locked="0"/>
    </xf>
    <xf numFmtId="0" fontId="27" fillId="3" borderId="10" xfId="0" applyFont="1" applyFill="1" applyBorder="1" applyAlignment="1" applyProtection="1">
      <alignment horizontal="center" vertical="center" wrapText="1"/>
      <protection locked="0"/>
    </xf>
    <xf numFmtId="0" fontId="27" fillId="3" borderId="11" xfId="0" applyFont="1" applyFill="1" applyBorder="1" applyAlignment="1" applyProtection="1">
      <alignment horizontal="center" vertical="center" wrapText="1"/>
      <protection locked="0"/>
    </xf>
    <xf numFmtId="0" fontId="27" fillId="0" borderId="8" xfId="0" applyFont="1" applyFill="1" applyBorder="1" applyAlignment="1" applyProtection="1">
      <alignment horizontal="center" vertical="center" wrapText="1"/>
      <protection locked="0"/>
    </xf>
    <xf numFmtId="0" fontId="27" fillId="0" borderId="7" xfId="0" applyFont="1" applyFill="1" applyBorder="1" applyAlignment="1" applyProtection="1">
      <alignment horizontal="center" vertical="center" wrapText="1"/>
      <protection locked="0"/>
    </xf>
    <xf numFmtId="0" fontId="27" fillId="3" borderId="17" xfId="0" applyFont="1" applyFill="1" applyBorder="1" applyAlignment="1">
      <alignment vertical="center" wrapText="1"/>
    </xf>
    <xf numFmtId="0" fontId="27" fillId="3" borderId="17" xfId="0" applyFont="1" applyFill="1" applyBorder="1" applyAlignment="1" applyProtection="1">
      <alignment horizontal="center" vertical="center" wrapText="1"/>
      <protection locked="0"/>
    </xf>
    <xf numFmtId="0" fontId="27" fillId="3" borderId="22" xfId="0" applyFont="1" applyFill="1" applyBorder="1" applyAlignment="1" applyProtection="1">
      <alignment horizontal="center" vertical="center" wrapText="1"/>
      <protection locked="0"/>
    </xf>
    <xf numFmtId="0" fontId="30" fillId="0" borderId="25" xfId="0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7" fillId="0" borderId="8" xfId="0" applyFont="1" applyBorder="1" applyAlignment="1">
      <alignment vertical="center" wrapText="1"/>
    </xf>
    <xf numFmtId="0" fontId="27" fillId="0" borderId="11" xfId="0" applyFont="1" applyFill="1" applyBorder="1" applyAlignment="1" applyProtection="1">
      <alignment horizontal="center" vertical="center" wrapText="1"/>
      <protection locked="0"/>
    </xf>
    <xf numFmtId="0" fontId="27" fillId="6" borderId="8" xfId="0" applyFont="1" applyFill="1" applyBorder="1" applyAlignment="1">
      <alignment vertical="center" wrapText="1"/>
    </xf>
    <xf numFmtId="0" fontId="27" fillId="7" borderId="8" xfId="0" applyFont="1" applyFill="1" applyBorder="1" applyAlignment="1">
      <alignment vertical="center" wrapText="1"/>
    </xf>
    <xf numFmtId="0" fontId="27" fillId="7" borderId="17" xfId="0" applyFont="1" applyFill="1" applyBorder="1" applyAlignment="1">
      <alignment vertical="center" wrapText="1"/>
    </xf>
    <xf numFmtId="9" fontId="4" fillId="0" borderId="0" xfId="0" applyNumberFormat="1" applyFont="1" applyBorder="1" applyAlignment="1">
      <alignment horizontal="left" vertical="center"/>
    </xf>
    <xf numFmtId="9" fontId="14" fillId="5" borderId="8" xfId="0" applyNumberFormat="1" applyFont="1" applyFill="1" applyBorder="1" applyAlignment="1">
      <alignment horizontal="center" vertical="center"/>
    </xf>
    <xf numFmtId="9" fontId="5" fillId="0" borderId="8" xfId="0" applyNumberFormat="1" applyFont="1" applyBorder="1" applyAlignment="1">
      <alignment horizontal="center" vertical="center"/>
    </xf>
    <xf numFmtId="2" fontId="30" fillId="5" borderId="8" xfId="0" applyNumberFormat="1" applyFont="1" applyFill="1" applyBorder="1" applyAlignment="1">
      <alignment horizontal="center" vertical="center"/>
    </xf>
    <xf numFmtId="2" fontId="27" fillId="0" borderId="8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10" fontId="32" fillId="0" borderId="0" xfId="0" applyNumberFormat="1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9" fontId="14" fillId="0" borderId="0" xfId="0" applyNumberFormat="1" applyFont="1" applyBorder="1" applyAlignment="1">
      <alignment horizontal="center" vertical="center"/>
    </xf>
    <xf numFmtId="0" fontId="8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vertical="center"/>
    </xf>
    <xf numFmtId="0" fontId="35" fillId="0" borderId="0" xfId="0" applyFont="1" applyBorder="1" applyAlignment="1">
      <alignment vertical="center"/>
    </xf>
    <xf numFmtId="10" fontId="35" fillId="0" borderId="0" xfId="0" applyNumberFormat="1" applyFont="1" applyBorder="1" applyAlignment="1">
      <alignment vertical="center"/>
    </xf>
    <xf numFmtId="0" fontId="1" fillId="6" borderId="1" xfId="0" applyFont="1" applyFill="1" applyBorder="1" applyAlignment="1" applyProtection="1">
      <alignment horizontal="center" vertical="center"/>
      <protection locked="0"/>
    </xf>
    <xf numFmtId="0" fontId="1" fillId="6" borderId="27" xfId="0" applyFont="1" applyFill="1" applyBorder="1" applyAlignment="1" applyProtection="1">
      <alignment horizontal="center" vertical="center"/>
      <protection locked="0"/>
    </xf>
    <xf numFmtId="0" fontId="27" fillId="6" borderId="8" xfId="0" applyFont="1" applyFill="1" applyBorder="1" applyAlignment="1" applyProtection="1">
      <alignment horizontal="center" vertical="center" wrapText="1"/>
      <protection locked="0"/>
    </xf>
    <xf numFmtId="0" fontId="27" fillId="6" borderId="10" xfId="0" applyFont="1" applyFill="1" applyBorder="1" applyAlignment="1" applyProtection="1">
      <alignment horizontal="center" vertical="center" wrapText="1"/>
      <protection locked="0"/>
    </xf>
    <xf numFmtId="0" fontId="27" fillId="6" borderId="12" xfId="0" applyFont="1" applyFill="1" applyBorder="1" applyAlignment="1" applyProtection="1">
      <alignment horizontal="center" vertical="center" wrapText="1"/>
      <protection locked="0"/>
    </xf>
    <xf numFmtId="0" fontId="27" fillId="6" borderId="8" xfId="0" applyFont="1" applyFill="1" applyBorder="1" applyAlignment="1" applyProtection="1">
      <alignment horizontal="center" vertical="center"/>
      <protection locked="0"/>
    </xf>
    <xf numFmtId="0" fontId="27" fillId="6" borderId="11" xfId="0" applyFont="1" applyFill="1" applyBorder="1" applyAlignment="1" applyProtection="1">
      <alignment horizontal="center" vertical="center"/>
      <protection locked="0"/>
    </xf>
    <xf numFmtId="0" fontId="27" fillId="7" borderId="8" xfId="0" applyFont="1" applyFill="1" applyBorder="1" applyAlignment="1" applyProtection="1">
      <alignment horizontal="center" vertical="center" wrapText="1"/>
      <protection locked="0"/>
    </xf>
    <xf numFmtId="0" fontId="27" fillId="7" borderId="10" xfId="0" applyFont="1" applyFill="1" applyBorder="1" applyAlignment="1" applyProtection="1">
      <alignment horizontal="center" vertical="center" wrapText="1"/>
      <protection locked="0"/>
    </xf>
    <xf numFmtId="0" fontId="27" fillId="7" borderId="12" xfId="0" applyFont="1" applyFill="1" applyBorder="1" applyAlignment="1" applyProtection="1">
      <alignment horizontal="center" vertical="center" wrapText="1"/>
      <protection locked="0"/>
    </xf>
    <xf numFmtId="0" fontId="27" fillId="7" borderId="17" xfId="0" applyFont="1" applyFill="1" applyBorder="1" applyAlignment="1" applyProtection="1">
      <alignment horizontal="center" vertical="center"/>
      <protection locked="0"/>
    </xf>
    <xf numFmtId="0" fontId="27" fillId="7" borderId="18" xfId="0" applyFont="1" applyFill="1" applyBorder="1" applyAlignment="1" applyProtection="1">
      <alignment horizontal="center" vertical="center"/>
      <protection locked="0"/>
    </xf>
    <xf numFmtId="0" fontId="0" fillId="0" borderId="2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30" fillId="2" borderId="13" xfId="0" applyFont="1" applyFill="1" applyBorder="1" applyAlignment="1">
      <alignment horizontal="left" vertical="center" wrapText="1"/>
    </xf>
    <xf numFmtId="0" fontId="30" fillId="2" borderId="14" xfId="0" applyFont="1" applyFill="1" applyBorder="1" applyAlignment="1">
      <alignment horizontal="left" vertical="center" wrapText="1"/>
    </xf>
    <xf numFmtId="0" fontId="30" fillId="2" borderId="15" xfId="0" applyFont="1" applyFill="1" applyBorder="1" applyAlignment="1">
      <alignment horizontal="left" vertical="center" wrapText="1"/>
    </xf>
    <xf numFmtId="0" fontId="31" fillId="0" borderId="1" xfId="0" applyNumberFormat="1" applyFont="1" applyBorder="1" applyAlignment="1" applyProtection="1">
      <alignment horizontal="center" vertical="center"/>
      <protection locked="0"/>
    </xf>
    <xf numFmtId="0" fontId="31" fillId="0" borderId="5" xfId="0" applyNumberFormat="1" applyFont="1" applyBorder="1" applyAlignment="1" applyProtection="1">
      <alignment horizontal="center" vertical="center"/>
      <protection locked="0"/>
    </xf>
    <xf numFmtId="0" fontId="0" fillId="0" borderId="5" xfId="0" applyNumberFormat="1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4" xfId="0" applyNumberFormat="1" applyFont="1" applyBorder="1" applyAlignment="1">
      <alignment horizontal="center" vertical="center"/>
    </xf>
    <xf numFmtId="0" fontId="30" fillId="0" borderId="25" xfId="0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30" fillId="0" borderId="23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horizontal="left" vertical="center" wrapText="1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27" fillId="0" borderId="8" xfId="0" applyFont="1" applyFill="1" applyBorder="1" applyAlignment="1">
      <alignment horizontal="left" vertical="center" wrapText="1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30" fillId="4" borderId="1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4" fontId="9" fillId="0" borderId="19" xfId="0" applyNumberFormat="1" applyFont="1" applyBorder="1" applyAlignment="1" applyProtection="1">
      <alignment horizontal="center" vertical="center"/>
      <protection locked="0"/>
    </xf>
    <xf numFmtId="164" fontId="9" fillId="0" borderId="20" xfId="0" applyNumberFormat="1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4" fontId="19" fillId="4" borderId="19" xfId="0" applyNumberFormat="1" applyFont="1" applyFill="1" applyBorder="1" applyAlignment="1">
      <alignment horizontal="center" vertical="center"/>
    </xf>
    <xf numFmtId="164" fontId="19" fillId="4" borderId="20" xfId="0" applyNumberFormat="1" applyFont="1" applyFill="1" applyBorder="1" applyAlignment="1">
      <alignment horizontal="center" vertical="center"/>
    </xf>
    <xf numFmtId="0" fontId="19" fillId="4" borderId="20" xfId="0" applyFont="1" applyFill="1" applyBorder="1" applyAlignment="1">
      <alignment horizontal="center" vertical="center"/>
    </xf>
    <xf numFmtId="0" fontId="19" fillId="4" borderId="2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21" fillId="0" borderId="0" xfId="0" applyFont="1" applyBorder="1" applyAlignment="1">
      <alignment horizontal="right" vertical="center"/>
    </xf>
    <xf numFmtId="0" fontId="1" fillId="0" borderId="19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34" fillId="0" borderId="0" xfId="0" applyFont="1" applyBorder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164" fontId="1" fillId="0" borderId="16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7" fillId="0" borderId="0" xfId="0" applyNumberFormat="1" applyFont="1" applyBorder="1" applyAlignment="1">
      <alignment horizontal="center" vertical="center"/>
    </xf>
    <xf numFmtId="0" fontId="30" fillId="2" borderId="2" xfId="0" applyFont="1" applyFill="1" applyBorder="1" applyAlignment="1">
      <alignment horizontal="left" vertical="center" wrapText="1"/>
    </xf>
    <xf numFmtId="0" fontId="30" fillId="2" borderId="3" xfId="0" applyFont="1" applyFill="1" applyBorder="1" applyAlignment="1">
      <alignment horizontal="left" vertical="center" wrapText="1"/>
    </xf>
    <xf numFmtId="0" fontId="30" fillId="2" borderId="4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left" vertical="top"/>
    </xf>
    <xf numFmtId="0" fontId="6" fillId="0" borderId="30" xfId="0" applyFont="1" applyBorder="1" applyAlignment="1">
      <alignment horizontal="left" vertical="top"/>
    </xf>
    <xf numFmtId="0" fontId="6" fillId="0" borderId="22" xfId="0" applyFont="1" applyBorder="1" applyAlignment="1">
      <alignment horizontal="left" vertical="top"/>
    </xf>
    <xf numFmtId="0" fontId="12" fillId="0" borderId="28" xfId="0" applyFont="1" applyBorder="1" applyAlignment="1">
      <alignment horizontal="left" vertical="top"/>
    </xf>
  </cellXfs>
  <cellStyles count="1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Feuil1!$N$5:$N$7</c:f>
              <c:numCache>
                <c:formatCode>0.00%</c:formatCode>
                <c:ptCount val="3"/>
                <c:pt idx="0">
                  <c:v>0.333333333333333</c:v>
                </c:pt>
                <c:pt idx="1">
                  <c:v>0.666666666666667</c:v>
                </c:pt>
                <c:pt idx="2">
                  <c:v>0.333333333333333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324408"/>
        <c:axId val="-2127437368"/>
      </c:barChart>
      <c:catAx>
        <c:axId val="-2146324408"/>
        <c:scaling>
          <c:orientation val="maxMin"/>
        </c:scaling>
        <c:delete val="1"/>
        <c:axPos val="l"/>
        <c:majorTickMark val="out"/>
        <c:minorTickMark val="none"/>
        <c:tickLblPos val="nextTo"/>
        <c:crossAx val="-2127437368"/>
        <c:crosses val="autoZero"/>
        <c:auto val="1"/>
        <c:lblAlgn val="ctr"/>
        <c:lblOffset val="100"/>
        <c:noMultiLvlLbl val="0"/>
      </c:catAx>
      <c:valAx>
        <c:axId val="-2127437368"/>
        <c:scaling>
          <c:orientation val="minMax"/>
          <c:max val="1.0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-2146324408"/>
        <c:crossesAt val="0.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Feuil1!$N$9:$N$13</c:f>
              <c:numCache>
                <c:formatCode>0.00%</c:formatCode>
                <c:ptCount val="5"/>
                <c:pt idx="0">
                  <c:v>0.02</c:v>
                </c:pt>
                <c:pt idx="1">
                  <c:v>1.0</c:v>
                </c:pt>
                <c:pt idx="2">
                  <c:v>0.666666666666667</c:v>
                </c:pt>
                <c:pt idx="3">
                  <c:v>1.0</c:v>
                </c:pt>
                <c:pt idx="4">
                  <c:v>0.333333333333333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307400"/>
        <c:axId val="2107488600"/>
      </c:barChart>
      <c:catAx>
        <c:axId val="-2146307400"/>
        <c:scaling>
          <c:orientation val="maxMin"/>
        </c:scaling>
        <c:delete val="1"/>
        <c:axPos val="l"/>
        <c:majorTickMark val="out"/>
        <c:minorTickMark val="none"/>
        <c:tickLblPos val="nextTo"/>
        <c:crossAx val="2107488600"/>
        <c:crosses val="autoZero"/>
        <c:auto val="1"/>
        <c:lblAlgn val="ctr"/>
        <c:lblOffset val="100"/>
        <c:noMultiLvlLbl val="0"/>
      </c:catAx>
      <c:valAx>
        <c:axId val="2107488600"/>
        <c:scaling>
          <c:orientation val="minMax"/>
          <c:max val="1.0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-2146307400"/>
        <c:crossesAt val="0.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Feuil1!$N$15:$N$18</c:f>
              <c:numCache>
                <c:formatCode>0.00%</c:formatCode>
                <c:ptCount val="4"/>
                <c:pt idx="0">
                  <c:v>0.666666666666667</c:v>
                </c:pt>
                <c:pt idx="1">
                  <c:v>0.666666666666667</c:v>
                </c:pt>
                <c:pt idx="2">
                  <c:v>1.0</c:v>
                </c:pt>
                <c:pt idx="3">
                  <c:v>0.333333333333333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355704"/>
        <c:axId val="-2145460920"/>
      </c:barChart>
      <c:catAx>
        <c:axId val="-2146355704"/>
        <c:scaling>
          <c:orientation val="maxMin"/>
        </c:scaling>
        <c:delete val="1"/>
        <c:axPos val="l"/>
        <c:majorTickMark val="out"/>
        <c:minorTickMark val="none"/>
        <c:tickLblPos val="nextTo"/>
        <c:crossAx val="-2145460920"/>
        <c:crosses val="autoZero"/>
        <c:auto val="1"/>
        <c:lblAlgn val="ctr"/>
        <c:lblOffset val="100"/>
        <c:noMultiLvlLbl val="0"/>
      </c:catAx>
      <c:valAx>
        <c:axId val="-2145460920"/>
        <c:scaling>
          <c:orientation val="minMax"/>
          <c:max val="1.0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-2146355704"/>
        <c:crossesAt val="0.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Feuil1!$N$20:$N$21</c:f>
              <c:numCache>
                <c:formatCode>0.00%</c:formatCode>
                <c:ptCount val="2"/>
                <c:pt idx="0">
                  <c:v>0.333333333333333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207752"/>
        <c:axId val="-2145372280"/>
      </c:barChart>
      <c:catAx>
        <c:axId val="-2145207752"/>
        <c:scaling>
          <c:orientation val="maxMin"/>
        </c:scaling>
        <c:delete val="1"/>
        <c:axPos val="l"/>
        <c:majorTickMark val="out"/>
        <c:minorTickMark val="none"/>
        <c:tickLblPos val="nextTo"/>
        <c:crossAx val="-2145372280"/>
        <c:crosses val="autoZero"/>
        <c:auto val="1"/>
        <c:lblAlgn val="ctr"/>
        <c:lblOffset val="100"/>
        <c:noMultiLvlLbl val="0"/>
      </c:catAx>
      <c:valAx>
        <c:axId val="-2145372280"/>
        <c:scaling>
          <c:orientation val="minMax"/>
          <c:max val="1.0"/>
        </c:scaling>
        <c:delete val="1"/>
        <c:axPos val="t"/>
        <c:majorGridlines/>
        <c:numFmt formatCode="0.00%" sourceLinked="1"/>
        <c:majorTickMark val="none"/>
        <c:minorTickMark val="none"/>
        <c:tickLblPos val="none"/>
        <c:crossAx val="-2145207752"/>
        <c:crossesAt val="0.0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360680</xdr:colOff>
      <xdr:row>3</xdr:row>
      <xdr:rowOff>50800</xdr:rowOff>
    </xdr:from>
    <xdr:to>
      <xdr:col>11</xdr:col>
      <xdr:colOff>0</xdr:colOff>
      <xdr:row>7</xdr:row>
      <xdr:rowOff>91440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</xdr:row>
      <xdr:rowOff>0</xdr:rowOff>
    </xdr:from>
    <xdr:to>
      <xdr:col>11</xdr:col>
      <xdr:colOff>5080</xdr:colOff>
      <xdr:row>13</xdr:row>
      <xdr:rowOff>121920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13</xdr:row>
      <xdr:rowOff>40640</xdr:rowOff>
    </xdr:from>
    <xdr:to>
      <xdr:col>11</xdr:col>
      <xdr:colOff>5080</xdr:colOff>
      <xdr:row>19</xdr:row>
      <xdr:rowOff>71120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17</xdr:row>
      <xdr:rowOff>182880</xdr:rowOff>
    </xdr:from>
    <xdr:to>
      <xdr:col>11</xdr:col>
      <xdr:colOff>5080</xdr:colOff>
      <xdr:row>22</xdr:row>
      <xdr:rowOff>10160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taraud/Library/Containers/com.apple.mail/Data/Library/Mail%20Downloads/8B205DDA-3867-448B-9EB0-EABA5E70FDC8/STI2D/Grille%20&#233;valuation%20STI2D%20Soutenance%20Projet%20Ttes%20option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entification"/>
      <sheetName val="Notation"/>
    </sheetNames>
    <sheetDataSet>
      <sheetData sheetId="0">
        <row r="2">
          <cell r="B2" t="str">
            <v>Baccalauréat technologique "Sciences et Technologie Industrielles du Développement Durable"</v>
          </cell>
        </row>
        <row r="3">
          <cell r="B3" t="str">
            <v>Toutes options</v>
          </cell>
        </row>
        <row r="4">
          <cell r="B4" t="str">
            <v>Soutenance Projet</v>
          </cell>
        </row>
        <row r="5">
          <cell r="B5">
            <v>6</v>
          </cell>
        </row>
      </sheetData>
      <sheetData sheetId="1">
        <row r="5">
          <cell r="O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38"/>
  <sheetViews>
    <sheetView tabSelected="1" workbookViewId="0">
      <selection activeCell="N10" sqref="N10"/>
    </sheetView>
  </sheetViews>
  <sheetFormatPr baseColWidth="10" defaultColWidth="11.5" defaultRowHeight="12" x14ac:dyDescent="0"/>
  <cols>
    <col min="1" max="1" width="6.83203125" style="1" bestFit="1" customWidth="1"/>
    <col min="2" max="2" width="54.6640625" style="2" customWidth="1"/>
    <col min="3" max="3" width="102.1640625" style="3" customWidth="1"/>
    <col min="4" max="4" width="1.1640625" style="18" customWidth="1"/>
    <col min="5" max="8" width="3.6640625" style="6" customWidth="1"/>
    <col min="9" max="9" width="3.83203125" style="7" customWidth="1"/>
    <col min="10" max="10" width="4.83203125" style="8" customWidth="1"/>
    <col min="11" max="11" width="18" style="9" customWidth="1"/>
    <col min="12" max="12" width="8.6640625" style="27" customWidth="1"/>
    <col min="13" max="13" width="2.1640625" style="57" bestFit="1" customWidth="1"/>
    <col min="14" max="14" width="8.5" style="58" bestFit="1" customWidth="1"/>
    <col min="15" max="15" width="11.5" style="11"/>
    <col min="16" max="26" width="11.5" style="10"/>
    <col min="27" max="16384" width="11.5" style="3"/>
  </cols>
  <sheetData>
    <row r="1" spans="1:26" s="61" customFormat="1" ht="18" customHeight="1">
      <c r="A1" s="59" t="str">
        <f>[1]Identification!B2</f>
        <v>Baccalauréat technologique "Sciences et Technologie Industrielles du Développement Durable"</v>
      </c>
      <c r="B1" s="60"/>
      <c r="D1" s="62" t="str">
        <f>[1]Identification!B3</f>
        <v>Toutes options</v>
      </c>
      <c r="E1" s="63"/>
      <c r="F1" s="5" t="str">
        <f>[1]Identification!B4</f>
        <v>Soutenance Projet</v>
      </c>
      <c r="G1" s="26"/>
      <c r="H1" s="26"/>
      <c r="I1" s="64"/>
      <c r="J1" s="65"/>
      <c r="K1" s="119" t="s">
        <v>51</v>
      </c>
      <c r="L1" s="120"/>
      <c r="M1" s="68"/>
      <c r="N1" s="69"/>
    </row>
    <row r="2" spans="1:26">
      <c r="A2" s="3"/>
      <c r="B2" s="3"/>
      <c r="C2" s="12"/>
      <c r="D2" s="127"/>
      <c r="E2" s="127"/>
      <c r="F2" s="127"/>
      <c r="G2" s="127"/>
      <c r="H2" s="127"/>
      <c r="J2" s="66" t="s">
        <v>0</v>
      </c>
      <c r="K2" s="67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" thickBot="1">
      <c r="A3" s="128" t="s">
        <v>1</v>
      </c>
      <c r="B3" s="128"/>
      <c r="C3" s="13" t="s">
        <v>2</v>
      </c>
      <c r="D3" s="14"/>
      <c r="E3" s="15">
        <v>0</v>
      </c>
      <c r="F3" s="15">
        <v>1</v>
      </c>
      <c r="G3" s="15">
        <v>2</v>
      </c>
      <c r="H3" s="15">
        <v>3</v>
      </c>
      <c r="J3" s="52" t="s">
        <v>3</v>
      </c>
      <c r="L3" s="27" t="s">
        <v>4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29" t="s">
        <v>5</v>
      </c>
      <c r="B4" s="130"/>
      <c r="C4" s="130"/>
      <c r="D4" s="130"/>
      <c r="E4" s="130"/>
      <c r="F4" s="130"/>
      <c r="G4" s="130"/>
      <c r="H4" s="131"/>
      <c r="I4" s="16"/>
      <c r="J4" s="53">
        <v>0.2</v>
      </c>
      <c r="L4" s="55">
        <f>SUMPRODUCT(L5:L7,M5:M7)/SUMPRODUCT(J5:J7,M5:M7)</f>
        <v>1.7999999999999998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" customHeight="1">
      <c r="A5" s="94" t="s">
        <v>6</v>
      </c>
      <c r="B5" s="95" t="s">
        <v>7</v>
      </c>
      <c r="C5" s="29" t="s">
        <v>31</v>
      </c>
      <c r="D5" s="89"/>
      <c r="E5" s="30"/>
      <c r="F5" s="30" t="s">
        <v>41</v>
      </c>
      <c r="G5" s="30"/>
      <c r="H5" s="31"/>
      <c r="I5" s="16" t="str">
        <f>(IF(M5&lt;&gt;1,"◄",""))</f>
        <v/>
      </c>
      <c r="J5" s="54">
        <v>0.35</v>
      </c>
      <c r="L5" s="56">
        <f>(IF(F5&lt;&gt;"",1/3,0)+IF(G5&lt;&gt;"",2/3,0)+IF(H5&lt;&gt;"",1,0))*J5*J$4*20</f>
        <v>0.46666666666666662</v>
      </c>
      <c r="M5" s="57">
        <f>IF(E5&lt;&gt;"",1,0)+IF(F5&lt;&gt;"",1,0)+IF(G5&lt;&gt;"",1,0)+IF(H5&lt;&gt;"",1,0)</f>
        <v>1</v>
      </c>
      <c r="N5" s="58">
        <f>IF(E5&lt;&gt;"",0.02,(L5/(J5*J$4*20)))</f>
        <v>0.33333333333333331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7" customHeight="1">
      <c r="A6" s="94"/>
      <c r="B6" s="95"/>
      <c r="C6" s="32" t="s">
        <v>38</v>
      </c>
      <c r="D6" s="91"/>
      <c r="E6" s="33"/>
      <c r="F6" s="33"/>
      <c r="G6" s="33" t="s">
        <v>41</v>
      </c>
      <c r="H6" s="34"/>
      <c r="I6" s="16" t="str">
        <f t="shared" ref="I6:I7" si="0">(IF(M6&lt;&gt;1,"◄",""))</f>
        <v/>
      </c>
      <c r="J6" s="54">
        <v>0.35</v>
      </c>
      <c r="L6" s="56">
        <f>(IF(F6&lt;&gt;"",1/3,0)+IF(G6&lt;&gt;"",2/3,0)+IF(H6&lt;&gt;"",1,0))*J6*J$4*20</f>
        <v>0.93333333333333324</v>
      </c>
      <c r="M6" s="57">
        <f>IF(D6="",IF(E6&lt;&gt;"",1,0)+IF(F6&lt;&gt;"",1,0)+IF(G6&lt;&gt;"",1,0)+IF(H6&lt;&gt;"",1,0),0)</f>
        <v>1</v>
      </c>
      <c r="N6" s="58">
        <f t="shared" ref="N6:N7" si="1">IF(E6&lt;&gt;"",0.02,(L6/(J6*J$4*20)))</f>
        <v>0.66666666666666663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" customHeight="1" thickBot="1">
      <c r="A7" s="35" t="s">
        <v>8</v>
      </c>
      <c r="B7" s="36" t="s">
        <v>9</v>
      </c>
      <c r="C7" s="25" t="s">
        <v>43</v>
      </c>
      <c r="D7" s="91"/>
      <c r="E7" s="70"/>
      <c r="F7" s="70" t="s">
        <v>41</v>
      </c>
      <c r="G7" s="70"/>
      <c r="H7" s="71"/>
      <c r="I7" s="16" t="str">
        <f t="shared" si="0"/>
        <v/>
      </c>
      <c r="J7" s="54">
        <v>0.3</v>
      </c>
      <c r="L7" s="56">
        <f>(IF(F7&lt;&gt;"",1/3,0)+IF(G7&lt;&gt;"",2/3,0)+IF(H7&lt;&gt;"",1,0))*J7*J$4*20</f>
        <v>0.4</v>
      </c>
      <c r="M7" s="57">
        <f>IF(D7="",IF(E7&lt;&gt;"",1,0)+IF(F7&lt;&gt;"",1,0)+IF(G7&lt;&gt;"",1,0)+IF(H7&lt;&gt;"",1,0),0)</f>
        <v>1</v>
      </c>
      <c r="N7" s="58">
        <f t="shared" si="1"/>
        <v>0.33333333333333337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24" t="s">
        <v>10</v>
      </c>
      <c r="B8" s="125"/>
      <c r="C8" s="125"/>
      <c r="D8" s="125"/>
      <c r="E8" s="125"/>
      <c r="F8" s="125"/>
      <c r="G8" s="125"/>
      <c r="H8" s="126"/>
      <c r="I8" s="16"/>
      <c r="J8" s="53">
        <v>0.15</v>
      </c>
      <c r="L8" s="55">
        <f>SUMPRODUCT(L9:L13,M9:M13)/SUMPRODUCT(J9:J13,M9:M13)</f>
        <v>1.8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>
      <c r="A9" s="94" t="s">
        <v>11</v>
      </c>
      <c r="B9" s="100" t="s">
        <v>40</v>
      </c>
      <c r="C9" s="32" t="s">
        <v>32</v>
      </c>
      <c r="D9" s="89"/>
      <c r="E9" s="37" t="s">
        <v>41</v>
      </c>
      <c r="F9" s="37"/>
      <c r="G9" s="38"/>
      <c r="H9" s="39"/>
      <c r="I9" s="16" t="str">
        <f>(IF(M9&lt;&gt;1,"◄",""))</f>
        <v/>
      </c>
      <c r="J9" s="54">
        <v>0.2</v>
      </c>
      <c r="L9" s="56">
        <f>(IF(F9&lt;&gt;"",1/3,0)+IF(G9&lt;&gt;"",2/3,0)+IF(H9&lt;&gt;"",1,0))*J9*J$8*20</f>
        <v>0</v>
      </c>
      <c r="M9" s="57">
        <f>IF(D9="",IF(E9&lt;&gt;"",1,0)+IF(F9&lt;&gt;"",1,0)+IF(G9&lt;&gt;"",1,0)+IF(H9&lt;&gt;"",1,0),0)</f>
        <v>1</v>
      </c>
      <c r="N9" s="58">
        <f>IF(E9&lt;&gt;"",0.02,(L9/(J9*J$8*20)))</f>
        <v>0.02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94"/>
      <c r="B10" s="100"/>
      <c r="C10" s="49" t="s">
        <v>46</v>
      </c>
      <c r="D10" s="90"/>
      <c r="E10" s="72"/>
      <c r="F10" s="72"/>
      <c r="G10" s="73"/>
      <c r="H10" s="74" t="s">
        <v>41</v>
      </c>
      <c r="I10" s="16" t="str">
        <f t="shared" ref="I10:I13" si="2">(IF(M10&lt;&gt;1,"◄",""))</f>
        <v/>
      </c>
      <c r="J10" s="54">
        <v>0.2</v>
      </c>
      <c r="L10" s="56">
        <f>(IF(F10&lt;&gt;"",1/3,0)+IF(G10&lt;&gt;"",2/3,0)+IF(H10&lt;&gt;"",1,0))*J10*J$8*20</f>
        <v>0.6</v>
      </c>
      <c r="M10" s="57">
        <f>IF(D10="",IF(E10&lt;&gt;"",1,0)+IF(F10&lt;&gt;"",1,0)+IF(G10&lt;&gt;"",1,0)+IF(H10&lt;&gt;"",1,0),0)</f>
        <v>1</v>
      </c>
      <c r="N10" s="58">
        <f t="shared" ref="N10:N13" si="3">IF(E10&lt;&gt;"",0.02,(L10/(J10*J$8*20)))</f>
        <v>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94"/>
      <c r="B11" s="100"/>
      <c r="C11" s="50" t="s">
        <v>49</v>
      </c>
      <c r="D11" s="91"/>
      <c r="E11" s="77"/>
      <c r="F11" s="77"/>
      <c r="G11" s="78" t="s">
        <v>41</v>
      </c>
      <c r="H11" s="79"/>
      <c r="I11" s="16" t="str">
        <f t="shared" si="2"/>
        <v/>
      </c>
      <c r="J11" s="54">
        <v>0.2</v>
      </c>
      <c r="L11" s="56">
        <f>(IF(F11&lt;&gt;"",1/3,0)+IF(G11&lt;&gt;"",2/3,0)+IF(H11&lt;&gt;"",1,0))*J11*J$8*20</f>
        <v>0.4</v>
      </c>
      <c r="M11" s="57">
        <f>IF(D11="",IF(E11&lt;&gt;"",1,0)+IF(F11&lt;&gt;"",1,0)+IF(G11&lt;&gt;"",1,0)+IF(H11&lt;&gt;"",1,0),0)</f>
        <v>1</v>
      </c>
      <c r="N11" s="58">
        <f t="shared" si="3"/>
        <v>0.66666666666666674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94" t="s">
        <v>34</v>
      </c>
      <c r="B12" s="95" t="s">
        <v>35</v>
      </c>
      <c r="C12" s="29" t="s">
        <v>44</v>
      </c>
      <c r="D12" s="91"/>
      <c r="E12" s="40"/>
      <c r="F12" s="40"/>
      <c r="G12" s="40"/>
      <c r="H12" s="41" t="s">
        <v>41</v>
      </c>
      <c r="I12" s="16" t="str">
        <f t="shared" si="2"/>
        <v/>
      </c>
      <c r="J12" s="54">
        <v>0.2</v>
      </c>
      <c r="L12" s="56">
        <f>(IF(F12&lt;&gt;"",1/3,0)+IF(G12&lt;&gt;"",2/3,0)+IF(H12&lt;&gt;"",1,0))*J12*J$8*20</f>
        <v>0.6</v>
      </c>
      <c r="M12" s="57">
        <f>IF(D12="",IF(E12&lt;&gt;"",1,0)+IF(F12&lt;&gt;"",1,0)+IF(G12&lt;&gt;"",1,0)+IF(H12&lt;&gt;"",1,0),0)</f>
        <v>1</v>
      </c>
      <c r="N12" s="58">
        <f t="shared" si="3"/>
        <v>1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8" customHeight="1" thickBot="1">
      <c r="A13" s="96"/>
      <c r="B13" s="97"/>
      <c r="C13" s="42" t="s">
        <v>45</v>
      </c>
      <c r="D13" s="92"/>
      <c r="E13" s="43"/>
      <c r="F13" s="43" t="s">
        <v>41</v>
      </c>
      <c r="G13" s="43"/>
      <c r="H13" s="44"/>
      <c r="I13" s="16" t="str">
        <f t="shared" si="2"/>
        <v/>
      </c>
      <c r="J13" s="54">
        <v>0.2</v>
      </c>
      <c r="L13" s="56">
        <f>(IF(F13&lt;&gt;"",1/3,0)+IF(G13&lt;&gt;"",2/3,0)+IF(H13&lt;&gt;"",1,0))*J13*J$8*20</f>
        <v>0.2</v>
      </c>
      <c r="M13" s="57">
        <f>IF(D13="",IF(E13&lt;&gt;"",1,0)+IF(F13&lt;&gt;"",1,0)+IF(G13&lt;&gt;"",1,0)+IF(H13&lt;&gt;"",1,0),0)</f>
        <v>1</v>
      </c>
      <c r="N13" s="58">
        <f t="shared" si="3"/>
        <v>0.33333333333333337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86" t="s">
        <v>27</v>
      </c>
      <c r="B14" s="87"/>
      <c r="C14" s="87"/>
      <c r="D14" s="87"/>
      <c r="E14" s="87"/>
      <c r="F14" s="87"/>
      <c r="G14" s="87"/>
      <c r="H14" s="88"/>
      <c r="I14" s="16"/>
      <c r="J14" s="53">
        <v>0.45</v>
      </c>
      <c r="L14" s="55">
        <f>SUMPRODUCT(L15:L18,M15:M18)/SUMPRODUCT(J15:J18,M15:M18)</f>
        <v>6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5" customHeight="1">
      <c r="A15" s="45" t="s">
        <v>12</v>
      </c>
      <c r="B15" s="46" t="s">
        <v>13</v>
      </c>
      <c r="C15" s="47" t="s">
        <v>25</v>
      </c>
      <c r="D15" s="89"/>
      <c r="E15" s="40"/>
      <c r="F15" s="40"/>
      <c r="G15" s="40" t="s">
        <v>41</v>
      </c>
      <c r="H15" s="48"/>
      <c r="I15" s="16" t="str">
        <f>(IF(M15&lt;&gt;1,"◄",""))</f>
        <v/>
      </c>
      <c r="J15" s="54">
        <v>0.25</v>
      </c>
      <c r="L15" s="56">
        <f>(IF(F15&lt;&gt;"",1/3,0)+IF(G15&lt;&gt;"",2/3,0)+IF(H15&lt;&gt;"",1,0))*J15*J$14*20</f>
        <v>1.5</v>
      </c>
      <c r="M15" s="57">
        <f>IF(D15="",IF(E15&lt;&gt;"",1,0)+IF(F15&lt;&gt;"",1,0)+IF(G15&lt;&gt;"",1,0)+IF(H15&lt;&gt;"",1,0),0)</f>
        <v>1</v>
      </c>
      <c r="N15" s="58">
        <f>IF(E15&lt;&gt;"",0.02,(L15/(J15*J$14*20)))</f>
        <v>0.66666666666666663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7" customHeight="1">
      <c r="A16" s="45" t="s">
        <v>14</v>
      </c>
      <c r="B16" s="46" t="s">
        <v>15</v>
      </c>
      <c r="C16" s="32" t="s">
        <v>26</v>
      </c>
      <c r="D16" s="91"/>
      <c r="E16" s="37"/>
      <c r="F16" s="37"/>
      <c r="G16" s="37" t="s">
        <v>41</v>
      </c>
      <c r="H16" s="39"/>
      <c r="I16" s="16" t="str">
        <f t="shared" ref="I16:I18" si="4">(IF(M16&lt;&gt;1,"◄",""))</f>
        <v/>
      </c>
      <c r="J16" s="54">
        <v>0.25</v>
      </c>
      <c r="L16" s="56">
        <f>(IF(F16&lt;&gt;"",1/3,0)+IF(G16&lt;&gt;"",2/3,0)+IF(H16&lt;&gt;"",1,0))*J16*J$14*20</f>
        <v>1.5</v>
      </c>
      <c r="M16" s="57">
        <f>IF(D16="",IF(E16&lt;&gt;"",1,0)+IF(F16&lt;&gt;"",1,0)+IF(G16&lt;&gt;"",1,0)+IF(H16&lt;&gt;"",1,0),0)</f>
        <v>1</v>
      </c>
      <c r="N16" s="58">
        <f t="shared" ref="N16:N18" si="5">IF(E16&lt;&gt;"",0.02,(L16/(J16*J$14*20)))</f>
        <v>0.66666666666666663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9" customHeight="1">
      <c r="A17" s="94" t="s">
        <v>29</v>
      </c>
      <c r="B17" s="95" t="s">
        <v>30</v>
      </c>
      <c r="C17" s="49" t="s">
        <v>28</v>
      </c>
      <c r="D17" s="91"/>
      <c r="E17" s="75"/>
      <c r="F17" s="75"/>
      <c r="G17" s="75"/>
      <c r="H17" s="76" t="s">
        <v>41</v>
      </c>
      <c r="I17" s="16" t="str">
        <f t="shared" si="4"/>
        <v/>
      </c>
      <c r="J17" s="54">
        <v>0.25</v>
      </c>
      <c r="L17" s="56">
        <f>(IF(F17&lt;&gt;"",1/3,0)+IF(G17&lt;&gt;"",2/3,0)+IF(H17&lt;&gt;"",1,0))*J17*J$14*20</f>
        <v>2.25</v>
      </c>
      <c r="M17" s="57">
        <f>IF(D17="",IF(E17&lt;&gt;"",1,0)+IF(F17&lt;&gt;"",1,0)+IF(G17&lt;&gt;"",1,0)+IF(H17&lt;&gt;"",1,0),0)</f>
        <v>1</v>
      </c>
      <c r="N17" s="58">
        <f t="shared" si="5"/>
        <v>1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7" customHeight="1" thickBot="1">
      <c r="A18" s="96"/>
      <c r="B18" s="97"/>
      <c r="C18" s="51" t="s">
        <v>16</v>
      </c>
      <c r="D18" s="93"/>
      <c r="E18" s="80"/>
      <c r="F18" s="80" t="s">
        <v>41</v>
      </c>
      <c r="G18" s="80"/>
      <c r="H18" s="81"/>
      <c r="I18" s="16" t="str">
        <f t="shared" si="4"/>
        <v/>
      </c>
      <c r="J18" s="54">
        <v>0.25</v>
      </c>
      <c r="L18" s="56">
        <f>(IF(F18&lt;&gt;"",1/3,0)+IF(G18&lt;&gt;"",2/3,0)+IF(H18&lt;&gt;"",1,0))*J18*J$14*20</f>
        <v>0.75</v>
      </c>
      <c r="M18" s="57">
        <f>IF(D18="",IF(E18&lt;&gt;"",1,0)+IF(F18&lt;&gt;"",1,0)+IF(G18&lt;&gt;"",1,0)+IF(H18&lt;&gt;"",1,0),0)</f>
        <v>1</v>
      </c>
      <c r="N18" s="58">
        <f t="shared" si="5"/>
        <v>0.33333333333333331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86" t="s">
        <v>17</v>
      </c>
      <c r="B19" s="87"/>
      <c r="C19" s="87"/>
      <c r="D19" s="87"/>
      <c r="E19" s="87"/>
      <c r="F19" s="87"/>
      <c r="G19" s="87"/>
      <c r="H19" s="88"/>
      <c r="I19" s="16"/>
      <c r="J19" s="53">
        <v>0.2</v>
      </c>
      <c r="L19" s="55">
        <f>SUMPRODUCT(L20:L21,M20:M21)/SUMPRODUCT(J20:J21,M20:M21)</f>
        <v>2.4000000000000004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4">
      <c r="A20" s="94" t="s">
        <v>18</v>
      </c>
      <c r="B20" s="95" t="s">
        <v>36</v>
      </c>
      <c r="C20" s="29" t="s">
        <v>37</v>
      </c>
      <c r="D20" s="89"/>
      <c r="E20" s="40"/>
      <c r="F20" s="40" t="s">
        <v>41</v>
      </c>
      <c r="G20" s="40"/>
      <c r="H20" s="48"/>
      <c r="I20" s="16" t="str">
        <f>(IF(M20&lt;&gt;1,"◄",""))</f>
        <v/>
      </c>
      <c r="J20" s="54">
        <v>0.6</v>
      </c>
      <c r="L20" s="56">
        <f>(IF(F20&lt;&gt;"",1/3,0)+IF(G20&lt;&gt;"",2/3,0)+IF(H20&lt;&gt;"",1,0))*J20*J$19*20</f>
        <v>0.8</v>
      </c>
      <c r="M20" s="57">
        <f>IF(D20="",IF(E20&lt;&gt;"",1,0)+IF(F20&lt;&gt;"",1,0)+IF(G20&lt;&gt;"",1,0)+IF(H20&lt;&gt;"",1,0),0)</f>
        <v>1</v>
      </c>
      <c r="N20" s="58">
        <f>IF(E20&lt;&gt;"",0.02,(L20/(J20*J$19*20)))</f>
        <v>0.33333333333333337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" customHeight="1">
      <c r="A21" s="94"/>
      <c r="B21" s="95"/>
      <c r="C21" s="32" t="s">
        <v>39</v>
      </c>
      <c r="D21" s="91"/>
      <c r="E21" s="37"/>
      <c r="F21" s="37"/>
      <c r="G21" s="37"/>
      <c r="H21" s="39" t="s">
        <v>41</v>
      </c>
      <c r="I21" s="16" t="str">
        <f>(IF(M21&lt;&gt;1,"◄",""))</f>
        <v/>
      </c>
      <c r="J21" s="54">
        <v>0.4</v>
      </c>
      <c r="L21" s="56">
        <f>(IF(F21&lt;&gt;"",1/3,0)+IF(G21&lt;&gt;"",2/3,0)+IF(H21&lt;&gt;"",1,0))*J21*J$19*20</f>
        <v>1.6000000000000003</v>
      </c>
      <c r="M21" s="57">
        <f>IF(D21="",IF(E21&lt;&gt;"",1,0)+IF(F21&lt;&gt;"",1,0)+IF(G21&lt;&gt;"",1,0)+IF(H21&lt;&gt;"",1,0),0)</f>
        <v>1</v>
      </c>
      <c r="N21" s="58">
        <f>IF(E21&lt;&gt;"",0.02,(L21/(J21*J$19*20)))</f>
        <v>1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C22" s="17"/>
      <c r="E22" s="123"/>
      <c r="F22" s="123"/>
      <c r="G22" s="123"/>
      <c r="H22" s="123"/>
      <c r="J22" s="19">
        <f>J4+J8+J19+J14</f>
        <v>1</v>
      </c>
      <c r="M22" s="57">
        <f>IF(SUM(M5:M21)&lt;&gt;14,0,1)</f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" thickBot="1">
      <c r="C23" s="4" t="s">
        <v>33</v>
      </c>
      <c r="E23" s="121">
        <f>IF(M22&lt;&gt;1,"",L4+L8+L14+L19)</f>
        <v>12</v>
      </c>
      <c r="F23" s="121"/>
      <c r="G23" s="122" t="s">
        <v>19</v>
      </c>
      <c r="H23" s="122"/>
      <c r="I23" s="20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9" customHeight="1" thickBot="1">
      <c r="C24" s="4" t="s">
        <v>20</v>
      </c>
      <c r="E24" s="106">
        <v>13</v>
      </c>
      <c r="F24" s="107"/>
      <c r="G24" s="108" t="s">
        <v>21</v>
      </c>
      <c r="H24" s="109"/>
      <c r="K24" s="135" t="s">
        <v>50</v>
      </c>
      <c r="L24" s="132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0" customHeight="1" thickBot="1">
      <c r="C25" s="4" t="s">
        <v>22</v>
      </c>
      <c r="E25" s="110">
        <f>E24*6</f>
        <v>78</v>
      </c>
      <c r="F25" s="111"/>
      <c r="G25" s="112">
        <f>(20*[1]Identification!B5)</f>
        <v>120</v>
      </c>
      <c r="H25" s="113"/>
      <c r="I25" s="16"/>
      <c r="K25" s="133"/>
      <c r="L25" s="134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114"/>
      <c r="B26" s="114"/>
      <c r="C26" s="114"/>
      <c r="D26" s="114"/>
      <c r="E26" s="114"/>
      <c r="F26" s="114"/>
      <c r="G26" s="114"/>
      <c r="H26" s="114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" thickBot="1">
      <c r="A27" s="115" t="s">
        <v>42</v>
      </c>
      <c r="B27" s="116"/>
      <c r="C27" s="116"/>
      <c r="D27" s="116"/>
      <c r="E27" s="116"/>
      <c r="F27" s="116"/>
      <c r="G27" s="116"/>
      <c r="H27" s="116"/>
      <c r="I27" s="21" t="s">
        <v>23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101" t="s">
        <v>47</v>
      </c>
      <c r="B28" s="102"/>
      <c r="C28" s="103" t="s">
        <v>24</v>
      </c>
      <c r="D28" s="104"/>
      <c r="E28" s="104"/>
      <c r="F28" s="104"/>
      <c r="G28" s="104"/>
      <c r="H28" s="105"/>
      <c r="I28" s="22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8" customHeight="1">
      <c r="A29" s="84"/>
      <c r="B29" s="85"/>
      <c r="C29" s="85"/>
      <c r="D29" s="85"/>
      <c r="E29" s="85"/>
      <c r="F29" s="85"/>
      <c r="G29" s="85"/>
      <c r="H29" s="98"/>
      <c r="I29" s="2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8" customHeight="1" thickBot="1">
      <c r="A30" s="84"/>
      <c r="B30" s="85"/>
      <c r="C30" s="85"/>
      <c r="D30" s="85"/>
      <c r="E30" s="85"/>
      <c r="F30" s="85"/>
      <c r="G30" s="85"/>
      <c r="H30" s="98"/>
      <c r="I30" s="23"/>
      <c r="J30" s="3"/>
      <c r="K30" s="3"/>
      <c r="L30" s="28"/>
      <c r="N30" s="57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8" customHeight="1" thickBot="1">
      <c r="A31" s="82"/>
      <c r="B31" s="83"/>
      <c r="C31" s="83"/>
      <c r="D31" s="83"/>
      <c r="E31" s="83"/>
      <c r="F31" s="83"/>
      <c r="G31" s="83"/>
      <c r="H31" s="99"/>
      <c r="I31" s="3"/>
      <c r="J31" s="3"/>
      <c r="K31" s="117" t="s">
        <v>48</v>
      </c>
      <c r="L31" s="118"/>
      <c r="N31" s="57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>
      <c r="A32"/>
      <c r="B32"/>
      <c r="C32"/>
      <c r="D32"/>
      <c r="E32"/>
      <c r="F32"/>
      <c r="G32"/>
      <c r="H32"/>
      <c r="J32" s="3"/>
      <c r="K32" s="3"/>
      <c r="L32" s="28"/>
      <c r="N32" s="57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>
      <c r="A33"/>
      <c r="B33"/>
      <c r="C33"/>
      <c r="D33"/>
      <c r="E33"/>
      <c r="F33"/>
      <c r="G33"/>
      <c r="H33"/>
      <c r="J33" s="3"/>
      <c r="K33" s="3"/>
      <c r="L33" s="28"/>
      <c r="N33" s="57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>
      <c r="A34"/>
      <c r="B34"/>
      <c r="C34"/>
      <c r="D34"/>
      <c r="E34"/>
      <c r="F34"/>
      <c r="G34"/>
      <c r="H34"/>
      <c r="J34" s="3"/>
      <c r="K34" s="3"/>
      <c r="L34" s="28"/>
      <c r="N34" s="57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>
      <c r="A35"/>
      <c r="B35"/>
      <c r="C35"/>
      <c r="D35"/>
      <c r="E35"/>
      <c r="F35"/>
      <c r="G35"/>
      <c r="H35"/>
      <c r="J35" s="3"/>
      <c r="K35" s="3"/>
      <c r="L35" s="28"/>
      <c r="N35" s="57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>
      <c r="A36"/>
      <c r="B36"/>
      <c r="C36"/>
      <c r="D36"/>
      <c r="E36"/>
      <c r="F36"/>
      <c r="G36"/>
      <c r="H36"/>
      <c r="J36" s="3"/>
      <c r="K36" s="3"/>
      <c r="L36" s="28"/>
      <c r="N36" s="57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8" spans="1:26" ht="13">
      <c r="B38" s="24"/>
      <c r="J38" s="3"/>
      <c r="K38" s="3"/>
      <c r="L38" s="28"/>
      <c r="N38" s="57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</sheetData>
  <mergeCells count="38">
    <mergeCell ref="K31:L31"/>
    <mergeCell ref="K1:L1"/>
    <mergeCell ref="E23:F23"/>
    <mergeCell ref="G23:H23"/>
    <mergeCell ref="E22:H22"/>
    <mergeCell ref="A8:H8"/>
    <mergeCell ref="D2:H2"/>
    <mergeCell ref="A3:B3"/>
    <mergeCell ref="A4:H4"/>
    <mergeCell ref="A5:A6"/>
    <mergeCell ref="B5:B6"/>
    <mergeCell ref="D5:D7"/>
    <mergeCell ref="B12:B13"/>
    <mergeCell ref="K24:L25"/>
    <mergeCell ref="A28:B28"/>
    <mergeCell ref="C28:H28"/>
    <mergeCell ref="E24:F24"/>
    <mergeCell ref="G24:H24"/>
    <mergeCell ref="E25:F25"/>
    <mergeCell ref="G25:H25"/>
    <mergeCell ref="A26:H26"/>
    <mergeCell ref="A27:H27"/>
    <mergeCell ref="A31:B31"/>
    <mergeCell ref="A29:B29"/>
    <mergeCell ref="A14:H14"/>
    <mergeCell ref="D9:D13"/>
    <mergeCell ref="D15:D18"/>
    <mergeCell ref="D20:D21"/>
    <mergeCell ref="A19:H19"/>
    <mergeCell ref="A20:A21"/>
    <mergeCell ref="B20:B21"/>
    <mergeCell ref="A17:A18"/>
    <mergeCell ref="B17:B18"/>
    <mergeCell ref="A30:B30"/>
    <mergeCell ref="C29:H31"/>
    <mergeCell ref="A9:A11"/>
    <mergeCell ref="B9:B11"/>
    <mergeCell ref="A12:A13"/>
  </mergeCells>
  <phoneticPr fontId="26" type="noConversion"/>
  <pageMargins left="0.75000000000000011" right="0.75000000000000011" top="1" bottom="1" header="0.5" footer="0.5"/>
  <pageSetup paperSize="9" scale="5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Rage</dc:creator>
  <cp:lastModifiedBy>Michel Rage</cp:lastModifiedBy>
  <cp:lastPrinted>2014-01-22T11:09:03Z</cp:lastPrinted>
  <dcterms:created xsi:type="dcterms:W3CDTF">2014-01-22T08:41:46Z</dcterms:created>
  <dcterms:modified xsi:type="dcterms:W3CDTF">2014-02-03T16:35:35Z</dcterms:modified>
</cp:coreProperties>
</file>