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ASUS\Desktop\"/>
    </mc:Choice>
  </mc:AlternateContent>
  <xr:revisionPtr revIDLastSave="0" documentId="13_ncr:1_{D8516B61-7BA0-42B2-AF39-066CD7BFC9EE}" xr6:coauthVersionLast="47" xr6:coauthVersionMax="47" xr10:uidLastSave="{00000000-0000-0000-0000-000000000000}"/>
  <bookViews>
    <workbookView xWindow="-120" yWindow="-120" windowWidth="20730" windowHeight="11040" firstSheet="4" activeTab="4" xr2:uid="{00000000-000D-0000-FFFF-FFFF00000000}"/>
  </bookViews>
  <sheets>
    <sheet name="Service Level" sheetId="1" state="hidden" r:id="rId1"/>
    <sheet name="02. Ordering Cost" sheetId="2" state="hidden" r:id="rId2"/>
    <sheet name="03. Holding Cost" sheetId="5" state="hidden" r:id="rId3"/>
    <sheet name="04. Formulas" sheetId="4" state="hidden" r:id="rId4"/>
    <sheet name="05. Calculation" sheetId="3"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 i="2" l="1"/>
  <c r="C16" i="2"/>
  <c r="Y5" i="3"/>
  <c r="Y6" i="3"/>
  <c r="Y7" i="3"/>
  <c r="Y8" i="3"/>
  <c r="Y9" i="3"/>
  <c r="Y10" i="3"/>
  <c r="Y11" i="3"/>
  <c r="Y12" i="3"/>
  <c r="Y13" i="3"/>
  <c r="Y14" i="3"/>
  <c r="Y15" i="3"/>
  <c r="Y16" i="3"/>
  <c r="X9" i="3"/>
  <c r="X10" i="3"/>
  <c r="X11" i="3"/>
  <c r="X12" i="3"/>
  <c r="X13" i="3"/>
  <c r="X14" i="3"/>
  <c r="X15" i="3"/>
  <c r="X16" i="3"/>
  <c r="X6" i="3"/>
  <c r="X7" i="3"/>
  <c r="X8" i="3"/>
  <c r="X5" i="3"/>
  <c r="W6" i="3"/>
  <c r="W7" i="3"/>
  <c r="W8" i="3"/>
  <c r="W9" i="3"/>
  <c r="Z9" i="3" s="1"/>
  <c r="W10" i="3"/>
  <c r="Z10" i="3" s="1"/>
  <c r="W11" i="3"/>
  <c r="W12" i="3"/>
  <c r="W13" i="3"/>
  <c r="W14" i="3"/>
  <c r="W15" i="3"/>
  <c r="W16" i="3"/>
  <c r="W5" i="3"/>
  <c r="Z5" i="3" s="1"/>
  <c r="U16" i="3"/>
  <c r="V16" i="3" s="1"/>
  <c r="AC16" i="3" s="1"/>
  <c r="AD16" i="3" s="1"/>
  <c r="U15" i="3"/>
  <c r="V15" i="3" s="1"/>
  <c r="U14" i="3"/>
  <c r="V14" i="3" s="1"/>
  <c r="AC14" i="3" s="1"/>
  <c r="U13" i="3"/>
  <c r="V13" i="3" s="1"/>
  <c r="AC13" i="3" s="1"/>
  <c r="AD13" i="3" s="1"/>
  <c r="U12" i="3"/>
  <c r="V12" i="3" s="1"/>
  <c r="AC12" i="3" s="1"/>
  <c r="AD12" i="3" s="1"/>
  <c r="U11" i="3"/>
  <c r="V11" i="3" s="1"/>
  <c r="AC11" i="3" s="1"/>
  <c r="AD11" i="3" s="1"/>
  <c r="U10" i="3"/>
  <c r="V10" i="3" s="1"/>
  <c r="U9" i="3"/>
  <c r="V9" i="3" s="1"/>
  <c r="AC9" i="3" s="1"/>
  <c r="AD9" i="3" s="1"/>
  <c r="U8" i="3"/>
  <c r="V8" i="3" s="1"/>
  <c r="AC8" i="3" s="1"/>
  <c r="AD8" i="3" s="1"/>
  <c r="U7" i="3"/>
  <c r="V7" i="3" s="1"/>
  <c r="U6" i="3"/>
  <c r="V6" i="3" s="1"/>
  <c r="U5" i="3"/>
  <c r="V5" i="3" s="1"/>
  <c r="AC5" i="3" s="1"/>
  <c r="AD5" i="3" s="1"/>
  <c r="T6" i="3"/>
  <c r="AB6" i="3" s="1"/>
  <c r="T7" i="3"/>
  <c r="AB7" i="3" s="1"/>
  <c r="T8" i="3"/>
  <c r="AB8" i="3" s="1"/>
  <c r="T9" i="3"/>
  <c r="AB9" i="3" s="1"/>
  <c r="T10" i="3"/>
  <c r="AB10" i="3" s="1"/>
  <c r="T11" i="3"/>
  <c r="AB11" i="3" s="1"/>
  <c r="T12" i="3"/>
  <c r="AB12" i="3" s="1"/>
  <c r="T13" i="3"/>
  <c r="AB13" i="3" s="1"/>
  <c r="T14" i="3"/>
  <c r="AB14" i="3" s="1"/>
  <c r="T15" i="3"/>
  <c r="AB15" i="3" s="1"/>
  <c r="T16" i="3"/>
  <c r="AB16" i="3" s="1"/>
  <c r="T5" i="3"/>
  <c r="AB5" i="3" s="1"/>
  <c r="Z16" i="3" l="1"/>
  <c r="AA16" i="3" s="1"/>
  <c r="AE16" i="3" s="1"/>
  <c r="Z8" i="3"/>
  <c r="AA8" i="3" s="1"/>
  <c r="AE8" i="3" s="1"/>
  <c r="Z7" i="3"/>
  <c r="Z14" i="3"/>
  <c r="Z6" i="3"/>
  <c r="Z11" i="3"/>
  <c r="Z15" i="3"/>
  <c r="AA15" i="3" s="1"/>
  <c r="AE15" i="3" s="1"/>
  <c r="Z13" i="3"/>
  <c r="AA13" i="3" s="1"/>
  <c r="AE13" i="3" s="1"/>
  <c r="Z12" i="3"/>
  <c r="AD14" i="3"/>
  <c r="AA7" i="3"/>
  <c r="AE7" i="3" s="1"/>
  <c r="AA10" i="3"/>
  <c r="AE10" i="3" s="1"/>
  <c r="AA14" i="3"/>
  <c r="AE14" i="3" s="1"/>
  <c r="AA6" i="3"/>
  <c r="AE6" i="3" s="1"/>
  <c r="AC6" i="3"/>
  <c r="AC10" i="3"/>
  <c r="AA12" i="3"/>
  <c r="AE12" i="3" s="1"/>
  <c r="AC15" i="3"/>
  <c r="AC7" i="3"/>
  <c r="AA11" i="3"/>
  <c r="AE11" i="3" s="1"/>
  <c r="AA9" i="3"/>
  <c r="AE9" i="3" s="1"/>
  <c r="AA5" i="3"/>
  <c r="AE5" i="3" l="1"/>
  <c r="AD7" i="3"/>
  <c r="AD15" i="3"/>
  <c r="AD10" i="3"/>
  <c r="AD6" i="3"/>
</calcChain>
</file>

<file path=xl/sharedStrings.xml><?xml version="1.0" encoding="utf-8"?>
<sst xmlns="http://schemas.openxmlformats.org/spreadsheetml/2006/main" count="93" uniqueCount="80">
  <si>
    <t>Z Table</t>
  </si>
  <si>
    <t>Service Level</t>
  </si>
  <si>
    <t>Service Factor</t>
  </si>
  <si>
    <t>Holding Cost to the % of inventory value</t>
  </si>
  <si>
    <t>Ordering cost</t>
  </si>
  <si>
    <t>12 months sales / Demand</t>
  </si>
  <si>
    <t>Item</t>
  </si>
  <si>
    <t>Jan</t>
  </si>
  <si>
    <t>Feb</t>
  </si>
  <si>
    <t>Mar</t>
  </si>
  <si>
    <t>Apr</t>
  </si>
  <si>
    <t>May</t>
  </si>
  <si>
    <t>Jun</t>
  </si>
  <si>
    <t>Jul</t>
  </si>
  <si>
    <t>Aug</t>
  </si>
  <si>
    <t>Sep</t>
  </si>
  <si>
    <t>Oct</t>
  </si>
  <si>
    <t>Nov</t>
  </si>
  <si>
    <t>Dec</t>
  </si>
  <si>
    <t>Expected Service Levels</t>
  </si>
  <si>
    <t>Ordering Frequency / month</t>
  </si>
  <si>
    <t>Service Level Factor (Z)</t>
  </si>
  <si>
    <t>Safety Stock</t>
  </si>
  <si>
    <t>ROP</t>
  </si>
  <si>
    <t>EOQ</t>
  </si>
  <si>
    <t>Min</t>
  </si>
  <si>
    <t>Max 1</t>
  </si>
  <si>
    <t>Max 2</t>
  </si>
  <si>
    <t>A0000001</t>
  </si>
  <si>
    <t>A0000002</t>
  </si>
  <si>
    <t>A0000003</t>
  </si>
  <si>
    <t>A0000004</t>
  </si>
  <si>
    <t>A0000005</t>
  </si>
  <si>
    <t>A0000006</t>
  </si>
  <si>
    <t>A0000007</t>
  </si>
  <si>
    <t>A0000008</t>
  </si>
  <si>
    <t>A0000009</t>
  </si>
  <si>
    <t>A0000010</t>
  </si>
  <si>
    <t>A0000011</t>
  </si>
  <si>
    <t>A0000012</t>
  </si>
  <si>
    <t>Material Description</t>
  </si>
  <si>
    <t>Material Code</t>
  </si>
  <si>
    <r>
      <t xml:space="preserve">Std. Deviation of </t>
    </r>
    <r>
      <rPr>
        <b/>
        <sz val="10"/>
        <color rgb="FFFFFF00"/>
        <rFont val="Arial"/>
        <family val="2"/>
      </rPr>
      <t>Monthly</t>
    </r>
    <r>
      <rPr>
        <b/>
        <sz val="10"/>
        <color rgb="FFFFFFFF"/>
        <rFont val="Arial"/>
        <family val="2"/>
      </rPr>
      <t xml:space="preserve"> Demand</t>
    </r>
  </si>
  <si>
    <r>
      <t xml:space="preserve">Average Lead time in </t>
    </r>
    <r>
      <rPr>
        <b/>
        <sz val="10"/>
        <color rgb="FFFFFF00"/>
        <rFont val="Arial"/>
        <family val="2"/>
      </rPr>
      <t>Months</t>
    </r>
  </si>
  <si>
    <t>Average Lead time [Days]</t>
  </si>
  <si>
    <t>Material description N° 1</t>
  </si>
  <si>
    <t>Material description N° 2</t>
  </si>
  <si>
    <t>Material description N° 3</t>
  </si>
  <si>
    <t>Material description N° 4</t>
  </si>
  <si>
    <t>Material description N° 5</t>
  </si>
  <si>
    <t>Material description N° 6</t>
  </si>
  <si>
    <t>Material description N° 7</t>
  </si>
  <si>
    <t>Material description N° 8</t>
  </si>
  <si>
    <t>Material description N° 9</t>
  </si>
  <si>
    <t>Material description N° 10</t>
  </si>
  <si>
    <t>Material description N° 11</t>
  </si>
  <si>
    <t>Material description N° 12</t>
  </si>
  <si>
    <t>Standard cost [USD]</t>
  </si>
  <si>
    <t>Yearly demand [Qty]</t>
  </si>
  <si>
    <t>Average monthly demand [Qty]</t>
  </si>
  <si>
    <t>Average Daily demand [Qty]</t>
  </si>
  <si>
    <t>-</t>
  </si>
  <si>
    <t>A person places 310 orders per month.</t>
  </si>
  <si>
    <t xml:space="preserve">Lets assume </t>
  </si>
  <si>
    <t>Ordering cost refers to the expenses associated with placing an order for new inventory items. These costs can include administrative expenses, communication charges, and any other expenses incurred when replenishing stock. To calculate the ordering cost, follow these steps:</t>
  </si>
  <si>
    <t>Description</t>
  </si>
  <si>
    <t>Cost for procurement persons wages</t>
  </si>
  <si>
    <t>Telephone &amp; electricity expense</t>
  </si>
  <si>
    <t>Procurement Systems subscription charges</t>
  </si>
  <si>
    <t>USD/Month</t>
  </si>
  <si>
    <t>Total</t>
  </si>
  <si>
    <t>Orders/Month</t>
  </si>
  <si>
    <t xml:space="preserve">Hence ordering cost per order = </t>
  </si>
  <si>
    <t>Ordering Costs</t>
  </si>
  <si>
    <t>Holding Costs</t>
  </si>
  <si>
    <t>Inventory holding cost, also known as carrying cost, refers to the expenses associated with holding and storing inventory over a specific time period. This cost includes various expenses such as warehousing costs, insurance, storage, handling, obsolescence, and the opportunity cost of tying up capital in inventory.
We have taken here % of Carrying cost against total inventory value, Assuming an example that we have $1000 inventory and for this inventory We need $40 as carrying cost. Which is 4% of inventory value and hence we took standard cost of the product to calculate EOQ based on formula.</t>
  </si>
  <si>
    <t>Max 1 (Based Order Frequency)</t>
  </si>
  <si>
    <t>Max 2 (Hypothetical)</t>
  </si>
  <si>
    <t>Orders/Day</t>
  </si>
  <si>
    <t>Inventory Optimizer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</si>
</sst>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Arial"/>
      <family val="2"/>
    </font>
    <font>
      <b/>
      <sz val="10"/>
      <color theme="0"/>
      <name val="Arial"/>
      <family val="2"/>
    </font>
    <font>
      <b/>
      <sz val="10"/>
      <color rgb="FFFFFFFF"/>
      <name val="Arial"/>
      <family val="2"/>
    </font>
    <font>
      <b/>
      <sz val="10"/>
      <color rgb="FFFFFF00"/>
      <name val="Arial"/>
      <family val="2"/>
    </font>
    <font>
      <sz val="10"/>
      <color theme="1"/>
      <name val="Arial"/>
      <family val="2"/>
    </font>
    <font>
      <sz val="8"/>
      <name val="Calibri"/>
      <family val="2"/>
      <scheme val="minor"/>
    </font>
    <font>
      <b/>
      <sz val="11"/>
      <color rgb="FFFF0000"/>
      <name val="Calibri"/>
      <family val="2"/>
      <scheme val="minor"/>
    </font>
    <font>
      <sz val="8"/>
      <color theme="1"/>
      <name val="Calibri"/>
      <family val="2"/>
      <scheme val="minor"/>
    </font>
    <font>
      <sz val="22"/>
      <color theme="1"/>
      <name val="Calibri"/>
      <family val="2"/>
      <scheme val="minor"/>
    </font>
    <font>
      <sz val="20"/>
      <color theme="1"/>
      <name val="Arial"/>
      <family val="2"/>
    </font>
    <font>
      <sz val="20"/>
      <color theme="0"/>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002060"/>
        <bgColor indexed="64"/>
      </patternFill>
    </fill>
    <fill>
      <patternFill patternType="solid">
        <fgColor theme="1" tint="0.249977111117893"/>
        <bgColor indexed="64"/>
      </patternFill>
    </fill>
  </fills>
  <borders count="14">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right style="thick">
        <color rgb="FF000000"/>
      </right>
      <top/>
      <bottom/>
      <diagonal/>
    </border>
    <border>
      <left/>
      <right/>
      <top style="thick">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64">
    <xf numFmtId="0" fontId="0" fillId="0" borderId="0" xfId="0"/>
    <xf numFmtId="0" fontId="0" fillId="0" borderId="0" xfId="0" applyAlignment="1">
      <alignment wrapText="1"/>
    </xf>
    <xf numFmtId="0" fontId="0" fillId="0" borderId="0" xfId="0" applyBorder="1" applyAlignment="1">
      <alignment wrapText="1"/>
    </xf>
    <xf numFmtId="0" fontId="0" fillId="0" borderId="3" xfId="0" applyBorder="1" applyAlignment="1">
      <alignment wrapText="1"/>
    </xf>
    <xf numFmtId="0" fontId="0" fillId="0" borderId="0" xfId="0" applyBorder="1" applyAlignment="1">
      <alignment vertical="center" wrapText="1"/>
    </xf>
    <xf numFmtId="0" fontId="0" fillId="0" borderId="0" xfId="0" applyBorder="1" applyAlignment="1">
      <alignment vertical="center"/>
    </xf>
    <xf numFmtId="0" fontId="0" fillId="0" borderId="5" xfId="0" applyBorder="1"/>
    <xf numFmtId="0" fontId="0" fillId="0" borderId="5" xfId="0" applyBorder="1" applyAlignment="1">
      <alignment horizontal="center" vertical="center" wrapText="1"/>
    </xf>
    <xf numFmtId="0" fontId="2" fillId="3" borderId="1"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0" fillId="0" borderId="12" xfId="0" applyBorder="1"/>
    <xf numFmtId="0" fontId="6" fillId="3" borderId="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9" fillId="0" borderId="5" xfId="0" applyFont="1" applyBorder="1" applyAlignment="1">
      <alignment horizontal="center" vertical="center" wrapText="1"/>
    </xf>
    <xf numFmtId="9" fontId="9" fillId="0" borderId="5" xfId="0" applyNumberFormat="1" applyFont="1" applyBorder="1" applyAlignment="1">
      <alignment horizontal="center" vertical="center" wrapText="1"/>
    </xf>
    <xf numFmtId="0" fontId="9" fillId="0" borderId="11" xfId="0" applyFont="1" applyBorder="1" applyAlignment="1">
      <alignment horizontal="center" vertical="center" wrapText="1"/>
    </xf>
    <xf numFmtId="9" fontId="9" fillId="0" borderId="11" xfId="0" applyNumberFormat="1" applyFont="1" applyBorder="1" applyAlignment="1">
      <alignment horizontal="center" vertical="center" wrapText="1"/>
    </xf>
    <xf numFmtId="0" fontId="9" fillId="0" borderId="6" xfId="0" applyFont="1" applyBorder="1" applyAlignment="1">
      <alignment horizontal="center"/>
    </xf>
    <xf numFmtId="0" fontId="6" fillId="3" borderId="9" xfId="0" applyFont="1" applyFill="1" applyBorder="1" applyAlignment="1">
      <alignment horizontal="left" vertical="center" wrapText="1"/>
    </xf>
    <xf numFmtId="0" fontId="9" fillId="0" borderId="5" xfId="0" applyFont="1" applyBorder="1" applyAlignment="1">
      <alignment horizontal="left" vertical="center" wrapText="1"/>
    </xf>
    <xf numFmtId="0" fontId="9" fillId="0" borderId="11" xfId="0" applyFont="1" applyBorder="1" applyAlignment="1">
      <alignment horizontal="left" vertical="center" wrapText="1"/>
    </xf>
    <xf numFmtId="0" fontId="7" fillId="4" borderId="9"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5" xfId="0" applyFont="1" applyFill="1" applyBorder="1" applyAlignment="1">
      <alignment horizontal="center" vertical="center" wrapText="1"/>
    </xf>
    <xf numFmtId="10" fontId="9" fillId="0" borderId="5" xfId="0" applyNumberFormat="1" applyFont="1" applyBorder="1" applyAlignment="1">
      <alignment horizontal="center" vertical="center" wrapText="1"/>
    </xf>
    <xf numFmtId="1" fontId="9" fillId="0" borderId="5" xfId="0" applyNumberFormat="1" applyFont="1" applyBorder="1" applyAlignment="1">
      <alignment horizontal="center" vertical="center" wrapText="1"/>
    </xf>
    <xf numFmtId="2" fontId="9" fillId="0" borderId="5" xfId="0" applyNumberFormat="1" applyFont="1" applyBorder="1" applyAlignment="1">
      <alignment horizontal="center" vertical="center" wrapText="1"/>
    </xf>
    <xf numFmtId="0" fontId="4" fillId="4" borderId="5" xfId="0" applyFont="1" applyFill="1" applyBorder="1" applyAlignment="1">
      <alignment horizontal="center" vertical="center"/>
    </xf>
    <xf numFmtId="0" fontId="7" fillId="4" borderId="5" xfId="0" applyFont="1" applyFill="1" applyBorder="1" applyAlignment="1">
      <alignment horizontal="left" vertical="center" wrapText="1"/>
    </xf>
    <xf numFmtId="0" fontId="0" fillId="0" borderId="5" xfId="0" applyBorder="1" applyAlignment="1">
      <alignment horizontal="left" vertical="center"/>
    </xf>
    <xf numFmtId="0" fontId="11" fillId="0" borderId="5" xfId="0" applyFont="1" applyBorder="1" applyAlignment="1">
      <alignment horizontal="left" vertical="center"/>
    </xf>
    <xf numFmtId="0" fontId="12" fillId="0" borderId="0" xfId="0" applyFont="1" applyBorder="1" applyAlignment="1">
      <alignment wrapText="1"/>
    </xf>
    <xf numFmtId="0" fontId="3" fillId="2" borderId="5" xfId="0" applyFont="1" applyFill="1" applyBorder="1" applyAlignment="1">
      <alignment horizontal="center" vertical="center" wrapText="1"/>
    </xf>
    <xf numFmtId="0" fontId="3" fillId="0" borderId="12" xfId="0" applyFont="1" applyBorder="1"/>
    <xf numFmtId="0" fontId="0" fillId="0" borderId="0" xfId="0" applyBorder="1"/>
    <xf numFmtId="0" fontId="4" fillId="4" borderId="0" xfId="0" applyFont="1" applyFill="1" applyBorder="1"/>
    <xf numFmtId="0" fontId="2" fillId="4" borderId="0" xfId="0" applyFont="1" applyFill="1" applyBorder="1"/>
    <xf numFmtId="0" fontId="0" fillId="0" borderId="0" xfId="0" applyBorder="1" applyAlignment="1">
      <alignment horizontal="center"/>
    </xf>
    <xf numFmtId="43" fontId="0" fillId="0" borderId="0" xfId="1" applyFont="1" applyBorder="1"/>
    <xf numFmtId="43" fontId="0" fillId="0" borderId="12" xfId="1" applyFont="1" applyBorder="1"/>
    <xf numFmtId="0" fontId="0" fillId="0" borderId="12" xfId="0" applyBorder="1" applyAlignment="1">
      <alignment horizontal="center"/>
    </xf>
    <xf numFmtId="0" fontId="5" fillId="0" borderId="7" xfId="0" applyFont="1" applyBorder="1" applyAlignment="1">
      <alignment horizontal="left" vertical="center" wrapText="1"/>
    </xf>
    <xf numFmtId="0" fontId="5" fillId="0" borderId="13" xfId="0" applyFont="1" applyBorder="1" applyAlignment="1">
      <alignment horizontal="left" vertical="center" wrapText="1"/>
    </xf>
    <xf numFmtId="0" fontId="5" fillId="0" borderId="6" xfId="0" applyFont="1" applyBorder="1" applyAlignment="1">
      <alignment horizontal="left" vertical="center" wrapText="1"/>
    </xf>
    <xf numFmtId="0" fontId="0" fillId="0" borderId="7" xfId="0" applyBorder="1"/>
    <xf numFmtId="0" fontId="0" fillId="0" borderId="13" xfId="0" applyBorder="1"/>
    <xf numFmtId="43" fontId="3" fillId="0" borderId="6" xfId="1" applyFont="1" applyBorder="1"/>
    <xf numFmtId="43" fontId="3" fillId="0" borderId="12" xfId="1" applyFont="1" applyBorder="1"/>
    <xf numFmtId="0" fontId="3" fillId="0" borderId="6" xfId="0" applyFont="1" applyBorder="1"/>
    <xf numFmtId="0" fontId="13" fillId="0" borderId="12" xfId="0" applyFont="1" applyBorder="1"/>
    <xf numFmtId="0" fontId="0" fillId="0" borderId="12" xfId="0" applyBorder="1" applyAlignment="1">
      <alignment wrapText="1"/>
    </xf>
    <xf numFmtId="0" fontId="4" fillId="4" borderId="0" xfId="0" applyFont="1" applyFill="1"/>
    <xf numFmtId="0" fontId="5" fillId="0" borderId="5" xfId="0" applyFont="1" applyBorder="1" applyAlignment="1">
      <alignment horizontal="left" vertical="center" wrapText="1"/>
    </xf>
    <xf numFmtId="9" fontId="3" fillId="2" borderId="5" xfId="0" applyNumberFormat="1" applyFont="1" applyFill="1" applyBorder="1" applyAlignment="1">
      <alignment horizontal="center" vertical="center" wrapText="1"/>
    </xf>
    <xf numFmtId="0" fontId="14" fillId="0" borderId="12" xfId="0" applyFont="1" applyBorder="1"/>
    <xf numFmtId="1" fontId="9" fillId="0" borderId="7" xfId="0" applyNumberFormat="1" applyFont="1" applyBorder="1" applyAlignment="1">
      <alignment horizontal="center" vertical="center" wrapText="1"/>
    </xf>
    <xf numFmtId="0" fontId="0" fillId="0" borderId="0" xfId="0" applyAlignment="1">
      <alignment vertical="center"/>
    </xf>
    <xf numFmtId="1" fontId="0" fillId="0" borderId="0" xfId="0" applyNumberFormat="1" applyAlignment="1">
      <alignment horizontal="center"/>
    </xf>
    <xf numFmtId="0" fontId="4" fillId="4" borderId="5" xfId="0" applyFont="1" applyFill="1" applyBorder="1"/>
    <xf numFmtId="0" fontId="3" fillId="0" borderId="5" xfId="0" applyFont="1" applyBorder="1"/>
    <xf numFmtId="0" fontId="4" fillId="4" borderId="12" xfId="0" applyFont="1" applyFill="1" applyBorder="1"/>
    <xf numFmtId="0" fontId="15" fillId="4" borderId="12" xfId="0" applyFont="1" applyFill="1" applyBorder="1"/>
  </cellXfs>
  <cellStyles count="2">
    <cellStyle name="Millares" xfId="1" builtinId="3"/>
    <cellStyle name="Normal" xfId="0" builtinId="0"/>
  </cellStyles>
  <dxfs count="36">
    <dxf>
      <font>
        <strike val="0"/>
        <outline val="0"/>
        <shadow val="0"/>
        <u val="none"/>
        <vertAlign val="baseline"/>
        <sz val="10"/>
        <name val="Arial"/>
        <family val="2"/>
        <scheme val="none"/>
      </font>
      <numFmt numFmtId="1" formatCode="0"/>
      <alignment horizontal="center" vertical="center" textRotation="0" wrapText="1" indent="0" justifyLastLine="0" shrinkToFit="0" readingOrder="0"/>
      <border diagonalUp="0" diagonalDown="0">
        <left style="thin">
          <color indexed="64"/>
        </left>
        <right/>
        <top style="thin">
          <color indexed="64"/>
        </top>
        <bottom style="thin">
          <color indexed="64"/>
        </bottom>
      </border>
    </dxf>
    <dxf>
      <font>
        <strike val="0"/>
        <outline val="0"/>
        <shadow val="0"/>
        <u val="none"/>
        <vertAlign val="baseline"/>
        <sz val="10"/>
        <name val="Arial"/>
        <family val="2"/>
        <scheme val="none"/>
      </font>
      <numFmt numFmtId="1"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1"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1"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1"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0"/>
        <color rgb="FFFFFFFF"/>
        <name val="Arial"/>
        <family val="2"/>
        <scheme val="none"/>
      </font>
      <fill>
        <patternFill patternType="solid">
          <fgColor indexed="64"/>
          <bgColor rgb="FF00B05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13"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228600</xdr:colOff>
      <xdr:row>3</xdr:row>
      <xdr:rowOff>252412</xdr:rowOff>
    </xdr:from>
    <xdr:ext cx="3945887" cy="250453"/>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87CDCA0C-F458-8010-5B4A-EE2447A94791}"/>
                </a:ext>
              </a:extLst>
            </xdr:cNvPr>
            <xdr:cNvSpPr txBox="1"/>
          </xdr:nvSpPr>
          <xdr:spPr>
            <a:xfrm>
              <a:off x="2933700" y="709612"/>
              <a:ext cx="3945887"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PE" sz="1600" b="0" i="1">
                        <a:latin typeface="Cambria Math" panose="02040503050406030204" pitchFamily="18" charset="0"/>
                      </a:rPr>
                      <m:t>𝑌𝑒𝑎𝑟𝑙𝑦</m:t>
                    </m:r>
                    <m:r>
                      <a:rPr lang="es-PE" sz="1600" b="0" i="1">
                        <a:latin typeface="Cambria Math" panose="02040503050406030204" pitchFamily="18" charset="0"/>
                      </a:rPr>
                      <m:t> </m:t>
                    </m:r>
                    <m:r>
                      <a:rPr lang="es-PE" sz="1600" b="0" i="1">
                        <a:latin typeface="Cambria Math" panose="02040503050406030204" pitchFamily="18" charset="0"/>
                      </a:rPr>
                      <m:t>𝐷𝑒𝑚𝑎𝑛𝑑</m:t>
                    </m:r>
                    <m:r>
                      <a:rPr lang="es-PE" sz="1600" b="0" i="1">
                        <a:latin typeface="Cambria Math" panose="02040503050406030204" pitchFamily="18" charset="0"/>
                      </a:rPr>
                      <m:t> </m:t>
                    </m:r>
                    <m:d>
                      <m:dPr>
                        <m:begChr m:val="["/>
                        <m:endChr m:val="]"/>
                        <m:ctrlPr>
                          <a:rPr lang="es-PE" sz="1600" b="0" i="1">
                            <a:latin typeface="Cambria Math" panose="02040503050406030204" pitchFamily="18" charset="0"/>
                          </a:rPr>
                        </m:ctrlPr>
                      </m:dPr>
                      <m:e>
                        <m:r>
                          <a:rPr lang="es-PE" sz="1600" b="0" i="1">
                            <a:latin typeface="Cambria Math" panose="02040503050406030204" pitchFamily="18" charset="0"/>
                          </a:rPr>
                          <m:t>𝑄𝑡𝑦</m:t>
                        </m:r>
                      </m:e>
                    </m:d>
                    <m:r>
                      <a:rPr lang="es-PE" sz="1600" b="0" i="1">
                        <a:latin typeface="Cambria Math" panose="02040503050406030204" pitchFamily="18" charset="0"/>
                      </a:rPr>
                      <m:t>=</m:t>
                    </m:r>
                    <m:r>
                      <a:rPr lang="es-PE" sz="1600" b="0" i="1">
                        <a:latin typeface="Cambria Math" panose="02040503050406030204" pitchFamily="18" charset="0"/>
                      </a:rPr>
                      <m:t>𝑆𝑈𝑀</m:t>
                    </m:r>
                    <m:r>
                      <a:rPr lang="es-PE" sz="1600" b="0" i="1">
                        <a:latin typeface="Cambria Math" panose="02040503050406030204" pitchFamily="18" charset="0"/>
                      </a:rPr>
                      <m:t>(</m:t>
                    </m:r>
                    <m:r>
                      <a:rPr lang="es-PE" sz="1600" b="0" i="1">
                        <a:latin typeface="Cambria Math" panose="02040503050406030204" pitchFamily="18" charset="0"/>
                      </a:rPr>
                      <m:t>𝑚</m:t>
                    </m:r>
                    <m:r>
                      <a:rPr lang="es-PE" sz="1600" b="0" i="1">
                        <a:latin typeface="Cambria Math" panose="02040503050406030204" pitchFamily="18" charset="0"/>
                      </a:rPr>
                      <m:t>1, ...,</m:t>
                    </m:r>
                    <m:r>
                      <a:rPr lang="es-PE" sz="1600" b="0" i="1">
                        <a:latin typeface="Cambria Math" panose="02040503050406030204" pitchFamily="18" charset="0"/>
                      </a:rPr>
                      <m:t>𝑚</m:t>
                    </m:r>
                    <m:r>
                      <a:rPr lang="es-PE" sz="1600" b="0" i="1">
                        <a:latin typeface="Cambria Math" panose="02040503050406030204" pitchFamily="18" charset="0"/>
                      </a:rPr>
                      <m:t>12)</m:t>
                    </m:r>
                  </m:oMath>
                </m:oMathPara>
              </a14:m>
              <a:endParaRPr lang="es-PE" sz="1100"/>
            </a:p>
          </xdr:txBody>
        </xdr:sp>
      </mc:Choice>
      <mc:Fallback>
        <xdr:sp macro="" textlink="">
          <xdr:nvSpPr>
            <xdr:cNvPr id="2" name="CuadroTexto 1">
              <a:extLst>
                <a:ext uri="{FF2B5EF4-FFF2-40B4-BE49-F238E27FC236}">
                  <a16:creationId xmlns:a16="http://schemas.microsoft.com/office/drawing/2014/main" id="{87CDCA0C-F458-8010-5B4A-EE2447A94791}"/>
                </a:ext>
              </a:extLst>
            </xdr:cNvPr>
            <xdr:cNvSpPr txBox="1"/>
          </xdr:nvSpPr>
          <xdr:spPr>
            <a:xfrm>
              <a:off x="2933700" y="709612"/>
              <a:ext cx="3945887"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600" b="0" i="0">
                  <a:latin typeface="Cambria Math" panose="02040503050406030204" pitchFamily="18" charset="0"/>
                </a:rPr>
                <a:t>𝑌𝑒𝑎𝑟𝑙𝑦 𝐷𝑒𝑚𝑎𝑛𝑑 [𝑄𝑡𝑦]=𝑆𝑈𝑀(𝑚1, ...,𝑚12)</a:t>
              </a:r>
              <a:endParaRPr lang="es-PE" sz="1100"/>
            </a:p>
          </xdr:txBody>
        </xdr:sp>
      </mc:Fallback>
    </mc:AlternateContent>
    <xdr:clientData/>
  </xdr:oneCellAnchor>
  <xdr:oneCellAnchor>
    <xdr:from>
      <xdr:col>2</xdr:col>
      <xdr:colOff>171450</xdr:colOff>
      <xdr:row>4</xdr:row>
      <xdr:rowOff>223837</xdr:rowOff>
    </xdr:from>
    <xdr:ext cx="5299912" cy="250453"/>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D1466867-FE3A-C6C0-4D87-83F6577DB6AC}"/>
                </a:ext>
              </a:extLst>
            </xdr:cNvPr>
            <xdr:cNvSpPr txBox="1"/>
          </xdr:nvSpPr>
          <xdr:spPr>
            <a:xfrm>
              <a:off x="2876550" y="1347787"/>
              <a:ext cx="5299912"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PE" sz="1600" b="0" i="1">
                        <a:latin typeface="Cambria Math" panose="02040503050406030204" pitchFamily="18" charset="0"/>
                      </a:rPr>
                      <m:t>𝐴𝑣𝑒𝑟𝑎𝑔𝑒</m:t>
                    </m:r>
                    <m:r>
                      <a:rPr lang="es-PE" sz="1600" b="0" i="1">
                        <a:latin typeface="Cambria Math" panose="02040503050406030204" pitchFamily="18" charset="0"/>
                      </a:rPr>
                      <m:t> </m:t>
                    </m:r>
                    <m:r>
                      <a:rPr lang="es-PE" sz="1600" b="0" i="1">
                        <a:latin typeface="Cambria Math" panose="02040503050406030204" pitchFamily="18" charset="0"/>
                      </a:rPr>
                      <m:t>𝑀𝑜𝑛𝑡h𝑙𝑦</m:t>
                    </m:r>
                    <m:r>
                      <a:rPr lang="es-PE" sz="1600" b="0" i="1">
                        <a:latin typeface="Cambria Math" panose="02040503050406030204" pitchFamily="18" charset="0"/>
                      </a:rPr>
                      <m:t> </m:t>
                    </m:r>
                    <m:r>
                      <a:rPr lang="es-PE" sz="1600" b="0" i="1">
                        <a:latin typeface="Cambria Math" panose="02040503050406030204" pitchFamily="18" charset="0"/>
                      </a:rPr>
                      <m:t>𝐷𝑒𝑚𝑎𝑛𝑑</m:t>
                    </m:r>
                    <m:r>
                      <a:rPr lang="es-PE" sz="1600" b="0" i="1">
                        <a:latin typeface="Cambria Math" panose="02040503050406030204" pitchFamily="18" charset="0"/>
                      </a:rPr>
                      <m:t> </m:t>
                    </m:r>
                    <m:d>
                      <m:dPr>
                        <m:begChr m:val="["/>
                        <m:endChr m:val="]"/>
                        <m:ctrlPr>
                          <a:rPr lang="es-PE" sz="1600" b="0" i="1">
                            <a:latin typeface="Cambria Math" panose="02040503050406030204" pitchFamily="18" charset="0"/>
                          </a:rPr>
                        </m:ctrlPr>
                      </m:dPr>
                      <m:e>
                        <m:r>
                          <a:rPr lang="es-PE" sz="1600" b="0" i="1">
                            <a:latin typeface="Cambria Math" panose="02040503050406030204" pitchFamily="18" charset="0"/>
                          </a:rPr>
                          <m:t>𝑄𝑡𝑦</m:t>
                        </m:r>
                      </m:e>
                    </m:d>
                    <m:r>
                      <a:rPr lang="es-PE" sz="1600" b="0" i="1">
                        <a:latin typeface="Cambria Math" panose="02040503050406030204" pitchFamily="18" charset="0"/>
                      </a:rPr>
                      <m:t>=</m:t>
                    </m:r>
                    <m:r>
                      <a:rPr lang="es-PE" sz="1600" b="0" i="1">
                        <a:latin typeface="Cambria Math" panose="02040503050406030204" pitchFamily="18" charset="0"/>
                      </a:rPr>
                      <m:t>𝐴𝑣𝑒𝑟𝑎𝑔𝑒</m:t>
                    </m:r>
                    <m:r>
                      <a:rPr lang="es-PE" sz="1600" b="0" i="1">
                        <a:latin typeface="Cambria Math" panose="02040503050406030204" pitchFamily="18" charset="0"/>
                      </a:rPr>
                      <m:t> (</m:t>
                    </m:r>
                    <m:r>
                      <a:rPr lang="es-PE" sz="1600" b="0" i="1">
                        <a:latin typeface="Cambria Math" panose="02040503050406030204" pitchFamily="18" charset="0"/>
                      </a:rPr>
                      <m:t>𝑚</m:t>
                    </m:r>
                    <m:r>
                      <a:rPr lang="es-PE" sz="1600" b="0" i="1">
                        <a:latin typeface="Cambria Math" panose="02040503050406030204" pitchFamily="18" charset="0"/>
                      </a:rPr>
                      <m:t>1,…,</m:t>
                    </m:r>
                    <m:r>
                      <a:rPr lang="es-PE" sz="1600" b="0" i="1">
                        <a:latin typeface="Cambria Math" panose="02040503050406030204" pitchFamily="18" charset="0"/>
                      </a:rPr>
                      <m:t>𝑚</m:t>
                    </m:r>
                    <m:r>
                      <a:rPr lang="es-PE" sz="1600" b="0" i="1">
                        <a:latin typeface="Cambria Math" panose="02040503050406030204" pitchFamily="18" charset="0"/>
                      </a:rPr>
                      <m:t>12)</m:t>
                    </m:r>
                  </m:oMath>
                </m:oMathPara>
              </a14:m>
              <a:endParaRPr lang="es-PE" sz="1100"/>
            </a:p>
          </xdr:txBody>
        </xdr:sp>
      </mc:Choice>
      <mc:Fallback>
        <xdr:sp macro="" textlink="">
          <xdr:nvSpPr>
            <xdr:cNvPr id="3" name="CuadroTexto 2">
              <a:extLst>
                <a:ext uri="{FF2B5EF4-FFF2-40B4-BE49-F238E27FC236}">
                  <a16:creationId xmlns:a16="http://schemas.microsoft.com/office/drawing/2014/main" id="{D1466867-FE3A-C6C0-4D87-83F6577DB6AC}"/>
                </a:ext>
              </a:extLst>
            </xdr:cNvPr>
            <xdr:cNvSpPr txBox="1"/>
          </xdr:nvSpPr>
          <xdr:spPr>
            <a:xfrm>
              <a:off x="2876550" y="1347787"/>
              <a:ext cx="5299912"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600" b="0" i="0">
                  <a:latin typeface="Cambria Math" panose="02040503050406030204" pitchFamily="18" charset="0"/>
                </a:rPr>
                <a:t>𝐴𝑣𝑒𝑟𝑎𝑔𝑒 𝑀𝑜𝑛𝑡ℎ𝑙𝑦 𝐷𝑒𝑚𝑎𝑛𝑑 [𝑄𝑡𝑦]=𝐴𝑣𝑒𝑟𝑎𝑔𝑒 (𝑚1,…,𝑚12)</a:t>
              </a:r>
              <a:endParaRPr lang="es-PE" sz="1100"/>
            </a:p>
          </xdr:txBody>
        </xdr:sp>
      </mc:Fallback>
    </mc:AlternateContent>
    <xdr:clientData/>
  </xdr:oneCellAnchor>
  <xdr:oneCellAnchor>
    <xdr:from>
      <xdr:col>2</xdr:col>
      <xdr:colOff>151342</xdr:colOff>
      <xdr:row>5</xdr:row>
      <xdr:rowOff>115887</xdr:rowOff>
    </xdr:from>
    <xdr:ext cx="5954002" cy="467820"/>
    <mc:AlternateContent xmlns:mc="http://schemas.openxmlformats.org/markup-compatibility/2006">
      <mc:Choice xmlns:a14="http://schemas.microsoft.com/office/drawing/2010/main" Requires="a14">
        <xdr:sp macro="" textlink="">
          <xdr:nvSpPr>
            <xdr:cNvPr id="4" name="CuadroTexto 3">
              <a:extLst>
                <a:ext uri="{FF2B5EF4-FFF2-40B4-BE49-F238E27FC236}">
                  <a16:creationId xmlns:a16="http://schemas.microsoft.com/office/drawing/2014/main" id="{5FF543D4-0654-D3CE-D397-7EE5B262E535}"/>
                </a:ext>
              </a:extLst>
            </xdr:cNvPr>
            <xdr:cNvSpPr txBox="1"/>
          </xdr:nvSpPr>
          <xdr:spPr>
            <a:xfrm>
              <a:off x="2860675" y="1904470"/>
              <a:ext cx="5954002" cy="467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PE" sz="1600" b="0" i="1">
                        <a:latin typeface="Cambria Math" panose="02040503050406030204" pitchFamily="18" charset="0"/>
                      </a:rPr>
                      <m:t>𝐴𝑣𝑒𝑟𝑎𝑔𝑒</m:t>
                    </m:r>
                    <m:r>
                      <a:rPr lang="es-PE" sz="1600" b="0" i="1">
                        <a:latin typeface="Cambria Math" panose="02040503050406030204" pitchFamily="18" charset="0"/>
                      </a:rPr>
                      <m:t> </m:t>
                    </m:r>
                    <m:r>
                      <a:rPr lang="es-PE" sz="1600" b="0" i="1">
                        <a:latin typeface="Cambria Math" panose="02040503050406030204" pitchFamily="18" charset="0"/>
                      </a:rPr>
                      <m:t>𝐷𝑎𝑖𝑙𝑦</m:t>
                    </m:r>
                    <m:r>
                      <a:rPr lang="es-PE" sz="1600" b="0" i="1">
                        <a:latin typeface="Cambria Math" panose="02040503050406030204" pitchFamily="18" charset="0"/>
                      </a:rPr>
                      <m:t> </m:t>
                    </m:r>
                    <m:r>
                      <a:rPr lang="es-PE" sz="1600" b="0" i="1">
                        <a:latin typeface="Cambria Math" panose="02040503050406030204" pitchFamily="18" charset="0"/>
                      </a:rPr>
                      <m:t>𝐷𝑒𝑚𝑎𝑛𝑑</m:t>
                    </m:r>
                    <m:r>
                      <a:rPr lang="es-PE" sz="1600" b="0" i="1">
                        <a:latin typeface="Cambria Math" panose="02040503050406030204" pitchFamily="18" charset="0"/>
                      </a:rPr>
                      <m:t> </m:t>
                    </m:r>
                    <m:d>
                      <m:dPr>
                        <m:begChr m:val="["/>
                        <m:endChr m:val="]"/>
                        <m:ctrlPr>
                          <a:rPr lang="es-PE" sz="1600" b="0" i="1">
                            <a:latin typeface="Cambria Math" panose="02040503050406030204" pitchFamily="18" charset="0"/>
                          </a:rPr>
                        </m:ctrlPr>
                      </m:dPr>
                      <m:e>
                        <m:r>
                          <a:rPr lang="es-PE" sz="1600" b="0" i="1">
                            <a:latin typeface="Cambria Math" panose="02040503050406030204" pitchFamily="18" charset="0"/>
                          </a:rPr>
                          <m:t>𝑄𝑡𝑦</m:t>
                        </m:r>
                      </m:e>
                    </m:d>
                    <m:r>
                      <a:rPr lang="es-PE" sz="1600" b="0" i="1">
                        <a:latin typeface="Cambria Math" panose="02040503050406030204" pitchFamily="18" charset="0"/>
                      </a:rPr>
                      <m:t>=</m:t>
                    </m:r>
                    <m:f>
                      <m:fPr>
                        <m:ctrlPr>
                          <a:rPr lang="es-PE" sz="1600" b="0" i="1">
                            <a:latin typeface="Cambria Math" panose="02040503050406030204" pitchFamily="18" charset="0"/>
                          </a:rPr>
                        </m:ctrlPr>
                      </m:fPr>
                      <m:num>
                        <m:r>
                          <a:rPr lang="es-PE" sz="1600" b="0" i="1">
                            <a:latin typeface="Cambria Math" panose="02040503050406030204" pitchFamily="18" charset="0"/>
                          </a:rPr>
                          <m:t>𝐴𝑣𝑒𝑟𝑎𝑔𝑒</m:t>
                        </m:r>
                        <m:r>
                          <a:rPr lang="es-PE" sz="1600" b="0" i="1">
                            <a:latin typeface="Cambria Math" panose="02040503050406030204" pitchFamily="18" charset="0"/>
                          </a:rPr>
                          <m:t> </m:t>
                        </m:r>
                        <m:r>
                          <a:rPr lang="es-PE" sz="1600" b="0" i="1">
                            <a:latin typeface="Cambria Math" panose="02040503050406030204" pitchFamily="18" charset="0"/>
                          </a:rPr>
                          <m:t>𝑀𝑜𝑛𝑡h𝑙𝑦</m:t>
                        </m:r>
                        <m:r>
                          <a:rPr lang="es-PE" sz="1600" b="0" i="1">
                            <a:latin typeface="Cambria Math" panose="02040503050406030204" pitchFamily="18" charset="0"/>
                          </a:rPr>
                          <m:t> </m:t>
                        </m:r>
                        <m:r>
                          <a:rPr lang="es-PE" sz="1600" b="0" i="1">
                            <a:latin typeface="Cambria Math" panose="02040503050406030204" pitchFamily="18" charset="0"/>
                          </a:rPr>
                          <m:t>𝐷𝑒𝑚𝑎𝑛𝑑</m:t>
                        </m:r>
                        <m:r>
                          <a:rPr lang="es-PE" sz="1600" b="0" i="1">
                            <a:latin typeface="Cambria Math" panose="02040503050406030204" pitchFamily="18" charset="0"/>
                          </a:rPr>
                          <m:t> [</m:t>
                        </m:r>
                        <m:r>
                          <a:rPr lang="es-PE" sz="1600" b="0" i="1">
                            <a:latin typeface="Cambria Math" panose="02040503050406030204" pitchFamily="18" charset="0"/>
                          </a:rPr>
                          <m:t>𝑄𝑡𝑦</m:t>
                        </m:r>
                        <m:r>
                          <a:rPr lang="es-PE" sz="1600" b="0" i="1">
                            <a:latin typeface="Cambria Math" panose="02040503050406030204" pitchFamily="18" charset="0"/>
                          </a:rPr>
                          <m:t>]</m:t>
                        </m:r>
                      </m:num>
                      <m:den>
                        <m:r>
                          <a:rPr lang="es-PE" sz="1600" b="0" i="1">
                            <a:latin typeface="Cambria Math" panose="02040503050406030204" pitchFamily="18" charset="0"/>
                          </a:rPr>
                          <m:t>30</m:t>
                        </m:r>
                      </m:den>
                    </m:f>
                  </m:oMath>
                </m:oMathPara>
              </a14:m>
              <a:endParaRPr lang="es-PE" sz="1600"/>
            </a:p>
          </xdr:txBody>
        </xdr:sp>
      </mc:Choice>
      <mc:Fallback>
        <xdr:sp macro="" textlink="">
          <xdr:nvSpPr>
            <xdr:cNvPr id="4" name="CuadroTexto 3">
              <a:extLst>
                <a:ext uri="{FF2B5EF4-FFF2-40B4-BE49-F238E27FC236}">
                  <a16:creationId xmlns:a16="http://schemas.microsoft.com/office/drawing/2014/main" id="{5FF543D4-0654-D3CE-D397-7EE5B262E535}"/>
                </a:ext>
              </a:extLst>
            </xdr:cNvPr>
            <xdr:cNvSpPr txBox="1"/>
          </xdr:nvSpPr>
          <xdr:spPr>
            <a:xfrm>
              <a:off x="2860675" y="1904470"/>
              <a:ext cx="5954002" cy="467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600" b="0" i="0">
                  <a:latin typeface="Cambria Math" panose="02040503050406030204" pitchFamily="18" charset="0"/>
                </a:rPr>
                <a:t>𝐴𝑣𝑒𝑟𝑎𝑔𝑒 𝐷𝑎𝑖𝑙𝑦 𝐷𝑒𝑚𝑎𝑛𝑑 [𝑄𝑡𝑦]=(𝐴𝑣𝑒𝑟𝑎𝑔𝑒 𝑀𝑜𝑛𝑡ℎ𝑙𝑦 𝐷𝑒𝑚𝑎𝑛𝑑 [𝑄𝑡𝑦])/30</a:t>
              </a:r>
              <a:endParaRPr lang="es-PE" sz="1600"/>
            </a:p>
          </xdr:txBody>
        </xdr:sp>
      </mc:Fallback>
    </mc:AlternateContent>
    <xdr:clientData/>
  </xdr:oneCellAnchor>
  <xdr:oneCellAnchor>
    <xdr:from>
      <xdr:col>2</xdr:col>
      <xdr:colOff>142875</xdr:colOff>
      <xdr:row>6</xdr:row>
      <xdr:rowOff>185737</xdr:rowOff>
    </xdr:from>
    <xdr:ext cx="5312352" cy="250453"/>
    <mc:AlternateContent xmlns:mc="http://schemas.openxmlformats.org/markup-compatibility/2006">
      <mc:Choice xmlns:a14="http://schemas.microsoft.com/office/drawing/2010/main" Requires="a14">
        <xdr:sp macro="" textlink="">
          <xdr:nvSpPr>
            <xdr:cNvPr id="5" name="CuadroTexto 4">
              <a:extLst>
                <a:ext uri="{FF2B5EF4-FFF2-40B4-BE49-F238E27FC236}">
                  <a16:creationId xmlns:a16="http://schemas.microsoft.com/office/drawing/2014/main" id="{A902205B-DC12-4196-D299-2A93C12CA25D}"/>
                </a:ext>
              </a:extLst>
            </xdr:cNvPr>
            <xdr:cNvSpPr txBox="1"/>
          </xdr:nvSpPr>
          <xdr:spPr>
            <a:xfrm>
              <a:off x="2847975" y="2643187"/>
              <a:ext cx="5312352"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PE" sz="1600" b="0" i="1">
                        <a:latin typeface="Cambria Math" panose="02040503050406030204" pitchFamily="18" charset="0"/>
                      </a:rPr>
                      <m:t>𝑆𝑡𝑎𝑛𝑑𝑎𝑟𝑑</m:t>
                    </m:r>
                    <m:r>
                      <a:rPr lang="es-PE" sz="1600" b="0" i="1">
                        <a:latin typeface="Cambria Math" panose="02040503050406030204" pitchFamily="18" charset="0"/>
                      </a:rPr>
                      <m:t> </m:t>
                    </m:r>
                    <m:r>
                      <a:rPr lang="es-PE" sz="1600" b="0" i="1">
                        <a:latin typeface="Cambria Math" panose="02040503050406030204" pitchFamily="18" charset="0"/>
                      </a:rPr>
                      <m:t>𝐷𝑒𝑣𝑖𝑎𝑡𝑖𝑜𝑛</m:t>
                    </m:r>
                    <m:r>
                      <a:rPr lang="es-PE" sz="1600" b="0" i="1">
                        <a:latin typeface="Cambria Math" panose="02040503050406030204" pitchFamily="18" charset="0"/>
                      </a:rPr>
                      <m:t> </m:t>
                    </m:r>
                    <m:r>
                      <a:rPr lang="es-PE" sz="1600" b="0" i="1">
                        <a:latin typeface="Cambria Math" panose="02040503050406030204" pitchFamily="18" charset="0"/>
                      </a:rPr>
                      <m:t>𝑀𝑜𝑛𝑡h𝑙𝑦</m:t>
                    </m:r>
                    <m:r>
                      <a:rPr lang="es-PE" sz="1600" b="0" i="1">
                        <a:latin typeface="Cambria Math" panose="02040503050406030204" pitchFamily="18" charset="0"/>
                      </a:rPr>
                      <m:t> </m:t>
                    </m:r>
                    <m:r>
                      <a:rPr lang="es-PE" sz="1600" b="0" i="1">
                        <a:latin typeface="Cambria Math" panose="02040503050406030204" pitchFamily="18" charset="0"/>
                      </a:rPr>
                      <m:t>𝐷𝑒𝑚𝑎𝑛𝑑</m:t>
                    </m:r>
                    <m:r>
                      <a:rPr lang="es-PE" sz="1600" b="0" i="1">
                        <a:latin typeface="Cambria Math" panose="02040503050406030204" pitchFamily="18" charset="0"/>
                      </a:rPr>
                      <m:t>=</m:t>
                    </m:r>
                    <m:r>
                      <a:rPr lang="es-PE" sz="1600" b="0" i="1">
                        <a:latin typeface="Cambria Math" panose="02040503050406030204" pitchFamily="18" charset="0"/>
                      </a:rPr>
                      <m:t>𝑆𝑡𝑑</m:t>
                    </m:r>
                    <m:r>
                      <a:rPr lang="es-PE" sz="1600" b="0" i="1">
                        <a:latin typeface="Cambria Math" panose="02040503050406030204" pitchFamily="18" charset="0"/>
                      </a:rPr>
                      <m:t>(</m:t>
                    </m:r>
                    <m:r>
                      <a:rPr lang="es-PE" sz="1600" b="0" i="1">
                        <a:latin typeface="Cambria Math" panose="02040503050406030204" pitchFamily="18" charset="0"/>
                      </a:rPr>
                      <m:t>𝑚</m:t>
                    </m:r>
                    <m:r>
                      <a:rPr lang="es-PE" sz="1600" b="0" i="1">
                        <a:latin typeface="Cambria Math" panose="02040503050406030204" pitchFamily="18" charset="0"/>
                      </a:rPr>
                      <m:t>1,..,</m:t>
                    </m:r>
                    <m:r>
                      <a:rPr lang="es-PE" sz="1600" b="0" i="1">
                        <a:latin typeface="Cambria Math" panose="02040503050406030204" pitchFamily="18" charset="0"/>
                      </a:rPr>
                      <m:t>𝑚</m:t>
                    </m:r>
                    <m:r>
                      <a:rPr lang="es-PE" sz="1600" b="0" i="1">
                        <a:latin typeface="Cambria Math" panose="02040503050406030204" pitchFamily="18" charset="0"/>
                      </a:rPr>
                      <m:t>12) </m:t>
                    </m:r>
                  </m:oMath>
                </m:oMathPara>
              </a14:m>
              <a:endParaRPr lang="es-PE" sz="1600"/>
            </a:p>
          </xdr:txBody>
        </xdr:sp>
      </mc:Choice>
      <mc:Fallback>
        <xdr:sp macro="" textlink="">
          <xdr:nvSpPr>
            <xdr:cNvPr id="5" name="CuadroTexto 4">
              <a:extLst>
                <a:ext uri="{FF2B5EF4-FFF2-40B4-BE49-F238E27FC236}">
                  <a16:creationId xmlns:a16="http://schemas.microsoft.com/office/drawing/2014/main" id="{A902205B-DC12-4196-D299-2A93C12CA25D}"/>
                </a:ext>
              </a:extLst>
            </xdr:cNvPr>
            <xdr:cNvSpPr txBox="1"/>
          </xdr:nvSpPr>
          <xdr:spPr>
            <a:xfrm>
              <a:off x="2847975" y="2643187"/>
              <a:ext cx="5312352"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600" b="0" i="0">
                  <a:latin typeface="Cambria Math" panose="02040503050406030204" pitchFamily="18" charset="0"/>
                </a:rPr>
                <a:t>𝑆𝑡𝑎𝑛𝑑𝑎𝑟𝑑 𝐷𝑒𝑣𝑖𝑎𝑡𝑖𝑜𝑛 𝑀𝑜𝑛𝑡ℎ𝑙𝑦 𝐷𝑒𝑚𝑎𝑛𝑑=𝑆𝑡𝑑(𝑚1,..,𝑚12) </a:t>
              </a:r>
              <a:endParaRPr lang="es-PE" sz="1600"/>
            </a:p>
          </xdr:txBody>
        </xdr:sp>
      </mc:Fallback>
    </mc:AlternateContent>
    <xdr:clientData/>
  </xdr:oneCellAnchor>
  <xdr:oneCellAnchor>
    <xdr:from>
      <xdr:col>2</xdr:col>
      <xdr:colOff>209549</xdr:colOff>
      <xdr:row>7</xdr:row>
      <xdr:rowOff>100012</xdr:rowOff>
    </xdr:from>
    <xdr:ext cx="5686425" cy="471488"/>
    <mc:AlternateContent xmlns:mc="http://schemas.openxmlformats.org/markup-compatibility/2006">
      <mc:Choice xmlns:a14="http://schemas.microsoft.com/office/drawing/2010/main" Requires="a14">
        <xdr:sp macro="" textlink="">
          <xdr:nvSpPr>
            <xdr:cNvPr id="6" name="CuadroTexto 5">
              <a:extLst>
                <a:ext uri="{FF2B5EF4-FFF2-40B4-BE49-F238E27FC236}">
                  <a16:creationId xmlns:a16="http://schemas.microsoft.com/office/drawing/2014/main" id="{133AA3D9-73C7-04CE-F0BE-7007620EBEBA}"/>
                </a:ext>
              </a:extLst>
            </xdr:cNvPr>
            <xdr:cNvSpPr txBox="1"/>
          </xdr:nvSpPr>
          <xdr:spPr>
            <a:xfrm>
              <a:off x="2914649" y="3224212"/>
              <a:ext cx="5686425" cy="471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r>
                    <a:rPr lang="es-PE" sz="1600" b="0" i="1">
                      <a:latin typeface="Cambria Math" panose="02040503050406030204" pitchFamily="18" charset="0"/>
                    </a:rPr>
                    <m:t>𝐴𝑣𝑒𝑟𝑎𝑔𝑒</m:t>
                  </m:r>
                  <m:r>
                    <a:rPr lang="es-PE" sz="1600" b="0" i="1">
                      <a:latin typeface="Cambria Math" panose="02040503050406030204" pitchFamily="18" charset="0"/>
                    </a:rPr>
                    <m:t> </m:t>
                  </m:r>
                  <m:r>
                    <a:rPr lang="es-PE" sz="1600" b="0" i="1">
                      <a:latin typeface="Cambria Math" panose="02040503050406030204" pitchFamily="18" charset="0"/>
                    </a:rPr>
                    <m:t>𝐿𝑒𝑎𝑑</m:t>
                  </m:r>
                  <m:r>
                    <a:rPr lang="es-PE" sz="1600" b="0" i="1">
                      <a:latin typeface="Cambria Math" panose="02040503050406030204" pitchFamily="18" charset="0"/>
                    </a:rPr>
                    <m:t> </m:t>
                  </m:r>
                  <m:r>
                    <a:rPr lang="es-PE" sz="1600" b="0" i="1">
                      <a:latin typeface="Cambria Math" panose="02040503050406030204" pitchFamily="18" charset="0"/>
                    </a:rPr>
                    <m:t>𝑇𝑖𝑚𝑒</m:t>
                  </m:r>
                  <m:r>
                    <a:rPr lang="es-PE" sz="1600" b="0" i="1">
                      <a:latin typeface="Cambria Math" panose="02040503050406030204" pitchFamily="18" charset="0"/>
                    </a:rPr>
                    <m:t> </m:t>
                  </m:r>
                  <m:d>
                    <m:dPr>
                      <m:begChr m:val="["/>
                      <m:endChr m:val="]"/>
                      <m:ctrlPr>
                        <a:rPr lang="es-PE" sz="1600" b="0" i="1">
                          <a:latin typeface="Cambria Math" panose="02040503050406030204" pitchFamily="18" charset="0"/>
                        </a:rPr>
                      </m:ctrlPr>
                    </m:dPr>
                    <m:e>
                      <m:r>
                        <a:rPr lang="es-PE" sz="1600" b="0" i="1">
                          <a:latin typeface="Cambria Math" panose="02040503050406030204" pitchFamily="18" charset="0"/>
                        </a:rPr>
                        <m:t>𝑀𝑜𝑛𝑡h</m:t>
                      </m:r>
                    </m:e>
                  </m:d>
                  <m:r>
                    <a:rPr lang="es-PE" sz="1600" b="0" i="1">
                      <a:latin typeface="Cambria Math" panose="02040503050406030204" pitchFamily="18" charset="0"/>
                    </a:rPr>
                    <m:t>=</m:t>
                  </m:r>
                  <m:f>
                    <m:fPr>
                      <m:ctrlPr>
                        <a:rPr lang="es-PE" sz="1600" b="0" i="1">
                          <a:latin typeface="Cambria Math" panose="02040503050406030204" pitchFamily="18" charset="0"/>
                        </a:rPr>
                      </m:ctrlPr>
                    </m:fPr>
                    <m:num>
                      <m:r>
                        <a:rPr lang="es-PE" sz="1600" b="0" i="1">
                          <a:latin typeface="Cambria Math" panose="02040503050406030204" pitchFamily="18" charset="0"/>
                        </a:rPr>
                        <m:t>𝐴𝑣𝑒𝑟𝑎𝑔𝑒</m:t>
                      </m:r>
                      <m:r>
                        <a:rPr lang="es-PE" sz="1600" b="0" i="1">
                          <a:latin typeface="Cambria Math" panose="02040503050406030204" pitchFamily="18" charset="0"/>
                        </a:rPr>
                        <m:t> </m:t>
                      </m:r>
                      <m:r>
                        <a:rPr lang="es-PE" sz="1600" b="0" i="1">
                          <a:latin typeface="Cambria Math" panose="02040503050406030204" pitchFamily="18" charset="0"/>
                        </a:rPr>
                        <m:t>𝐿𝑒𝑎𝑑</m:t>
                      </m:r>
                      <m:r>
                        <a:rPr lang="es-PE" sz="1600" b="0" i="1">
                          <a:latin typeface="Cambria Math" panose="02040503050406030204" pitchFamily="18" charset="0"/>
                        </a:rPr>
                        <m:t> </m:t>
                      </m:r>
                      <m:r>
                        <a:rPr lang="es-PE" sz="1600" b="0" i="1">
                          <a:latin typeface="Cambria Math" panose="02040503050406030204" pitchFamily="18" charset="0"/>
                        </a:rPr>
                        <m:t>𝑇𝑖𝑚𝑒</m:t>
                      </m:r>
                      <m:r>
                        <a:rPr lang="es-PE" sz="1600" b="0" i="1">
                          <a:latin typeface="Cambria Math" panose="02040503050406030204" pitchFamily="18" charset="0"/>
                        </a:rPr>
                        <m:t> [</m:t>
                      </m:r>
                      <m:r>
                        <a:rPr lang="es-PE" sz="1600" b="0" i="1">
                          <a:latin typeface="Cambria Math" panose="02040503050406030204" pitchFamily="18" charset="0"/>
                        </a:rPr>
                        <m:t>𝐷𝑎𝑦𝑠</m:t>
                      </m:r>
                      <m:r>
                        <a:rPr lang="es-PE" sz="1600" b="0" i="1">
                          <a:latin typeface="Cambria Math" panose="02040503050406030204" pitchFamily="18" charset="0"/>
                        </a:rPr>
                        <m:t>]</m:t>
                      </m:r>
                    </m:num>
                    <m:den>
                      <m:r>
                        <a:rPr lang="es-PE" sz="1600" b="0" i="1">
                          <a:latin typeface="Cambria Math" panose="02040503050406030204" pitchFamily="18" charset="0"/>
                        </a:rPr>
                        <m:t>30</m:t>
                      </m:r>
                    </m:den>
                  </m:f>
                </m:oMath>
              </a14:m>
              <a:r>
                <a:rPr lang="es-PE" sz="1600"/>
                <a:t>   </a:t>
              </a:r>
            </a:p>
          </xdr:txBody>
        </xdr:sp>
      </mc:Choice>
      <mc:Fallback>
        <xdr:sp macro="" textlink="">
          <xdr:nvSpPr>
            <xdr:cNvPr id="6" name="CuadroTexto 5">
              <a:extLst>
                <a:ext uri="{FF2B5EF4-FFF2-40B4-BE49-F238E27FC236}">
                  <a16:creationId xmlns:a16="http://schemas.microsoft.com/office/drawing/2014/main" id="{133AA3D9-73C7-04CE-F0BE-7007620EBEBA}"/>
                </a:ext>
              </a:extLst>
            </xdr:cNvPr>
            <xdr:cNvSpPr txBox="1"/>
          </xdr:nvSpPr>
          <xdr:spPr>
            <a:xfrm>
              <a:off x="2914649" y="3224212"/>
              <a:ext cx="5686425" cy="471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PE" sz="1600" b="0" i="0">
                  <a:latin typeface="Cambria Math" panose="02040503050406030204" pitchFamily="18" charset="0"/>
                </a:rPr>
                <a:t>𝐴𝑣𝑒𝑟𝑎𝑔𝑒 𝐿𝑒𝑎𝑑 𝑇𝑖𝑚𝑒 [𝑀𝑜𝑛𝑡ℎ]=(𝐴𝑣𝑒𝑟𝑎𝑔𝑒 𝐿𝑒𝑎𝑑 𝑇𝑖𝑚𝑒 [𝐷𝑎𝑦𝑠])/30</a:t>
              </a:r>
              <a:r>
                <a:rPr lang="es-PE" sz="1600"/>
                <a:t>   </a:t>
              </a:r>
            </a:p>
          </xdr:txBody>
        </xdr:sp>
      </mc:Fallback>
    </mc:AlternateContent>
    <xdr:clientData/>
  </xdr:oneCellAnchor>
  <xdr:oneCellAnchor>
    <xdr:from>
      <xdr:col>2</xdr:col>
      <xdr:colOff>117475</xdr:colOff>
      <xdr:row>9</xdr:row>
      <xdr:rowOff>196320</xdr:rowOff>
    </xdr:from>
    <xdr:ext cx="8513934" cy="289631"/>
    <mc:AlternateContent xmlns:mc="http://schemas.openxmlformats.org/markup-compatibility/2006">
      <mc:Choice xmlns:a14="http://schemas.microsoft.com/office/drawing/2010/main" Requires="a14">
        <xdr:sp macro="" textlink="">
          <xdr:nvSpPr>
            <xdr:cNvPr id="7" name="CuadroTexto 6">
              <a:extLst>
                <a:ext uri="{FF2B5EF4-FFF2-40B4-BE49-F238E27FC236}">
                  <a16:creationId xmlns:a16="http://schemas.microsoft.com/office/drawing/2014/main" id="{F5CB98D4-C45B-8DD2-6648-8A64D2EF64BA}"/>
                </a:ext>
              </a:extLst>
            </xdr:cNvPr>
            <xdr:cNvSpPr txBox="1"/>
          </xdr:nvSpPr>
          <xdr:spPr>
            <a:xfrm>
              <a:off x="2826808" y="4651903"/>
              <a:ext cx="8513934" cy="289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PE" sz="1600" b="0" i="1">
                        <a:latin typeface="Cambria Math" panose="02040503050406030204" pitchFamily="18" charset="0"/>
                      </a:rPr>
                      <m:t>𝑆𝑎𝑓𝑒𝑡𝑦</m:t>
                    </m:r>
                    <m:r>
                      <a:rPr lang="es-PE" sz="1600" b="0" i="1">
                        <a:latin typeface="Cambria Math" panose="02040503050406030204" pitchFamily="18" charset="0"/>
                      </a:rPr>
                      <m:t> </m:t>
                    </m:r>
                    <m:r>
                      <a:rPr lang="es-PE" sz="1600" b="0" i="1">
                        <a:latin typeface="Cambria Math" panose="02040503050406030204" pitchFamily="18" charset="0"/>
                      </a:rPr>
                      <m:t>𝑆𝑡𝑜𝑐𝑘</m:t>
                    </m:r>
                    <m:r>
                      <a:rPr lang="es-PE" sz="1600" b="0" i="1">
                        <a:latin typeface="Cambria Math" panose="02040503050406030204" pitchFamily="18" charset="0"/>
                      </a:rPr>
                      <m:t> </m:t>
                    </m:r>
                    <m:d>
                      <m:dPr>
                        <m:begChr m:val="["/>
                        <m:endChr m:val="]"/>
                        <m:ctrlPr>
                          <a:rPr lang="es-PE" sz="1600" b="0" i="1">
                            <a:latin typeface="Cambria Math" panose="02040503050406030204" pitchFamily="18" charset="0"/>
                          </a:rPr>
                        </m:ctrlPr>
                      </m:dPr>
                      <m:e>
                        <m:r>
                          <a:rPr lang="es-PE" sz="1600" b="0" i="1">
                            <a:latin typeface="Cambria Math" panose="02040503050406030204" pitchFamily="18" charset="0"/>
                          </a:rPr>
                          <m:t>𝑄𝑡𝑦</m:t>
                        </m:r>
                      </m:e>
                    </m:d>
                    <m:r>
                      <a:rPr lang="es-PE" sz="1600" b="0" i="1">
                        <a:latin typeface="Cambria Math" panose="02040503050406030204" pitchFamily="18" charset="0"/>
                      </a:rPr>
                      <m:t>=</m:t>
                    </m:r>
                    <m:r>
                      <a:rPr lang="es-PE" sz="1600" b="0" i="1">
                        <a:latin typeface="Cambria Math" panose="02040503050406030204" pitchFamily="18" charset="0"/>
                      </a:rPr>
                      <m:t>𝑆𝑒𝑟𝑣𝑖𝑐𝑒</m:t>
                    </m:r>
                    <m:r>
                      <a:rPr lang="es-PE" sz="1600" b="0" i="1">
                        <a:latin typeface="Cambria Math" panose="02040503050406030204" pitchFamily="18" charset="0"/>
                      </a:rPr>
                      <m:t> </m:t>
                    </m:r>
                    <m:r>
                      <a:rPr lang="es-PE" sz="1600" b="0" i="1">
                        <a:latin typeface="Cambria Math" panose="02040503050406030204" pitchFamily="18" charset="0"/>
                      </a:rPr>
                      <m:t>𝐹𝑎𝑐𝑡𝑜𝑟</m:t>
                    </m:r>
                    <m:r>
                      <a:rPr lang="es-PE" sz="1600" b="0" i="1">
                        <a:latin typeface="Cambria Math" panose="02040503050406030204" pitchFamily="18" charset="0"/>
                      </a:rPr>
                      <m:t> </m:t>
                    </m:r>
                    <m:r>
                      <a:rPr lang="es-PE" sz="1600" b="0" i="1">
                        <a:latin typeface="Cambria Math" panose="02040503050406030204" pitchFamily="18" charset="0"/>
                      </a:rPr>
                      <m:t>𝑍</m:t>
                    </m:r>
                    <m:r>
                      <a:rPr lang="es-PE" sz="1600" b="0" i="1">
                        <a:latin typeface="Cambria Math" panose="02040503050406030204" pitchFamily="18" charset="0"/>
                      </a:rPr>
                      <m:t> ∗</m:t>
                    </m:r>
                    <m:r>
                      <a:rPr lang="es-PE" sz="1600" b="0" i="1">
                        <a:latin typeface="Cambria Math" panose="02040503050406030204" pitchFamily="18" charset="0"/>
                      </a:rPr>
                      <m:t>𝑆𝑡𝑑</m:t>
                    </m:r>
                    <m:r>
                      <a:rPr lang="es-PE" sz="1600" b="0" i="1">
                        <a:latin typeface="Cambria Math" panose="02040503050406030204" pitchFamily="18" charset="0"/>
                      </a:rPr>
                      <m:t> </m:t>
                    </m:r>
                    <m:r>
                      <a:rPr lang="es-PE" sz="1600" b="0" i="1">
                        <a:latin typeface="Cambria Math" panose="02040503050406030204" pitchFamily="18" charset="0"/>
                      </a:rPr>
                      <m:t>𝐷𝑒𝑣</m:t>
                    </m:r>
                    <m:r>
                      <a:rPr lang="es-PE" sz="1600" b="0" i="1">
                        <a:latin typeface="Cambria Math" panose="02040503050406030204" pitchFamily="18" charset="0"/>
                      </a:rPr>
                      <m:t> </m:t>
                    </m:r>
                    <m:r>
                      <a:rPr lang="es-PE" sz="1600" b="0" i="1">
                        <a:latin typeface="Cambria Math" panose="02040503050406030204" pitchFamily="18" charset="0"/>
                      </a:rPr>
                      <m:t>𝑀𝑜𝑛𝑡h𝑙𝑦</m:t>
                    </m:r>
                    <m:r>
                      <a:rPr lang="es-PE" sz="1600" b="0" i="1">
                        <a:latin typeface="Cambria Math" panose="02040503050406030204" pitchFamily="18" charset="0"/>
                      </a:rPr>
                      <m:t> </m:t>
                    </m:r>
                    <m:r>
                      <a:rPr lang="es-PE" sz="1600" b="0" i="1">
                        <a:latin typeface="Cambria Math" panose="02040503050406030204" pitchFamily="18" charset="0"/>
                      </a:rPr>
                      <m:t>𝐷𝑒𝑚𝑎𝑛𝑑</m:t>
                    </m:r>
                    <m:r>
                      <a:rPr lang="es-PE" sz="1600" b="0" i="1">
                        <a:latin typeface="Cambria Math" panose="02040503050406030204" pitchFamily="18" charset="0"/>
                      </a:rPr>
                      <m:t> ∗</m:t>
                    </m:r>
                    <m:rad>
                      <m:radPr>
                        <m:degHide m:val="on"/>
                        <m:ctrlPr>
                          <a:rPr lang="es-PE" sz="1600" b="0" i="1">
                            <a:latin typeface="Cambria Math" panose="02040503050406030204" pitchFamily="18" charset="0"/>
                          </a:rPr>
                        </m:ctrlPr>
                      </m:radPr>
                      <m:deg/>
                      <m:e>
                        <m:r>
                          <a:rPr lang="es-PE" sz="1600" b="0" i="1">
                            <a:latin typeface="Cambria Math" panose="02040503050406030204" pitchFamily="18" charset="0"/>
                          </a:rPr>
                          <m:t>𝐿𝑒𝑎𝑑</m:t>
                        </m:r>
                        <m:r>
                          <a:rPr lang="es-PE" sz="1600" b="0" i="1">
                            <a:latin typeface="Cambria Math" panose="02040503050406030204" pitchFamily="18" charset="0"/>
                          </a:rPr>
                          <m:t> </m:t>
                        </m:r>
                        <m:r>
                          <a:rPr lang="es-PE" sz="1600" b="0" i="1">
                            <a:latin typeface="Cambria Math" panose="02040503050406030204" pitchFamily="18" charset="0"/>
                          </a:rPr>
                          <m:t>𝑇𝑖𝑚𝑒</m:t>
                        </m:r>
                        <m:r>
                          <a:rPr lang="es-PE" sz="1600" b="0" i="1">
                            <a:latin typeface="Cambria Math" panose="02040503050406030204" pitchFamily="18" charset="0"/>
                          </a:rPr>
                          <m:t> </m:t>
                        </m:r>
                        <m:r>
                          <a:rPr lang="es-PE" sz="1600" b="0" i="1">
                            <a:latin typeface="Cambria Math" panose="02040503050406030204" pitchFamily="18" charset="0"/>
                          </a:rPr>
                          <m:t>𝑖𝑛</m:t>
                        </m:r>
                        <m:r>
                          <a:rPr lang="es-PE" sz="1600" b="0" i="1">
                            <a:latin typeface="Cambria Math" panose="02040503050406030204" pitchFamily="18" charset="0"/>
                          </a:rPr>
                          <m:t> </m:t>
                        </m:r>
                        <m:r>
                          <a:rPr lang="es-PE" sz="1600" b="0" i="1">
                            <a:latin typeface="Cambria Math" panose="02040503050406030204" pitchFamily="18" charset="0"/>
                          </a:rPr>
                          <m:t>𝑀𝑜𝑛𝑡h𝑠</m:t>
                        </m:r>
                      </m:e>
                    </m:rad>
                    <m:r>
                      <a:rPr lang="es-PE" sz="1600" b="0" i="1">
                        <a:latin typeface="Cambria Math" panose="02040503050406030204" pitchFamily="18" charset="0"/>
                      </a:rPr>
                      <m:t> </m:t>
                    </m:r>
                  </m:oMath>
                </m:oMathPara>
              </a14:m>
              <a:endParaRPr lang="es-PE" sz="1600"/>
            </a:p>
          </xdr:txBody>
        </xdr:sp>
      </mc:Choice>
      <mc:Fallback>
        <xdr:sp macro="" textlink="">
          <xdr:nvSpPr>
            <xdr:cNvPr id="7" name="CuadroTexto 6">
              <a:extLst>
                <a:ext uri="{FF2B5EF4-FFF2-40B4-BE49-F238E27FC236}">
                  <a16:creationId xmlns:a16="http://schemas.microsoft.com/office/drawing/2014/main" id="{F5CB98D4-C45B-8DD2-6648-8A64D2EF64BA}"/>
                </a:ext>
              </a:extLst>
            </xdr:cNvPr>
            <xdr:cNvSpPr txBox="1"/>
          </xdr:nvSpPr>
          <xdr:spPr>
            <a:xfrm>
              <a:off x="2826808" y="4651903"/>
              <a:ext cx="8513934" cy="289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600" b="0" i="0">
                  <a:latin typeface="Cambria Math" panose="02040503050406030204" pitchFamily="18" charset="0"/>
                </a:rPr>
                <a:t>𝑆𝑎𝑓𝑒𝑡𝑦 𝑆𝑡𝑜𝑐𝑘 [𝑄𝑡𝑦]=𝑆𝑒𝑟𝑣𝑖𝑐𝑒 𝐹𝑎𝑐𝑡𝑜𝑟 𝑍 ∗𝑆𝑡𝑑 𝐷𝑒𝑣 𝑀𝑜𝑛𝑡ℎ𝑙𝑦 𝐷𝑒𝑚𝑎𝑛𝑑 ∗√(𝐿𝑒𝑎𝑑 𝑇𝑖𝑚𝑒 𝑖𝑛 𝑀𝑜𝑛𝑡ℎ𝑠)  </a:t>
              </a:r>
              <a:endParaRPr lang="es-PE" sz="1600"/>
            </a:p>
          </xdr:txBody>
        </xdr:sp>
      </mc:Fallback>
    </mc:AlternateContent>
    <xdr:clientData/>
  </xdr:oneCellAnchor>
  <xdr:oneCellAnchor>
    <xdr:from>
      <xdr:col>2</xdr:col>
      <xdr:colOff>103717</xdr:colOff>
      <xdr:row>10</xdr:row>
      <xdr:rowOff>214312</xdr:rowOff>
    </xdr:from>
    <xdr:ext cx="6509924" cy="250453"/>
    <mc:AlternateContent xmlns:mc="http://schemas.openxmlformats.org/markup-compatibility/2006">
      <mc:Choice xmlns:a14="http://schemas.microsoft.com/office/drawing/2010/main" Requires="a14">
        <xdr:sp macro="" textlink="">
          <xdr:nvSpPr>
            <xdr:cNvPr id="8" name="CuadroTexto 7">
              <a:extLst>
                <a:ext uri="{FF2B5EF4-FFF2-40B4-BE49-F238E27FC236}">
                  <a16:creationId xmlns:a16="http://schemas.microsoft.com/office/drawing/2014/main" id="{4145C2B7-A914-01E3-A802-01577A6F37A1}"/>
                </a:ext>
              </a:extLst>
            </xdr:cNvPr>
            <xdr:cNvSpPr txBox="1"/>
          </xdr:nvSpPr>
          <xdr:spPr>
            <a:xfrm>
              <a:off x="2813050" y="5336645"/>
              <a:ext cx="6509924"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PE" sz="1600" b="0" i="1">
                        <a:latin typeface="Cambria Math" panose="02040503050406030204" pitchFamily="18" charset="0"/>
                      </a:rPr>
                      <m:t>𝑅𝑂𝑃</m:t>
                    </m:r>
                    <m:r>
                      <a:rPr lang="es-PE" sz="1600" b="0" i="1">
                        <a:latin typeface="Cambria Math" panose="02040503050406030204" pitchFamily="18" charset="0"/>
                      </a:rPr>
                      <m:t>=(</m:t>
                    </m:r>
                    <m:r>
                      <a:rPr lang="es-PE" sz="1600" b="0" i="1">
                        <a:latin typeface="Cambria Math" panose="02040503050406030204" pitchFamily="18" charset="0"/>
                      </a:rPr>
                      <m:t>𝐴𝑣𝑒𝑟𝑎𝑔𝑒</m:t>
                    </m:r>
                    <m:r>
                      <a:rPr lang="es-PE" sz="1600" b="0" i="1">
                        <a:latin typeface="Cambria Math" panose="02040503050406030204" pitchFamily="18" charset="0"/>
                      </a:rPr>
                      <m:t> </m:t>
                    </m:r>
                    <m:r>
                      <a:rPr lang="es-PE" sz="1600" b="0" i="1">
                        <a:latin typeface="Cambria Math" panose="02040503050406030204" pitchFamily="18" charset="0"/>
                      </a:rPr>
                      <m:t>𝐷𝑎𝑖𝑙𝑦</m:t>
                    </m:r>
                    <m:r>
                      <a:rPr lang="es-PE" sz="1600" b="0" i="1">
                        <a:latin typeface="Cambria Math" panose="02040503050406030204" pitchFamily="18" charset="0"/>
                      </a:rPr>
                      <m:t> </m:t>
                    </m:r>
                    <m:r>
                      <a:rPr lang="es-PE" sz="1600" b="0" i="1">
                        <a:latin typeface="Cambria Math" panose="02040503050406030204" pitchFamily="18" charset="0"/>
                      </a:rPr>
                      <m:t>𝐷𝑒𝑚𝑎𝑛𝑑</m:t>
                    </m:r>
                    <m:r>
                      <a:rPr lang="es-PE" sz="1600" b="0" i="1">
                        <a:latin typeface="Cambria Math" panose="02040503050406030204" pitchFamily="18" charset="0"/>
                      </a:rPr>
                      <m:t> ∗</m:t>
                    </m:r>
                    <m:r>
                      <a:rPr lang="es-PE" sz="1600" b="0" i="1">
                        <a:latin typeface="Cambria Math" panose="02040503050406030204" pitchFamily="18" charset="0"/>
                      </a:rPr>
                      <m:t>𝐴𝑣𝑒𝑟𝑎𝑔𝑒</m:t>
                    </m:r>
                    <m:r>
                      <a:rPr lang="es-PE" sz="1600" b="0" i="1">
                        <a:latin typeface="Cambria Math" panose="02040503050406030204" pitchFamily="18" charset="0"/>
                      </a:rPr>
                      <m:t> </m:t>
                    </m:r>
                    <m:r>
                      <a:rPr lang="es-PE" sz="1600" b="0" i="1">
                        <a:latin typeface="Cambria Math" panose="02040503050406030204" pitchFamily="18" charset="0"/>
                      </a:rPr>
                      <m:t>𝐿𝑒𝑎𝑑</m:t>
                    </m:r>
                    <m:r>
                      <a:rPr lang="es-PE" sz="1600" b="0" i="1">
                        <a:latin typeface="Cambria Math" panose="02040503050406030204" pitchFamily="18" charset="0"/>
                      </a:rPr>
                      <m:t> </m:t>
                    </m:r>
                    <m:r>
                      <a:rPr lang="es-PE" sz="1600" b="0" i="1">
                        <a:latin typeface="Cambria Math" panose="02040503050406030204" pitchFamily="18" charset="0"/>
                      </a:rPr>
                      <m:t>𝑇𝑖𝑚𝑒</m:t>
                    </m:r>
                    <m:r>
                      <a:rPr lang="es-PE" sz="1600" b="0" i="1">
                        <a:latin typeface="Cambria Math" panose="02040503050406030204" pitchFamily="18" charset="0"/>
                      </a:rPr>
                      <m:t>)+</m:t>
                    </m:r>
                    <m:r>
                      <a:rPr lang="es-PE" sz="1600" b="0" i="1">
                        <a:latin typeface="Cambria Math" panose="02040503050406030204" pitchFamily="18" charset="0"/>
                      </a:rPr>
                      <m:t>𝑆𝑎𝑓𝑒𝑡𝑦</m:t>
                    </m:r>
                    <m:r>
                      <a:rPr lang="es-PE" sz="1600" b="0" i="1">
                        <a:latin typeface="Cambria Math" panose="02040503050406030204" pitchFamily="18" charset="0"/>
                      </a:rPr>
                      <m:t> </m:t>
                    </m:r>
                    <m:r>
                      <a:rPr lang="es-PE" sz="1600" b="0" i="1">
                        <a:latin typeface="Cambria Math" panose="02040503050406030204" pitchFamily="18" charset="0"/>
                      </a:rPr>
                      <m:t>𝑆𝑡𝑜𝑐𝑘</m:t>
                    </m:r>
                  </m:oMath>
                </m:oMathPara>
              </a14:m>
              <a:endParaRPr lang="es-PE" sz="1600"/>
            </a:p>
          </xdr:txBody>
        </xdr:sp>
      </mc:Choice>
      <mc:Fallback>
        <xdr:sp macro="" textlink="">
          <xdr:nvSpPr>
            <xdr:cNvPr id="8" name="CuadroTexto 7">
              <a:extLst>
                <a:ext uri="{FF2B5EF4-FFF2-40B4-BE49-F238E27FC236}">
                  <a16:creationId xmlns:a16="http://schemas.microsoft.com/office/drawing/2014/main" id="{4145C2B7-A914-01E3-A802-01577A6F37A1}"/>
                </a:ext>
              </a:extLst>
            </xdr:cNvPr>
            <xdr:cNvSpPr txBox="1"/>
          </xdr:nvSpPr>
          <xdr:spPr>
            <a:xfrm>
              <a:off x="2813050" y="5336645"/>
              <a:ext cx="6509924"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600" b="0" i="0">
                  <a:latin typeface="Cambria Math" panose="02040503050406030204" pitchFamily="18" charset="0"/>
                </a:rPr>
                <a:t>𝑅𝑂𝑃=(𝐴𝑣𝑒𝑟𝑎𝑔𝑒 𝐷𝑎𝑖𝑙𝑦 𝐷𝑒𝑚𝑎𝑛𝑑 ∗𝐴𝑣𝑒𝑟𝑎𝑔𝑒 𝐿𝑒𝑎𝑑 𝑇𝑖𝑚𝑒)+𝑆𝑎𝑓𝑒𝑡𝑦 𝑆𝑡𝑜𝑐𝑘</a:t>
              </a:r>
              <a:endParaRPr lang="es-PE" sz="1600"/>
            </a:p>
          </xdr:txBody>
        </xdr:sp>
      </mc:Fallback>
    </mc:AlternateContent>
    <xdr:clientData/>
  </xdr:oneCellAnchor>
  <xdr:oneCellAnchor>
    <xdr:from>
      <xdr:col>1</xdr:col>
      <xdr:colOff>2082800</xdr:colOff>
      <xdr:row>10</xdr:row>
      <xdr:rowOff>654050</xdr:rowOff>
    </xdr:from>
    <xdr:ext cx="5748867" cy="727507"/>
    <mc:AlternateContent xmlns:mc="http://schemas.openxmlformats.org/markup-compatibility/2006">
      <mc:Choice xmlns:a14="http://schemas.microsoft.com/office/drawing/2010/main" Requires="a14">
        <xdr:sp macro="" textlink="">
          <xdr:nvSpPr>
            <xdr:cNvPr id="9" name="CuadroTexto 8">
              <a:extLst>
                <a:ext uri="{FF2B5EF4-FFF2-40B4-BE49-F238E27FC236}">
                  <a16:creationId xmlns:a16="http://schemas.microsoft.com/office/drawing/2014/main" id="{4FE1A5A9-F571-AC58-AC47-5F79E29AA982}"/>
                </a:ext>
              </a:extLst>
            </xdr:cNvPr>
            <xdr:cNvSpPr txBox="1"/>
          </xdr:nvSpPr>
          <xdr:spPr>
            <a:xfrm>
              <a:off x="2590800" y="5776383"/>
              <a:ext cx="5748867" cy="727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s-PE" sz="1600" b="0" i="1">
                        <a:latin typeface="Cambria Math" panose="02040503050406030204" pitchFamily="18" charset="0"/>
                      </a:rPr>
                      <m:t>𝐸𝑂𝑄</m:t>
                    </m:r>
                    <m:r>
                      <a:rPr lang="es-PE" sz="1600" b="0" i="1">
                        <a:latin typeface="Cambria Math" panose="02040503050406030204" pitchFamily="18" charset="0"/>
                      </a:rPr>
                      <m:t>=</m:t>
                    </m:r>
                    <m:rad>
                      <m:radPr>
                        <m:degHide m:val="on"/>
                        <m:ctrlPr>
                          <a:rPr lang="es-PE" sz="1600" b="0" i="1">
                            <a:latin typeface="Cambria Math" panose="02040503050406030204" pitchFamily="18" charset="0"/>
                          </a:rPr>
                        </m:ctrlPr>
                      </m:radPr>
                      <m:deg/>
                      <m:e>
                        <m:f>
                          <m:fPr>
                            <m:ctrlPr>
                              <a:rPr lang="es-PE" sz="1600" b="0" i="1">
                                <a:latin typeface="Cambria Math" panose="02040503050406030204" pitchFamily="18" charset="0"/>
                              </a:rPr>
                            </m:ctrlPr>
                          </m:fPr>
                          <m:num>
                            <m:r>
                              <a:rPr lang="es-PE" sz="1600" b="0" i="1">
                                <a:latin typeface="Cambria Math" panose="02040503050406030204" pitchFamily="18" charset="0"/>
                              </a:rPr>
                              <m:t>2 ∗</m:t>
                            </m:r>
                            <m:r>
                              <a:rPr lang="es-PE" sz="1600" b="0" i="1">
                                <a:latin typeface="Cambria Math" panose="02040503050406030204" pitchFamily="18" charset="0"/>
                              </a:rPr>
                              <m:t>𝐷𝑒𝑚𝑎𝑛𝑑</m:t>
                            </m:r>
                            <m:r>
                              <a:rPr lang="es-PE" sz="1600" b="0" i="1">
                                <a:latin typeface="Cambria Math" panose="02040503050406030204" pitchFamily="18" charset="0"/>
                              </a:rPr>
                              <m:t> </m:t>
                            </m:r>
                            <m:r>
                              <a:rPr lang="es-PE" sz="1600" b="0" i="1">
                                <a:latin typeface="Cambria Math" panose="02040503050406030204" pitchFamily="18" charset="0"/>
                              </a:rPr>
                              <m:t>𝐴𝑛𝑛𝑢𝑎𝑙</m:t>
                            </m:r>
                            <m:r>
                              <a:rPr lang="es-PE" sz="1600" b="0" i="1">
                                <a:latin typeface="Cambria Math" panose="02040503050406030204" pitchFamily="18" charset="0"/>
                              </a:rPr>
                              <m:t> ∗</m:t>
                            </m:r>
                            <m:r>
                              <a:rPr lang="es-PE" sz="1600" b="0" i="1">
                                <a:latin typeface="Cambria Math" panose="02040503050406030204" pitchFamily="18" charset="0"/>
                              </a:rPr>
                              <m:t>𝑂𝑟𝑑𝑒𝑟𝑖𝑛𝑔</m:t>
                            </m:r>
                            <m:r>
                              <a:rPr lang="es-PE" sz="1600" b="0" i="1">
                                <a:latin typeface="Cambria Math" panose="02040503050406030204" pitchFamily="18" charset="0"/>
                              </a:rPr>
                              <m:t> </m:t>
                            </m:r>
                            <m:r>
                              <a:rPr lang="es-PE" sz="1600" b="0" i="1">
                                <a:latin typeface="Cambria Math" panose="02040503050406030204" pitchFamily="18" charset="0"/>
                              </a:rPr>
                              <m:t>𝐶𝑜𝑠𝑡</m:t>
                            </m:r>
                            <m:r>
                              <a:rPr lang="es-PE" sz="1600" b="0" i="1">
                                <a:latin typeface="Cambria Math" panose="02040503050406030204" pitchFamily="18" charset="0"/>
                              </a:rPr>
                              <m:t> </m:t>
                            </m:r>
                            <m:r>
                              <a:rPr lang="es-PE" sz="1600" b="0" i="1">
                                <a:latin typeface="Cambria Math" panose="02040503050406030204" pitchFamily="18" charset="0"/>
                              </a:rPr>
                              <m:t>𝑝𝑒𝑟</m:t>
                            </m:r>
                            <m:r>
                              <a:rPr lang="es-PE" sz="1600" b="0" i="1">
                                <a:latin typeface="Cambria Math" panose="02040503050406030204" pitchFamily="18" charset="0"/>
                              </a:rPr>
                              <m:t> </m:t>
                            </m:r>
                            <m:r>
                              <a:rPr lang="es-PE" sz="1600" b="0" i="1">
                                <a:latin typeface="Cambria Math" panose="02040503050406030204" pitchFamily="18" charset="0"/>
                              </a:rPr>
                              <m:t>𝑂𝑟𝑑𝑒𝑟</m:t>
                            </m:r>
                          </m:num>
                          <m:den>
                            <m:r>
                              <a:rPr lang="es-PE" sz="1600" b="0" i="1">
                                <a:latin typeface="Cambria Math" panose="02040503050406030204" pitchFamily="18" charset="0"/>
                              </a:rPr>
                              <m:t>𝐻𝑜𝑙𝑑𝑖𝑛𝑔</m:t>
                            </m:r>
                            <m:r>
                              <a:rPr lang="es-PE" sz="1600" b="0" i="1">
                                <a:latin typeface="Cambria Math" panose="02040503050406030204" pitchFamily="18" charset="0"/>
                              </a:rPr>
                              <m:t> </m:t>
                            </m:r>
                            <m:r>
                              <a:rPr lang="es-PE" sz="1600" b="0" i="1">
                                <a:latin typeface="Cambria Math" panose="02040503050406030204" pitchFamily="18" charset="0"/>
                              </a:rPr>
                              <m:t>𝐶𝑜𝑠𝑡</m:t>
                            </m:r>
                            <m:r>
                              <a:rPr lang="es-PE" sz="1600" b="0" i="1">
                                <a:latin typeface="Cambria Math" panose="02040503050406030204" pitchFamily="18" charset="0"/>
                              </a:rPr>
                              <m:t> ∗</m:t>
                            </m:r>
                            <m:r>
                              <a:rPr lang="es-PE" sz="1600" b="0" i="1">
                                <a:latin typeface="Cambria Math" panose="02040503050406030204" pitchFamily="18" charset="0"/>
                              </a:rPr>
                              <m:t>𝐶𝑜𝑠𝑡</m:t>
                            </m:r>
                            <m:r>
                              <a:rPr lang="es-PE" sz="1600" b="0" i="1">
                                <a:latin typeface="Cambria Math" panose="02040503050406030204" pitchFamily="18" charset="0"/>
                              </a:rPr>
                              <m:t> </m:t>
                            </m:r>
                            <m:r>
                              <a:rPr lang="es-PE" sz="1600" b="0" i="1">
                                <a:latin typeface="Cambria Math" panose="02040503050406030204" pitchFamily="18" charset="0"/>
                              </a:rPr>
                              <m:t>𝑝𝑒𝑟</m:t>
                            </m:r>
                            <m:r>
                              <a:rPr lang="es-PE" sz="1600" b="0" i="1">
                                <a:latin typeface="Cambria Math" panose="02040503050406030204" pitchFamily="18" charset="0"/>
                              </a:rPr>
                              <m:t> </m:t>
                            </m:r>
                            <m:r>
                              <a:rPr lang="es-PE" sz="1600" b="0" i="1">
                                <a:latin typeface="Cambria Math" panose="02040503050406030204" pitchFamily="18" charset="0"/>
                              </a:rPr>
                              <m:t>𝑢𝑛𝑖𝑡</m:t>
                            </m:r>
                          </m:den>
                        </m:f>
                      </m:e>
                    </m:rad>
                    <m:r>
                      <a:rPr lang="es-PE" sz="1600" b="0" i="1">
                        <a:latin typeface="Cambria Math" panose="02040503050406030204" pitchFamily="18" charset="0"/>
                      </a:rPr>
                      <m:t> </m:t>
                    </m:r>
                  </m:oMath>
                </m:oMathPara>
              </a14:m>
              <a:endParaRPr lang="es-PE" sz="1600"/>
            </a:p>
          </xdr:txBody>
        </xdr:sp>
      </mc:Choice>
      <mc:Fallback>
        <xdr:sp macro="" textlink="">
          <xdr:nvSpPr>
            <xdr:cNvPr id="9" name="CuadroTexto 8">
              <a:extLst>
                <a:ext uri="{FF2B5EF4-FFF2-40B4-BE49-F238E27FC236}">
                  <a16:creationId xmlns:a16="http://schemas.microsoft.com/office/drawing/2014/main" id="{4FE1A5A9-F571-AC58-AC47-5F79E29AA982}"/>
                </a:ext>
              </a:extLst>
            </xdr:cNvPr>
            <xdr:cNvSpPr txBox="1"/>
          </xdr:nvSpPr>
          <xdr:spPr>
            <a:xfrm>
              <a:off x="2590800" y="5776383"/>
              <a:ext cx="5748867" cy="727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PE" sz="1600" b="0" i="0">
                  <a:latin typeface="Cambria Math" panose="02040503050406030204" pitchFamily="18" charset="0"/>
                </a:rPr>
                <a:t>𝐸𝑂𝑄=√((2 ∗𝐷𝑒𝑚𝑎𝑛𝑑 𝐴𝑛𝑛𝑢𝑎𝑙 ∗𝑂𝑟𝑑𝑒𝑟𝑖𝑛𝑔 𝐶𝑜𝑠𝑡 𝑝𝑒𝑟 𝑂𝑟𝑑𝑒𝑟)/(𝐻𝑜𝑙𝑑𝑖𝑛𝑔 𝐶𝑜𝑠𝑡 ∗𝐶𝑜𝑠𝑡 𝑝𝑒𝑟 𝑢𝑛𝑖𝑡))  </a:t>
              </a:r>
              <a:endParaRPr lang="es-PE" sz="1600"/>
            </a:p>
          </xdr:txBody>
        </xdr:sp>
      </mc:Fallback>
    </mc:AlternateContent>
    <xdr:clientData/>
  </xdr:oneCellAnchor>
  <xdr:oneCellAnchor>
    <xdr:from>
      <xdr:col>2</xdr:col>
      <xdr:colOff>61382</xdr:colOff>
      <xdr:row>12</xdr:row>
      <xdr:rowOff>220133</xdr:rowOff>
    </xdr:from>
    <xdr:ext cx="7621510" cy="250453"/>
    <mc:AlternateContent xmlns:mc="http://schemas.openxmlformats.org/markup-compatibility/2006">
      <mc:Choice xmlns:a14="http://schemas.microsoft.com/office/drawing/2010/main" Requires="a14">
        <xdr:sp macro="" textlink="">
          <xdr:nvSpPr>
            <xdr:cNvPr id="10" name="CuadroTexto 9">
              <a:extLst>
                <a:ext uri="{FF2B5EF4-FFF2-40B4-BE49-F238E27FC236}">
                  <a16:creationId xmlns:a16="http://schemas.microsoft.com/office/drawing/2014/main" id="{0FF51DDE-217F-186D-4C36-4C202B4126E5}"/>
                </a:ext>
              </a:extLst>
            </xdr:cNvPr>
            <xdr:cNvSpPr txBox="1"/>
          </xdr:nvSpPr>
          <xdr:spPr>
            <a:xfrm>
              <a:off x="2770715" y="6675966"/>
              <a:ext cx="7621510"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PE" sz="1600" b="0" i="1">
                        <a:latin typeface="Cambria Math" panose="02040503050406030204" pitchFamily="18" charset="0"/>
                      </a:rPr>
                      <m:t>𝑀𝑖𝑛</m:t>
                    </m:r>
                    <m:r>
                      <a:rPr lang="es-PE" sz="1600" b="0" i="1">
                        <a:latin typeface="Cambria Math" panose="02040503050406030204" pitchFamily="18" charset="0"/>
                      </a:rPr>
                      <m:t>=</m:t>
                    </m:r>
                    <m:r>
                      <a:rPr lang="es-PE" sz="1600" b="0" i="1">
                        <a:latin typeface="Cambria Math" panose="02040503050406030204" pitchFamily="18" charset="0"/>
                      </a:rPr>
                      <m:t>𝐷𝑒𝑚𝑎𝑛𝑑</m:t>
                    </m:r>
                    <m:r>
                      <a:rPr lang="es-PE" sz="1600" b="0" i="1">
                        <a:latin typeface="Cambria Math" panose="02040503050406030204" pitchFamily="18" charset="0"/>
                      </a:rPr>
                      <m:t> </m:t>
                    </m:r>
                    <m:r>
                      <a:rPr lang="es-PE" sz="1600" b="0" i="1">
                        <a:latin typeface="Cambria Math" panose="02040503050406030204" pitchFamily="18" charset="0"/>
                      </a:rPr>
                      <m:t>𝐷𝑢𝑟𝑖𝑛𝑔</m:t>
                    </m:r>
                    <m:r>
                      <a:rPr lang="es-PE" sz="1600" b="0" i="1">
                        <a:latin typeface="Cambria Math" panose="02040503050406030204" pitchFamily="18" charset="0"/>
                      </a:rPr>
                      <m:t> </m:t>
                    </m:r>
                    <m:r>
                      <a:rPr lang="es-PE" sz="1600" b="0" i="1">
                        <a:latin typeface="Cambria Math" panose="02040503050406030204" pitchFamily="18" charset="0"/>
                      </a:rPr>
                      <m:t>𝐿𝑒𝑎𝑑</m:t>
                    </m:r>
                    <m:r>
                      <a:rPr lang="es-PE" sz="1600" b="0" i="1">
                        <a:latin typeface="Cambria Math" panose="02040503050406030204" pitchFamily="18" charset="0"/>
                      </a:rPr>
                      <m:t> </m:t>
                    </m:r>
                    <m:r>
                      <a:rPr lang="es-PE" sz="1600" b="0" i="1">
                        <a:latin typeface="Cambria Math" panose="02040503050406030204" pitchFamily="18" charset="0"/>
                      </a:rPr>
                      <m:t>𝑇𝑖𝑚𝑒</m:t>
                    </m:r>
                    <m:r>
                      <a:rPr lang="es-PE" sz="1600" b="0" i="1">
                        <a:latin typeface="Cambria Math" panose="02040503050406030204" pitchFamily="18" charset="0"/>
                      </a:rPr>
                      <m:t>= </m:t>
                    </m:r>
                    <m:r>
                      <a:rPr lang="es-PE" sz="1600" b="0" i="1">
                        <a:latin typeface="Cambria Math" panose="02040503050406030204" pitchFamily="18" charset="0"/>
                      </a:rPr>
                      <m:t>𝐴𝑣𝑒𝑟𝑎𝑔𝑒</m:t>
                    </m:r>
                    <m:r>
                      <a:rPr lang="es-PE" sz="1600" b="0" i="1">
                        <a:latin typeface="Cambria Math" panose="02040503050406030204" pitchFamily="18" charset="0"/>
                      </a:rPr>
                      <m:t> </m:t>
                    </m:r>
                    <m:r>
                      <a:rPr lang="es-PE" sz="1600" b="0" i="1">
                        <a:latin typeface="Cambria Math" panose="02040503050406030204" pitchFamily="18" charset="0"/>
                      </a:rPr>
                      <m:t>𝐷𝑎𝑖𝑙𝑦</m:t>
                    </m:r>
                    <m:r>
                      <a:rPr lang="es-PE" sz="1600" b="0" i="1">
                        <a:latin typeface="Cambria Math" panose="02040503050406030204" pitchFamily="18" charset="0"/>
                      </a:rPr>
                      <m:t> </m:t>
                    </m:r>
                    <m:r>
                      <a:rPr lang="es-PE" sz="1600" b="0" i="1">
                        <a:latin typeface="Cambria Math" panose="02040503050406030204" pitchFamily="18" charset="0"/>
                      </a:rPr>
                      <m:t>𝐷𝑒𝑚𝑎𝑛𝑑</m:t>
                    </m:r>
                    <m:r>
                      <a:rPr lang="es-PE" sz="1600" b="0" i="1">
                        <a:latin typeface="Cambria Math" panose="02040503050406030204" pitchFamily="18" charset="0"/>
                      </a:rPr>
                      <m:t> ∗</m:t>
                    </m:r>
                    <m:r>
                      <a:rPr lang="es-PE" sz="1600" b="0" i="1">
                        <a:latin typeface="Cambria Math" panose="02040503050406030204" pitchFamily="18" charset="0"/>
                      </a:rPr>
                      <m:t>𝐴𝑣𝑒𝑟𝑎𝑔𝑒</m:t>
                    </m:r>
                    <m:r>
                      <a:rPr lang="es-PE" sz="1600" b="0" i="1">
                        <a:latin typeface="Cambria Math" panose="02040503050406030204" pitchFamily="18" charset="0"/>
                      </a:rPr>
                      <m:t> </m:t>
                    </m:r>
                    <m:r>
                      <a:rPr lang="es-PE" sz="1600" b="0" i="1">
                        <a:latin typeface="Cambria Math" panose="02040503050406030204" pitchFamily="18" charset="0"/>
                      </a:rPr>
                      <m:t>𝐿𝑒𝑎𝑑</m:t>
                    </m:r>
                    <m:r>
                      <a:rPr lang="es-PE" sz="1600" b="0" i="1">
                        <a:latin typeface="Cambria Math" panose="02040503050406030204" pitchFamily="18" charset="0"/>
                      </a:rPr>
                      <m:t> </m:t>
                    </m:r>
                    <m:r>
                      <a:rPr lang="es-PE" sz="1600" b="0" i="1">
                        <a:latin typeface="Cambria Math" panose="02040503050406030204" pitchFamily="18" charset="0"/>
                      </a:rPr>
                      <m:t>𝑇𝑖𝑚𝑒</m:t>
                    </m:r>
                  </m:oMath>
                </m:oMathPara>
              </a14:m>
              <a:endParaRPr lang="es-PE" sz="1600"/>
            </a:p>
          </xdr:txBody>
        </xdr:sp>
      </mc:Choice>
      <mc:Fallback>
        <xdr:sp macro="" textlink="">
          <xdr:nvSpPr>
            <xdr:cNvPr id="10" name="CuadroTexto 9">
              <a:extLst>
                <a:ext uri="{FF2B5EF4-FFF2-40B4-BE49-F238E27FC236}">
                  <a16:creationId xmlns:a16="http://schemas.microsoft.com/office/drawing/2014/main" id="{0FF51DDE-217F-186D-4C36-4C202B4126E5}"/>
                </a:ext>
              </a:extLst>
            </xdr:cNvPr>
            <xdr:cNvSpPr txBox="1"/>
          </xdr:nvSpPr>
          <xdr:spPr>
            <a:xfrm>
              <a:off x="2770715" y="6675966"/>
              <a:ext cx="7621510"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600" b="0" i="0">
                  <a:latin typeface="Cambria Math" panose="02040503050406030204" pitchFamily="18" charset="0"/>
                </a:rPr>
                <a:t>𝑀𝑖𝑛=𝐷𝑒𝑚𝑎𝑛𝑑 𝐷𝑢𝑟𝑖𝑛𝑔 𝐿𝑒𝑎𝑑 𝑇𝑖𝑚𝑒= 𝐴𝑣𝑒𝑟𝑎𝑔𝑒 𝐷𝑎𝑖𝑙𝑦 𝐷𝑒𝑚𝑎𝑛𝑑 ∗𝐴𝑣𝑒𝑟𝑎𝑔𝑒 𝐿𝑒𝑎𝑑 𝑇𝑖𝑚𝑒</a:t>
              </a:r>
              <a:endParaRPr lang="es-PE" sz="1600"/>
            </a:p>
          </xdr:txBody>
        </xdr:sp>
      </mc:Fallback>
    </mc:AlternateContent>
    <xdr:clientData/>
  </xdr:oneCellAnchor>
  <xdr:oneCellAnchor>
    <xdr:from>
      <xdr:col>2</xdr:col>
      <xdr:colOff>82551</xdr:colOff>
      <xdr:row>13</xdr:row>
      <xdr:rowOff>61385</xdr:rowOff>
    </xdr:from>
    <xdr:ext cx="5009448" cy="505844"/>
    <mc:AlternateContent xmlns:mc="http://schemas.openxmlformats.org/markup-compatibility/2006">
      <mc:Choice xmlns:a14="http://schemas.microsoft.com/office/drawing/2010/main" Requires="a14">
        <xdr:sp macro="" textlink="">
          <xdr:nvSpPr>
            <xdr:cNvPr id="11" name="CuadroTexto 10">
              <a:extLst>
                <a:ext uri="{FF2B5EF4-FFF2-40B4-BE49-F238E27FC236}">
                  <a16:creationId xmlns:a16="http://schemas.microsoft.com/office/drawing/2014/main" id="{E4C112ED-B993-9154-1599-EC759F6E12BB}"/>
                </a:ext>
              </a:extLst>
            </xdr:cNvPr>
            <xdr:cNvSpPr txBox="1"/>
          </xdr:nvSpPr>
          <xdr:spPr>
            <a:xfrm>
              <a:off x="2791884" y="7183968"/>
              <a:ext cx="5009448" cy="5058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PE" sz="1600" b="0" i="1">
                        <a:latin typeface="Cambria Math" panose="02040503050406030204" pitchFamily="18" charset="0"/>
                      </a:rPr>
                      <m:t>𝑀𝑎𝑥</m:t>
                    </m:r>
                    <m:r>
                      <a:rPr lang="es-PE" sz="1600" b="0" i="1">
                        <a:latin typeface="Cambria Math" panose="02040503050406030204" pitchFamily="18" charset="0"/>
                      </a:rPr>
                      <m:t> 1=</m:t>
                    </m:r>
                    <m:r>
                      <a:rPr lang="es-PE" sz="1600" b="0" i="1">
                        <a:latin typeface="Cambria Math" panose="02040503050406030204" pitchFamily="18" charset="0"/>
                      </a:rPr>
                      <m:t>𝑀𝑖𝑛</m:t>
                    </m:r>
                    <m:r>
                      <a:rPr lang="es-PE" sz="1600" b="0" i="1">
                        <a:latin typeface="Cambria Math" panose="02040503050406030204" pitchFamily="18" charset="0"/>
                      </a:rPr>
                      <m:t>+</m:t>
                    </m:r>
                    <m:r>
                      <a:rPr lang="es-PE" sz="1600" b="0" i="1">
                        <a:latin typeface="Cambria Math" panose="02040503050406030204" pitchFamily="18" charset="0"/>
                      </a:rPr>
                      <m:t>𝑀𝑖𝑛</m:t>
                    </m:r>
                    <m:r>
                      <a:rPr lang="es-PE" sz="1600" b="0" i="1">
                        <a:latin typeface="Cambria Math" panose="02040503050406030204" pitchFamily="18" charset="0"/>
                      </a:rPr>
                      <m:t>(</m:t>
                    </m:r>
                    <m:f>
                      <m:fPr>
                        <m:ctrlPr>
                          <a:rPr lang="es-PE" sz="1600" b="0" i="1">
                            <a:latin typeface="Cambria Math" panose="02040503050406030204" pitchFamily="18" charset="0"/>
                          </a:rPr>
                        </m:ctrlPr>
                      </m:fPr>
                      <m:num>
                        <m:r>
                          <a:rPr lang="es-PE" sz="1600" b="0" i="1">
                            <a:latin typeface="Cambria Math" panose="02040503050406030204" pitchFamily="18" charset="0"/>
                          </a:rPr>
                          <m:t>1</m:t>
                        </m:r>
                      </m:num>
                      <m:den>
                        <m:r>
                          <a:rPr lang="es-PE" sz="1600" b="0" i="1">
                            <a:latin typeface="Cambria Math" panose="02040503050406030204" pitchFamily="18" charset="0"/>
                          </a:rPr>
                          <m:t>𝑂𝑟𝑑𝑒𝑟𝑖𝑛𝑔</m:t>
                        </m:r>
                        <m:r>
                          <a:rPr lang="es-PE" sz="1600" b="0" i="1">
                            <a:latin typeface="Cambria Math" panose="02040503050406030204" pitchFamily="18" charset="0"/>
                          </a:rPr>
                          <m:t> </m:t>
                        </m:r>
                        <m:r>
                          <a:rPr lang="es-PE" sz="1600" b="0" i="1">
                            <a:latin typeface="Cambria Math" panose="02040503050406030204" pitchFamily="18" charset="0"/>
                          </a:rPr>
                          <m:t>𝐹𝑟𝑒𝑞𝑢𝑒𝑛𝑐𝑦</m:t>
                        </m:r>
                        <m:r>
                          <a:rPr lang="es-PE" sz="1600" b="0" i="1">
                            <a:latin typeface="Cambria Math" panose="02040503050406030204" pitchFamily="18" charset="0"/>
                          </a:rPr>
                          <m:t> </m:t>
                        </m:r>
                        <m:r>
                          <a:rPr lang="es-PE" sz="1600" b="0" i="1">
                            <a:latin typeface="Cambria Math" panose="02040503050406030204" pitchFamily="18" charset="0"/>
                          </a:rPr>
                          <m:t>𝑝𝑒𝑟</m:t>
                        </m:r>
                        <m:r>
                          <a:rPr lang="es-PE" sz="1600" b="0" i="1">
                            <a:latin typeface="Cambria Math" panose="02040503050406030204" pitchFamily="18" charset="0"/>
                          </a:rPr>
                          <m:t> </m:t>
                        </m:r>
                        <m:r>
                          <a:rPr lang="es-PE" sz="1600" b="0" i="1">
                            <a:latin typeface="Cambria Math" panose="02040503050406030204" pitchFamily="18" charset="0"/>
                          </a:rPr>
                          <m:t>𝑀𝑜𝑛𝑡h</m:t>
                        </m:r>
                      </m:den>
                    </m:f>
                    <m:r>
                      <a:rPr lang="es-PE" sz="1600" b="0" i="1">
                        <a:latin typeface="Cambria Math" panose="02040503050406030204" pitchFamily="18" charset="0"/>
                      </a:rPr>
                      <m:t>)  </m:t>
                    </m:r>
                  </m:oMath>
                </m:oMathPara>
              </a14:m>
              <a:endParaRPr lang="es-PE" sz="1600"/>
            </a:p>
          </xdr:txBody>
        </xdr:sp>
      </mc:Choice>
      <mc:Fallback>
        <xdr:sp macro="" textlink="">
          <xdr:nvSpPr>
            <xdr:cNvPr id="11" name="CuadroTexto 10">
              <a:extLst>
                <a:ext uri="{FF2B5EF4-FFF2-40B4-BE49-F238E27FC236}">
                  <a16:creationId xmlns:a16="http://schemas.microsoft.com/office/drawing/2014/main" id="{E4C112ED-B993-9154-1599-EC759F6E12BB}"/>
                </a:ext>
              </a:extLst>
            </xdr:cNvPr>
            <xdr:cNvSpPr txBox="1"/>
          </xdr:nvSpPr>
          <xdr:spPr>
            <a:xfrm>
              <a:off x="2791884" y="7183968"/>
              <a:ext cx="5009448" cy="5058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600" b="0" i="0">
                  <a:latin typeface="Cambria Math" panose="02040503050406030204" pitchFamily="18" charset="0"/>
                </a:rPr>
                <a:t>𝑀𝑎𝑥 1=𝑀𝑖𝑛+𝑀𝑖𝑛(1/(𝑂𝑟𝑑𝑒𝑟𝑖𝑛𝑔 𝐹𝑟𝑒𝑞𝑢𝑒𝑛𝑐𝑦 𝑝𝑒𝑟 𝑀𝑜𝑛𝑡ℎ))  </a:t>
              </a:r>
              <a:endParaRPr lang="es-PE" sz="1600"/>
            </a:p>
          </xdr:txBody>
        </xdr:sp>
      </mc:Fallback>
    </mc:AlternateContent>
    <xdr:clientData/>
  </xdr:oneCellAnchor>
  <xdr:oneCellAnchor>
    <xdr:from>
      <xdr:col>2</xdr:col>
      <xdr:colOff>116416</xdr:colOff>
      <xdr:row>14</xdr:row>
      <xdr:rowOff>179918</xdr:rowOff>
    </xdr:from>
    <xdr:ext cx="1883272" cy="250453"/>
    <mc:AlternateContent xmlns:mc="http://schemas.openxmlformats.org/markup-compatibility/2006">
      <mc:Choice xmlns:a14="http://schemas.microsoft.com/office/drawing/2010/main" Requires="a14">
        <xdr:sp macro="" textlink="">
          <xdr:nvSpPr>
            <xdr:cNvPr id="12" name="CuadroTexto 11">
              <a:extLst>
                <a:ext uri="{FF2B5EF4-FFF2-40B4-BE49-F238E27FC236}">
                  <a16:creationId xmlns:a16="http://schemas.microsoft.com/office/drawing/2014/main" id="{ACAFD21C-7832-4BBE-BB65-A0A1158858B3}"/>
                </a:ext>
              </a:extLst>
            </xdr:cNvPr>
            <xdr:cNvSpPr txBox="1"/>
          </xdr:nvSpPr>
          <xdr:spPr>
            <a:xfrm>
              <a:off x="2825749" y="7969251"/>
              <a:ext cx="1883272"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PE" sz="1600" b="0" i="1">
                        <a:latin typeface="Cambria Math" panose="02040503050406030204" pitchFamily="18" charset="0"/>
                      </a:rPr>
                      <m:t>𝑀𝑎𝑥</m:t>
                    </m:r>
                    <m:r>
                      <a:rPr lang="es-PE" sz="1600" b="0" i="1">
                        <a:latin typeface="Cambria Math" panose="02040503050406030204" pitchFamily="18" charset="0"/>
                      </a:rPr>
                      <m:t>2=</m:t>
                    </m:r>
                    <m:r>
                      <a:rPr lang="es-PE" sz="1600" b="0" i="1">
                        <a:latin typeface="Cambria Math" panose="02040503050406030204" pitchFamily="18" charset="0"/>
                      </a:rPr>
                      <m:t>𝑅𝑂𝑃</m:t>
                    </m:r>
                    <m:r>
                      <a:rPr lang="es-PE" sz="1600" b="0" i="1">
                        <a:latin typeface="Cambria Math" panose="02040503050406030204" pitchFamily="18" charset="0"/>
                      </a:rPr>
                      <m:t>+</m:t>
                    </m:r>
                    <m:r>
                      <a:rPr lang="es-PE" sz="1600" b="0" i="1">
                        <a:latin typeface="Cambria Math" panose="02040503050406030204" pitchFamily="18" charset="0"/>
                      </a:rPr>
                      <m:t>𝐸𝑂𝑄</m:t>
                    </m:r>
                  </m:oMath>
                </m:oMathPara>
              </a14:m>
              <a:endParaRPr lang="es-PE" sz="1600"/>
            </a:p>
          </xdr:txBody>
        </xdr:sp>
      </mc:Choice>
      <mc:Fallback>
        <xdr:sp macro="" textlink="">
          <xdr:nvSpPr>
            <xdr:cNvPr id="12" name="CuadroTexto 11">
              <a:extLst>
                <a:ext uri="{FF2B5EF4-FFF2-40B4-BE49-F238E27FC236}">
                  <a16:creationId xmlns:a16="http://schemas.microsoft.com/office/drawing/2014/main" id="{ACAFD21C-7832-4BBE-BB65-A0A1158858B3}"/>
                </a:ext>
              </a:extLst>
            </xdr:cNvPr>
            <xdr:cNvSpPr txBox="1"/>
          </xdr:nvSpPr>
          <xdr:spPr>
            <a:xfrm>
              <a:off x="2825749" y="7969251"/>
              <a:ext cx="1883272"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600" b="0" i="0">
                  <a:latin typeface="Cambria Math" panose="02040503050406030204" pitchFamily="18" charset="0"/>
                </a:rPr>
                <a:t>𝑀𝑎𝑥2=𝑅𝑂𝑃+𝐸𝑂𝑄</a:t>
              </a:r>
              <a:endParaRPr lang="es-PE" sz="1600"/>
            </a:p>
          </xdr:txBody>
        </xdr:sp>
      </mc:Fallback>
    </mc:AlternateContent>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7E03D5-7897-4AE0-9EDC-4113C9AD84D8}" name="Tabla1" displayName="Tabla1" ref="A4:AE16" totalsRowShown="0" headerRowDxfId="14" dataDxfId="13" headerRowBorderDxfId="34" tableBorderDxfId="35" totalsRowBorderDxfId="33">
  <autoFilter ref="A4:AE16" xr:uid="{5F7E03D5-7897-4AE0-9EDC-4113C9AD84D8}"/>
  <tableColumns count="31">
    <tableColumn id="1" xr3:uid="{2C9984C2-2243-46E2-B15C-8E7A3EFCB9BD}" name="Item" dataDxfId="12"/>
    <tableColumn id="2" xr3:uid="{5F77FA67-A944-41BD-B62F-75BA6A3C1DF4}" name="Material Code" dataDxfId="10"/>
    <tableColumn id="3" xr3:uid="{58F9DCAC-6DAC-42F7-9536-DF8236F59B6E}" name="Material Description" dataDxfId="11"/>
    <tableColumn id="4" xr3:uid="{CD4E09A2-62F1-4D35-8FFA-8DAAB7E18EC9}" name="Average Lead time [Days]" dataDxfId="32"/>
    <tableColumn id="5" xr3:uid="{CD9F0DF8-E171-4073-BA18-5A043D099932}" name="Jan" dataDxfId="31"/>
    <tableColumn id="6" xr3:uid="{3D1EB472-D60E-4F50-929B-3ED9E90504DE}" name="Feb" dataDxfId="30"/>
    <tableColumn id="7" xr3:uid="{930F3031-148B-48CF-AB9C-2351BDD51804}" name="Mar" dataDxfId="29"/>
    <tableColumn id="8" xr3:uid="{841386D2-1604-4B29-8973-C1FAC33E3FE4}" name="Apr" dataDxfId="28"/>
    <tableColumn id="9" xr3:uid="{8A521BE5-16B2-46BF-94E4-250A193380CD}" name="May" dataDxfId="27"/>
    <tableColumn id="10" xr3:uid="{CC5355D7-716C-4A9A-B2A8-503D9C2FA32D}" name="Jun" dataDxfId="26"/>
    <tableColumn id="11" xr3:uid="{B95C702F-BAB4-4E08-BB2C-0E423A5FC5B5}" name="Jul" dataDxfId="25"/>
    <tableColumn id="12" xr3:uid="{0034DCB4-9C9B-42E5-B3FD-59781CAAAA35}" name="Aug" dataDxfId="24"/>
    <tableColumn id="13" xr3:uid="{6B2CEB7D-9500-422B-9906-237731D81203}" name="Sep" dataDxfId="23"/>
    <tableColumn id="14" xr3:uid="{DF55FC40-4B7E-4F8F-92FE-790F989985F7}" name="Oct" dataDxfId="22"/>
    <tableColumn id="15" xr3:uid="{D9B50B72-F177-4ADD-93EE-AFA3FC3706B7}" name="Nov" dataDxfId="21"/>
    <tableColumn id="16" xr3:uid="{13BD47B4-AA39-4016-AD1F-AD07B61943B1}" name="Dec" dataDxfId="20"/>
    <tableColumn id="17" xr3:uid="{112115E6-D5A6-41FD-81BF-29F9CB2D72EE}" name="Expected Service Levels" dataDxfId="19"/>
    <tableColumn id="18" xr3:uid="{D384230C-5DFF-47FB-9EB5-686192CA99D0}" name="Standard cost [USD]" dataDxfId="18"/>
    <tableColumn id="19" xr3:uid="{5C08C96E-AF63-42F5-8E5E-782F4E4A2C3C}" name="Ordering Frequency / month" dataDxfId="17"/>
    <tableColumn id="20" xr3:uid="{C9AD7911-DF31-4EDE-B303-5E5334C6C9A4}" name="Yearly demand [Qty]" dataDxfId="9">
      <calculatedColumnFormula>SUM(Tabla1[[#This Row],[Jan]:[Dec]])</calculatedColumnFormula>
    </tableColumn>
    <tableColumn id="21" xr3:uid="{8C7ABD7F-12B6-4D9D-B10E-5F6427E8B567}" name="Average monthly demand [Qty]" dataDxfId="7">
      <calculatedColumnFormula>AVERAGE(Tabla1[[#This Row],[Jan]:[Dec]])</calculatedColumnFormula>
    </tableColumn>
    <tableColumn id="22" xr3:uid="{BD948E38-BD5C-441A-A199-E7D3E4F2C374}" name="Average Daily demand [Qty]" dataDxfId="8">
      <calculatedColumnFormula>Tabla1[[#This Row],[Average monthly demand '[Qty']]]/30</calculatedColumnFormula>
    </tableColumn>
    <tableColumn id="23" xr3:uid="{FEE2AECF-1CD2-403B-9893-A4FCB35718A6}" name="Std. Deviation of Monthly Demand" dataDxfId="16">
      <calculatedColumnFormula>STDEV(Tabla1[[#This Row],[Jan]:[Dec]])</calculatedColumnFormula>
    </tableColumn>
    <tableColumn id="24" xr3:uid="{BB251F8D-B9E2-4B8D-9420-FF25DD4F52E3}" name="Average Lead time in Months" dataDxfId="15">
      <calculatedColumnFormula>Tabla1[[#This Row],[Average Lead time '[Days']]]/30</calculatedColumnFormula>
    </tableColumn>
    <tableColumn id="25" xr3:uid="{0D1BBE1E-A9CC-4441-B44F-636574640E08}" name="Service Level Factor (Z)" dataDxfId="6">
      <calculatedColumnFormula>VLOOKUP(Tabla1[[#This Row],[Expected Service Levels]],'Service Level'!$A$4:$B$24,2,0)</calculatedColumnFormula>
    </tableColumn>
    <tableColumn id="26" xr3:uid="{509458A9-A34C-4B0B-A747-D1866ADFB272}" name="Safety Stock" dataDxfId="5">
      <calculatedColumnFormula>Tabla1[[#This Row],[Service Level Factor (Z)]]*Tabla1[[#This Row],[Std. Deviation of Monthly Demand]]*SQRT(Tabla1[[#This Row],[Average Lead time in Months]])</calculatedColumnFormula>
    </tableColumn>
    <tableColumn id="27" xr3:uid="{465FC60F-F084-469A-836A-4A510AAAC44F}" name="ROP" dataDxfId="4">
      <calculatedColumnFormula>(Tabla1[[#This Row],[Average Daily demand '[Qty']]]*Tabla1[[#This Row],[Average Lead time '[Days']]])+Tabla1[[#This Row],[Safety Stock]]</calculatedColumnFormula>
    </tableColumn>
    <tableColumn id="28" xr3:uid="{35992FAE-1DF9-4B21-96FD-54EDFE6FC049}" name="EOQ" dataDxfId="3">
      <calculatedColumnFormula>SQRT((2*Tabla1[[#This Row],[Yearly demand '[Qty']]]*'02. Ordering Cost'!$C$18)/(Tabla1[[#This Row],[Standard cost '[USD']]]*'03. Holding Cost'!$C$10))</calculatedColumnFormula>
    </tableColumn>
    <tableColumn id="29" xr3:uid="{1AF63B9D-7F34-4485-AD4A-EFF94DCBFE9A}" name="Min" dataDxfId="2">
      <calculatedColumnFormula>Tabla1[[#This Row],[Average Daily demand '[Qty']]]*Tabla1[[#This Row],[Average Lead time '[Days']]]</calculatedColumnFormula>
    </tableColumn>
    <tableColumn id="30" xr3:uid="{33C5B055-C517-45D1-BE84-8FD4740933DE}" name="Max 1" dataDxfId="1">
      <calculatedColumnFormula>Tabla1[[#This Row],[Min]]+Tabla1[[#This Row],[Min]]*(1/Tabla1[[#This Row],[Ordering Frequency / month]])</calculatedColumnFormula>
    </tableColumn>
    <tableColumn id="31" xr3:uid="{AE7EF5DC-5161-4951-813E-FC35F281075E}" name="Max 2" dataDxfId="0">
      <calculatedColumnFormula>Tabla1[[#This Row],[ROP]]+Tabla1[[#This Row],[EOQ]]</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4"/>
  <sheetViews>
    <sheetView topLeftCell="A6" workbookViewId="0">
      <selection activeCell="D3" sqref="D3"/>
    </sheetView>
  </sheetViews>
  <sheetFormatPr baseColWidth="10" defaultColWidth="9.140625" defaultRowHeight="15" x14ac:dyDescent="0.25"/>
  <cols>
    <col min="1" max="1" width="9.28515625" customWidth="1"/>
    <col min="2" max="2" width="10.140625" customWidth="1"/>
  </cols>
  <sheetData>
    <row r="1" spans="1:2" x14ac:dyDescent="0.25">
      <c r="A1" s="24" t="s">
        <v>0</v>
      </c>
      <c r="B1" s="24"/>
    </row>
    <row r="2" spans="1:2" x14ac:dyDescent="0.25">
      <c r="A2" s="24"/>
      <c r="B2" s="24"/>
    </row>
    <row r="3" spans="1:2" ht="25.5" x14ac:dyDescent="0.25">
      <c r="A3" s="25" t="s">
        <v>1</v>
      </c>
      <c r="B3" s="25" t="s">
        <v>2</v>
      </c>
    </row>
    <row r="4" spans="1:2" x14ac:dyDescent="0.25">
      <c r="A4" s="15">
        <v>0.85</v>
      </c>
      <c r="B4" s="14">
        <v>1.04</v>
      </c>
    </row>
    <row r="5" spans="1:2" x14ac:dyDescent="0.25">
      <c r="A5" s="15">
        <v>0.86</v>
      </c>
      <c r="B5" s="14">
        <v>1.08</v>
      </c>
    </row>
    <row r="6" spans="1:2" x14ac:dyDescent="0.25">
      <c r="A6" s="15">
        <v>0.87</v>
      </c>
      <c r="B6" s="14">
        <v>1.1299999999999999</v>
      </c>
    </row>
    <row r="7" spans="1:2" x14ac:dyDescent="0.25">
      <c r="A7" s="15">
        <v>0.88</v>
      </c>
      <c r="B7" s="14">
        <v>1.17</v>
      </c>
    </row>
    <row r="8" spans="1:2" x14ac:dyDescent="0.25">
      <c r="A8" s="15">
        <v>0.89</v>
      </c>
      <c r="B8" s="14">
        <v>1.23</v>
      </c>
    </row>
    <row r="9" spans="1:2" x14ac:dyDescent="0.25">
      <c r="A9" s="15">
        <v>0.9</v>
      </c>
      <c r="B9" s="14">
        <v>1.28</v>
      </c>
    </row>
    <row r="10" spans="1:2" x14ac:dyDescent="0.25">
      <c r="A10" s="15">
        <v>0.91</v>
      </c>
      <c r="B10" s="14">
        <v>1.34</v>
      </c>
    </row>
    <row r="11" spans="1:2" x14ac:dyDescent="0.25">
      <c r="A11" s="15">
        <v>0.92</v>
      </c>
      <c r="B11" s="14">
        <v>1.41</v>
      </c>
    </row>
    <row r="12" spans="1:2" x14ac:dyDescent="0.25">
      <c r="A12" s="15">
        <v>0.93</v>
      </c>
      <c r="B12" s="14">
        <v>1.48</v>
      </c>
    </row>
    <row r="13" spans="1:2" x14ac:dyDescent="0.25">
      <c r="A13" s="15">
        <v>0.94</v>
      </c>
      <c r="B13" s="14">
        <v>1.55</v>
      </c>
    </row>
    <row r="14" spans="1:2" x14ac:dyDescent="0.25">
      <c r="A14" s="15">
        <v>0.95</v>
      </c>
      <c r="B14" s="14">
        <v>1.64</v>
      </c>
    </row>
    <row r="15" spans="1:2" x14ac:dyDescent="0.25">
      <c r="A15" s="15">
        <v>0.96</v>
      </c>
      <c r="B15" s="14">
        <v>1.75</v>
      </c>
    </row>
    <row r="16" spans="1:2" x14ac:dyDescent="0.25">
      <c r="A16" s="15">
        <v>0.97</v>
      </c>
      <c r="B16" s="14">
        <v>1.88</v>
      </c>
    </row>
    <row r="17" spans="1:2" x14ac:dyDescent="0.25">
      <c r="A17" s="15">
        <v>0.98</v>
      </c>
      <c r="B17" s="14">
        <v>2.0499999999999998</v>
      </c>
    </row>
    <row r="18" spans="1:2" x14ac:dyDescent="0.25">
      <c r="A18" s="15">
        <v>0.99</v>
      </c>
      <c r="B18" s="14">
        <v>2.33</v>
      </c>
    </row>
    <row r="19" spans="1:2" x14ac:dyDescent="0.25">
      <c r="A19" s="26">
        <v>0.995</v>
      </c>
      <c r="B19" s="14">
        <v>2.58</v>
      </c>
    </row>
    <row r="20" spans="1:2" x14ac:dyDescent="0.25">
      <c r="A20" s="26">
        <v>0.996</v>
      </c>
      <c r="B20" s="14">
        <v>2.65</v>
      </c>
    </row>
    <row r="21" spans="1:2" x14ac:dyDescent="0.25">
      <c r="A21" s="26">
        <v>0.997</v>
      </c>
      <c r="B21" s="14">
        <v>2.75</v>
      </c>
    </row>
    <row r="22" spans="1:2" x14ac:dyDescent="0.25">
      <c r="A22" s="26">
        <v>0.998</v>
      </c>
      <c r="B22" s="14">
        <v>2.88</v>
      </c>
    </row>
    <row r="23" spans="1:2" x14ac:dyDescent="0.25">
      <c r="A23" s="26">
        <v>0.999</v>
      </c>
      <c r="B23" s="14">
        <v>3.09</v>
      </c>
    </row>
    <row r="24" spans="1:2" x14ac:dyDescent="0.25">
      <c r="A24" s="26">
        <v>0.99990000000000001</v>
      </c>
      <c r="B24" s="14">
        <v>3.72</v>
      </c>
    </row>
  </sheetData>
  <mergeCells count="1">
    <mergeCell ref="A1: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E3318-D3DC-4138-A693-A8089DB59C22}">
  <dimension ref="A1:M18"/>
  <sheetViews>
    <sheetView workbookViewId="0">
      <selection activeCell="C16" sqref="C16"/>
    </sheetView>
  </sheetViews>
  <sheetFormatPr baseColWidth="10" defaultRowHeight="15" x14ac:dyDescent="0.25"/>
  <cols>
    <col min="1" max="1" width="8.42578125" customWidth="1"/>
    <col min="2" max="2" width="49.85546875" customWidth="1"/>
    <col min="3" max="3" width="13.85546875" customWidth="1"/>
  </cols>
  <sheetData>
    <row r="1" spans="1:13" ht="28.5" x14ac:dyDescent="0.45">
      <c r="A1" s="11"/>
      <c r="B1" s="51" t="s">
        <v>73</v>
      </c>
      <c r="C1" s="52"/>
      <c r="D1" s="52"/>
      <c r="E1" s="52"/>
      <c r="F1" s="52"/>
      <c r="G1" s="52"/>
      <c r="H1" s="52"/>
      <c r="I1" s="52"/>
      <c r="J1" s="52"/>
      <c r="K1" s="52"/>
      <c r="L1" s="52"/>
      <c r="M1" s="1"/>
    </row>
    <row r="2" spans="1:13" x14ac:dyDescent="0.25">
      <c r="C2" s="1"/>
      <c r="D2" s="1"/>
      <c r="E2" s="1"/>
      <c r="F2" s="1"/>
      <c r="G2" s="1"/>
      <c r="H2" s="1"/>
      <c r="I2" s="1"/>
      <c r="J2" s="1"/>
      <c r="K2" s="1"/>
      <c r="L2" s="1"/>
      <c r="M2" s="1"/>
    </row>
    <row r="3" spans="1:13" x14ac:dyDescent="0.25">
      <c r="A3" s="2"/>
      <c r="B3" s="2"/>
      <c r="C3" s="2"/>
      <c r="D3" s="2"/>
      <c r="E3" s="2"/>
      <c r="F3" s="2"/>
      <c r="G3" s="2"/>
      <c r="H3" s="2"/>
      <c r="I3" s="2"/>
      <c r="J3" s="2"/>
      <c r="K3" s="2"/>
      <c r="L3" s="2"/>
      <c r="M3" s="2"/>
    </row>
    <row r="4" spans="1:13" ht="46.5" customHeight="1" x14ac:dyDescent="0.25">
      <c r="A4" s="37"/>
      <c r="B4" s="43" t="s">
        <v>64</v>
      </c>
      <c r="C4" s="44"/>
      <c r="D4" s="44"/>
      <c r="E4" s="44"/>
      <c r="F4" s="44"/>
      <c r="G4" s="44"/>
      <c r="H4" s="44"/>
      <c r="I4" s="44"/>
      <c r="J4" s="44"/>
      <c r="K4" s="44"/>
      <c r="L4" s="45"/>
    </row>
    <row r="6" spans="1:13" x14ac:dyDescent="0.25">
      <c r="A6" s="11"/>
      <c r="B6" s="35" t="s">
        <v>63</v>
      </c>
      <c r="C6" s="11"/>
      <c r="D6" s="11"/>
      <c r="E6" s="11"/>
      <c r="F6" s="11"/>
      <c r="G6" s="11"/>
      <c r="H6" s="11"/>
      <c r="I6" s="11"/>
      <c r="J6" s="11"/>
      <c r="K6" s="11"/>
      <c r="L6" s="11"/>
    </row>
    <row r="7" spans="1:13" x14ac:dyDescent="0.25">
      <c r="A7" s="37"/>
      <c r="B7" s="38" t="s">
        <v>65</v>
      </c>
      <c r="C7" s="37" t="s">
        <v>69</v>
      </c>
      <c r="D7" s="36"/>
      <c r="E7" s="36"/>
      <c r="F7" s="36"/>
      <c r="G7" s="36"/>
      <c r="H7" s="36"/>
      <c r="I7" s="36"/>
      <c r="J7" s="36"/>
      <c r="K7" s="36"/>
      <c r="L7" s="36"/>
    </row>
    <row r="8" spans="1:13" x14ac:dyDescent="0.25">
      <c r="A8" s="39">
        <v>1</v>
      </c>
      <c r="B8" s="36" t="s">
        <v>66</v>
      </c>
      <c r="C8" s="40">
        <v>10000</v>
      </c>
    </row>
    <row r="9" spans="1:13" x14ac:dyDescent="0.25">
      <c r="A9" s="39">
        <v>2</v>
      </c>
      <c r="B9" s="36" t="s">
        <v>67</v>
      </c>
      <c r="C9" s="40">
        <v>100</v>
      </c>
    </row>
    <row r="10" spans="1:13" x14ac:dyDescent="0.25">
      <c r="A10" s="42">
        <v>3</v>
      </c>
      <c r="B10" s="11" t="s">
        <v>68</v>
      </c>
      <c r="C10" s="41">
        <v>20</v>
      </c>
    </row>
    <row r="11" spans="1:13" x14ac:dyDescent="0.25">
      <c r="A11" s="11"/>
      <c r="B11" s="11" t="s">
        <v>70</v>
      </c>
      <c r="C11" s="49">
        <v>10150</v>
      </c>
    </row>
    <row r="13" spans="1:13" x14ac:dyDescent="0.25">
      <c r="A13" s="37"/>
      <c r="B13" s="38" t="s">
        <v>65</v>
      </c>
      <c r="C13" s="37" t="s">
        <v>71</v>
      </c>
      <c r="F13" s="60" t="s">
        <v>78</v>
      </c>
    </row>
    <row r="14" spans="1:13" x14ac:dyDescent="0.25">
      <c r="A14" s="46" t="s">
        <v>61</v>
      </c>
      <c r="B14" s="47" t="s">
        <v>62</v>
      </c>
      <c r="C14" s="50">
        <v>310</v>
      </c>
      <c r="F14" s="61">
        <f>310/20</f>
        <v>15.5</v>
      </c>
    </row>
    <row r="16" spans="1:13" x14ac:dyDescent="0.25">
      <c r="A16" s="46"/>
      <c r="B16" s="47" t="s">
        <v>72</v>
      </c>
      <c r="C16" s="48">
        <f>C11/C14</f>
        <v>32.741935483870968</v>
      </c>
    </row>
    <row r="18" spans="2:3" ht="30" x14ac:dyDescent="0.25">
      <c r="B18" s="7" t="s">
        <v>4</v>
      </c>
      <c r="C18" s="34">
        <v>33</v>
      </c>
    </row>
  </sheetData>
  <mergeCells count="1">
    <mergeCell ref="B4:L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C15F5-3B20-4AAB-BE33-E274CC0D61C0}">
  <dimension ref="A1:N10"/>
  <sheetViews>
    <sheetView workbookViewId="0">
      <selection activeCell="B5" sqref="B5:N8"/>
    </sheetView>
  </sheetViews>
  <sheetFormatPr baseColWidth="10" defaultRowHeight="15" x14ac:dyDescent="0.25"/>
  <cols>
    <col min="2" max="2" width="41.140625" customWidth="1"/>
    <col min="3" max="3" width="29.5703125" customWidth="1"/>
  </cols>
  <sheetData>
    <row r="1" spans="1:14" ht="25.5" x14ac:dyDescent="0.35">
      <c r="A1" s="11"/>
      <c r="B1" s="56" t="s">
        <v>74</v>
      </c>
      <c r="C1" s="11"/>
      <c r="D1" s="11"/>
      <c r="E1" s="11"/>
      <c r="F1" s="11"/>
      <c r="G1" s="11"/>
      <c r="H1" s="11"/>
      <c r="I1" s="11"/>
      <c r="J1" s="11"/>
      <c r="K1" s="11"/>
      <c r="L1" s="11"/>
    </row>
    <row r="4" spans="1:14" x14ac:dyDescent="0.25">
      <c r="B4" s="35" t="s">
        <v>63</v>
      </c>
    </row>
    <row r="5" spans="1:14" ht="29.25" customHeight="1" x14ac:dyDescent="0.25">
      <c r="A5" s="53"/>
      <c r="B5" s="54" t="s">
        <v>75</v>
      </c>
      <c r="C5" s="54"/>
      <c r="D5" s="54"/>
      <c r="E5" s="54"/>
      <c r="F5" s="54"/>
      <c r="G5" s="54"/>
      <c r="H5" s="54"/>
      <c r="I5" s="54"/>
      <c r="J5" s="54"/>
      <c r="K5" s="54"/>
      <c r="L5" s="54"/>
      <c r="M5" s="54"/>
      <c r="N5" s="54"/>
    </row>
    <row r="6" spans="1:14" x14ac:dyDescent="0.25">
      <c r="A6" s="53"/>
      <c r="B6" s="54"/>
      <c r="C6" s="54"/>
      <c r="D6" s="54"/>
      <c r="E6" s="54"/>
      <c r="F6" s="54"/>
      <c r="G6" s="54"/>
      <c r="H6" s="54"/>
      <c r="I6" s="54"/>
      <c r="J6" s="54"/>
      <c r="K6" s="54"/>
      <c r="L6" s="54"/>
      <c r="M6" s="54"/>
      <c r="N6" s="54"/>
    </row>
    <row r="7" spans="1:14" x14ac:dyDescent="0.25">
      <c r="A7" s="53"/>
      <c r="B7" s="54"/>
      <c r="C7" s="54"/>
      <c r="D7" s="54"/>
      <c r="E7" s="54"/>
      <c r="F7" s="54"/>
      <c r="G7" s="54"/>
      <c r="H7" s="54"/>
      <c r="I7" s="54"/>
      <c r="J7" s="54"/>
      <c r="K7" s="54"/>
      <c r="L7" s="54"/>
      <c r="M7" s="54"/>
      <c r="N7" s="54"/>
    </row>
    <row r="8" spans="1:14" x14ac:dyDescent="0.25">
      <c r="A8" s="53"/>
      <c r="B8" s="54"/>
      <c r="C8" s="54"/>
      <c r="D8" s="54"/>
      <c r="E8" s="54"/>
      <c r="F8" s="54"/>
      <c r="G8" s="54"/>
      <c r="H8" s="54"/>
      <c r="I8" s="54"/>
      <c r="J8" s="54"/>
      <c r="K8" s="54"/>
      <c r="L8" s="54"/>
      <c r="M8" s="54"/>
      <c r="N8" s="54"/>
    </row>
    <row r="10" spans="1:14" ht="45.75" customHeight="1" x14ac:dyDescent="0.25">
      <c r="A10" s="53"/>
      <c r="B10" s="7" t="s">
        <v>3</v>
      </c>
      <c r="C10" s="55">
        <v>0.04</v>
      </c>
    </row>
  </sheetData>
  <mergeCells count="1">
    <mergeCell ref="B5:N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9F5B1-8D4F-4092-AE09-E95B2A160B78}">
  <dimension ref="A1:C19"/>
  <sheetViews>
    <sheetView zoomScale="70" zoomScaleNormal="70" workbookViewId="0">
      <selection activeCell="C16" sqref="C16:C19"/>
    </sheetView>
  </sheetViews>
  <sheetFormatPr baseColWidth="10" defaultRowHeight="52.5" customHeight="1" x14ac:dyDescent="0.25"/>
  <cols>
    <col min="1" max="1" width="7.5703125" customWidth="1"/>
    <col min="2" max="2" width="33" customWidth="1"/>
    <col min="3" max="3" width="135.140625" customWidth="1"/>
  </cols>
  <sheetData>
    <row r="1" spans="1:3" ht="8.25" customHeight="1" x14ac:dyDescent="0.25"/>
    <row r="2" spans="1:3" ht="8.25" customHeight="1" x14ac:dyDescent="0.25"/>
    <row r="3" spans="1:3" ht="19.5" customHeight="1" x14ac:dyDescent="0.25"/>
    <row r="4" spans="1:3" ht="52.5" customHeight="1" x14ac:dyDescent="0.25">
      <c r="A4" s="29">
        <v>1</v>
      </c>
      <c r="B4" s="30" t="s">
        <v>58</v>
      </c>
      <c r="C4" s="6"/>
    </row>
    <row r="5" spans="1:3" ht="52.5" customHeight="1" x14ac:dyDescent="0.25">
      <c r="A5" s="29">
        <v>2</v>
      </c>
      <c r="B5" s="30" t="s">
        <v>59</v>
      </c>
      <c r="C5" s="6"/>
    </row>
    <row r="6" spans="1:3" ht="52.5" customHeight="1" x14ac:dyDescent="0.25">
      <c r="A6" s="29">
        <v>3</v>
      </c>
      <c r="B6" s="30" t="s">
        <v>60</v>
      </c>
      <c r="C6" s="6"/>
    </row>
    <row r="7" spans="1:3" ht="52.5" customHeight="1" x14ac:dyDescent="0.25">
      <c r="A7" s="29">
        <v>4</v>
      </c>
      <c r="B7" s="30" t="s">
        <v>42</v>
      </c>
      <c r="C7" s="6"/>
    </row>
    <row r="8" spans="1:3" ht="52.5" customHeight="1" x14ac:dyDescent="0.25">
      <c r="A8" s="29">
        <v>5</v>
      </c>
      <c r="B8" s="30" t="s">
        <v>43</v>
      </c>
      <c r="C8" s="6"/>
    </row>
    <row r="9" spans="1:3" ht="52.5" customHeight="1" x14ac:dyDescent="0.25">
      <c r="A9" s="29">
        <v>6</v>
      </c>
      <c r="B9" s="30" t="s">
        <v>21</v>
      </c>
      <c r="C9" s="32" t="s">
        <v>61</v>
      </c>
    </row>
    <row r="10" spans="1:3" ht="52.5" customHeight="1" x14ac:dyDescent="0.25">
      <c r="A10" s="29">
        <v>7</v>
      </c>
      <c r="B10" s="30" t="s">
        <v>22</v>
      </c>
      <c r="C10" s="31"/>
    </row>
    <row r="11" spans="1:3" ht="52.5" customHeight="1" x14ac:dyDescent="0.25">
      <c r="A11" s="29">
        <v>8</v>
      </c>
      <c r="B11" s="30" t="s">
        <v>23</v>
      </c>
      <c r="C11" s="6"/>
    </row>
    <row r="12" spans="1:3" ht="52.5" customHeight="1" x14ac:dyDescent="0.25">
      <c r="A12" s="29">
        <v>9</v>
      </c>
      <c r="B12" s="30" t="s">
        <v>24</v>
      </c>
      <c r="C12" s="6"/>
    </row>
    <row r="13" spans="1:3" ht="52.5" customHeight="1" x14ac:dyDescent="0.25">
      <c r="A13" s="29">
        <v>10</v>
      </c>
      <c r="B13" s="30" t="s">
        <v>25</v>
      </c>
      <c r="C13" s="6"/>
    </row>
    <row r="14" spans="1:3" ht="52.5" customHeight="1" x14ac:dyDescent="0.25">
      <c r="A14" s="29">
        <v>11</v>
      </c>
      <c r="B14" s="30" t="s">
        <v>76</v>
      </c>
      <c r="C14" s="6"/>
    </row>
    <row r="15" spans="1:3" ht="52.5" customHeight="1" x14ac:dyDescent="0.25">
      <c r="A15" s="29">
        <v>12</v>
      </c>
      <c r="B15" s="30" t="s">
        <v>77</v>
      </c>
      <c r="C15" s="6"/>
    </row>
    <row r="16" spans="1:3" ht="52.5" customHeight="1" x14ac:dyDescent="0.25">
      <c r="C16" s="58"/>
    </row>
    <row r="17" spans="3:3" ht="52.5" customHeight="1" x14ac:dyDescent="0.25">
      <c r="C17" s="58"/>
    </row>
    <row r="18" spans="3:3" ht="52.5" customHeight="1" x14ac:dyDescent="0.25">
      <c r="C18" s="58"/>
    </row>
    <row r="19" spans="3:3" ht="52.5" customHeight="1" x14ac:dyDescent="0.25">
      <c r="C19" s="5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373AB-49C2-49B1-A809-1FCBA56BCAFD}">
  <dimension ref="A1:AG16"/>
  <sheetViews>
    <sheetView tabSelected="1" workbookViewId="0">
      <pane xSplit="3" ySplit="4" topLeftCell="D5" activePane="bottomRight" state="frozen"/>
      <selection pane="topRight" activeCell="D1" sqref="D1"/>
      <selection pane="bottomLeft" activeCell="A6" sqref="A6"/>
      <selection pane="bottomRight" activeCell="X5" sqref="X5"/>
    </sheetView>
  </sheetViews>
  <sheetFormatPr baseColWidth="10" defaultRowHeight="15" x14ac:dyDescent="0.25"/>
  <cols>
    <col min="1" max="1" width="6.42578125" customWidth="1"/>
    <col min="2" max="2" width="13.7109375" customWidth="1"/>
    <col min="3" max="3" width="25.85546875" customWidth="1"/>
    <col min="4" max="4" width="11.7109375" customWidth="1"/>
    <col min="5" max="16" width="9.42578125" customWidth="1"/>
    <col min="17" max="17" width="14.85546875" customWidth="1"/>
    <col min="18" max="18" width="13.28515625" customWidth="1"/>
    <col min="19" max="19" width="15.42578125" customWidth="1"/>
    <col min="20" max="20" width="12" customWidth="1"/>
    <col min="21" max="21" width="13" customWidth="1"/>
    <col min="22" max="22" width="14.85546875" customWidth="1"/>
    <col min="23" max="23" width="13.85546875" customWidth="1"/>
    <col min="24" max="24" width="15.140625" customWidth="1"/>
    <col min="25" max="25" width="13.5703125" customWidth="1"/>
    <col min="26" max="26" width="13.85546875" customWidth="1"/>
  </cols>
  <sheetData>
    <row r="1" spans="1:33" ht="26.25" x14ac:dyDescent="0.4">
      <c r="A1" s="62"/>
      <c r="B1" s="63" t="s">
        <v>79</v>
      </c>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row>
    <row r="2" spans="1:33" ht="15.75" thickBot="1" x14ac:dyDescent="0.3"/>
    <row r="3" spans="1:33" ht="30" customHeight="1" thickTop="1" x14ac:dyDescent="0.25">
      <c r="B3" s="2"/>
      <c r="C3" s="2"/>
      <c r="D3" s="3"/>
      <c r="E3" s="8" t="s">
        <v>5</v>
      </c>
      <c r="F3" s="9"/>
      <c r="G3" s="9"/>
      <c r="H3" s="9"/>
      <c r="I3" s="9"/>
      <c r="J3" s="9"/>
      <c r="K3" s="9"/>
      <c r="L3" s="9"/>
      <c r="M3" s="9"/>
      <c r="N3" s="9"/>
      <c r="O3" s="9"/>
      <c r="P3" s="10"/>
      <c r="Q3" s="2"/>
      <c r="R3" s="4"/>
      <c r="S3" s="4"/>
      <c r="T3" s="2"/>
      <c r="U3" s="2"/>
      <c r="V3" s="2"/>
      <c r="W3" s="2"/>
      <c r="X3" s="2"/>
      <c r="Y3" s="2"/>
      <c r="Z3" s="33"/>
      <c r="AA3" s="2"/>
      <c r="AB3" s="2"/>
      <c r="AC3" s="2"/>
      <c r="AD3" s="2"/>
      <c r="AE3" s="5"/>
    </row>
    <row r="4" spans="1:33" ht="38.25" customHeight="1" x14ac:dyDescent="0.25">
      <c r="A4" s="12" t="s">
        <v>6</v>
      </c>
      <c r="B4" s="19" t="s">
        <v>41</v>
      </c>
      <c r="C4" s="19" t="s">
        <v>40</v>
      </c>
      <c r="D4" s="13" t="s">
        <v>44</v>
      </c>
      <c r="E4" s="13" t="s">
        <v>7</v>
      </c>
      <c r="F4" s="13" t="s">
        <v>8</v>
      </c>
      <c r="G4" s="13" t="s">
        <v>9</v>
      </c>
      <c r="H4" s="13" t="s">
        <v>10</v>
      </c>
      <c r="I4" s="13" t="s">
        <v>11</v>
      </c>
      <c r="J4" s="13" t="s">
        <v>12</v>
      </c>
      <c r="K4" s="13" t="s">
        <v>13</v>
      </c>
      <c r="L4" s="13" t="s">
        <v>14</v>
      </c>
      <c r="M4" s="13" t="s">
        <v>15</v>
      </c>
      <c r="N4" s="13" t="s">
        <v>16</v>
      </c>
      <c r="O4" s="13" t="s">
        <v>17</v>
      </c>
      <c r="P4" s="13" t="s">
        <v>18</v>
      </c>
      <c r="Q4" s="13" t="s">
        <v>19</v>
      </c>
      <c r="R4" s="13" t="s">
        <v>57</v>
      </c>
      <c r="S4" s="13" t="s">
        <v>20</v>
      </c>
      <c r="T4" s="22" t="s">
        <v>58</v>
      </c>
      <c r="U4" s="22" t="s">
        <v>59</v>
      </c>
      <c r="V4" s="22" t="s">
        <v>60</v>
      </c>
      <c r="W4" s="22" t="s">
        <v>42</v>
      </c>
      <c r="X4" s="22" t="s">
        <v>43</v>
      </c>
      <c r="Y4" s="22" t="s">
        <v>21</v>
      </c>
      <c r="Z4" s="22" t="s">
        <v>22</v>
      </c>
      <c r="AA4" s="22" t="s">
        <v>23</v>
      </c>
      <c r="AB4" s="22" t="s">
        <v>24</v>
      </c>
      <c r="AC4" s="22" t="s">
        <v>25</v>
      </c>
      <c r="AD4" s="22" t="s">
        <v>26</v>
      </c>
      <c r="AE4" s="23" t="s">
        <v>27</v>
      </c>
    </row>
    <row r="5" spans="1:33" x14ac:dyDescent="0.25">
      <c r="A5" s="18">
        <v>1</v>
      </c>
      <c r="B5" s="20" t="s">
        <v>28</v>
      </c>
      <c r="C5" s="20" t="s">
        <v>45</v>
      </c>
      <c r="D5" s="14">
        <v>11</v>
      </c>
      <c r="E5" s="14">
        <v>800</v>
      </c>
      <c r="F5" s="14">
        <v>1000</v>
      </c>
      <c r="G5" s="14">
        <v>671</v>
      </c>
      <c r="H5" s="14">
        <v>632</v>
      </c>
      <c r="I5" s="14">
        <v>1200</v>
      </c>
      <c r="J5" s="14">
        <v>667</v>
      </c>
      <c r="K5" s="14">
        <v>606</v>
      </c>
      <c r="L5" s="14">
        <v>653</v>
      </c>
      <c r="M5" s="14">
        <v>549</v>
      </c>
      <c r="N5" s="14">
        <v>900</v>
      </c>
      <c r="O5" s="14">
        <v>1300</v>
      </c>
      <c r="P5" s="14">
        <v>700</v>
      </c>
      <c r="Q5" s="15">
        <v>0.92</v>
      </c>
      <c r="R5" s="14">
        <v>218</v>
      </c>
      <c r="S5" s="14">
        <v>2</v>
      </c>
      <c r="T5" s="14">
        <f>SUM(Tabla1[[#This Row],[Jan]:[Dec]])</f>
        <v>9678</v>
      </c>
      <c r="U5" s="27">
        <f>AVERAGE(Tabla1[[#This Row],[Jan]:[Dec]])</f>
        <v>806.5</v>
      </c>
      <c r="V5" s="27">
        <f>Tabla1[[#This Row],[Average monthly demand '[Qty']]]/30</f>
        <v>26.883333333333333</v>
      </c>
      <c r="W5" s="27">
        <f>STDEV(Tabla1[[#This Row],[Jan]:[Dec]])</f>
        <v>243.88764179060368</v>
      </c>
      <c r="X5" s="28">
        <f>Tabla1[[#This Row],[Average Lead time '[Days']]]/30</f>
        <v>0.36666666666666664</v>
      </c>
      <c r="Y5" s="14">
        <f>VLOOKUP(Tabla1[[#This Row],[Expected Service Levels]],'Service Level'!$A$4:$B$24,2,0)</f>
        <v>1.41</v>
      </c>
      <c r="Z5" s="27">
        <f>Tabla1[[#This Row],[Service Level Factor (Z)]]*Tabla1[[#This Row],[Std. Deviation of Monthly Demand]]*SQRT(Tabla1[[#This Row],[Average Lead time in Months]])</f>
        <v>208.2306344177052</v>
      </c>
      <c r="AA5" s="27">
        <f>(Tabla1[[#This Row],[Average Daily demand '[Qty']]]*Tabla1[[#This Row],[Average Lead time '[Days']]])+Tabla1[[#This Row],[Safety Stock]]</f>
        <v>503.94730108437182</v>
      </c>
      <c r="AB5" s="27">
        <f>SQRT((2*Tabla1[[#This Row],[Yearly demand '[Qty']]]*'02. Ordering Cost'!$C$18)/(Tabla1[[#This Row],[Standard cost '[USD']]]*'03. Holding Cost'!$C$10))</f>
        <v>270.64906693205626</v>
      </c>
      <c r="AC5" s="27">
        <f>Tabla1[[#This Row],[Average Daily demand '[Qty']]]*Tabla1[[#This Row],[Average Lead time '[Days']]]</f>
        <v>295.71666666666664</v>
      </c>
      <c r="AD5" s="27">
        <f>Tabla1[[#This Row],[Min]]+Tabla1[[#This Row],[Min]]*(1/Tabla1[[#This Row],[Ordering Frequency / month]])</f>
        <v>443.57499999999993</v>
      </c>
      <c r="AE5" s="59">
        <f>Tabla1[[#This Row],[ROP]]+Tabla1[[#This Row],[EOQ]]</f>
        <v>774.59636801642807</v>
      </c>
      <c r="AG5" s="59"/>
    </row>
    <row r="6" spans="1:33" x14ac:dyDescent="0.25">
      <c r="A6" s="18">
        <v>2</v>
      </c>
      <c r="B6" s="20" t="s">
        <v>29</v>
      </c>
      <c r="C6" s="20" t="s">
        <v>46</v>
      </c>
      <c r="D6" s="14">
        <v>26</v>
      </c>
      <c r="E6" s="14">
        <v>179</v>
      </c>
      <c r="F6" s="14">
        <v>248</v>
      </c>
      <c r="G6" s="14">
        <v>235</v>
      </c>
      <c r="H6" s="14">
        <v>265</v>
      </c>
      <c r="I6" s="14">
        <v>247</v>
      </c>
      <c r="J6" s="14">
        <v>192</v>
      </c>
      <c r="K6" s="14">
        <v>240</v>
      </c>
      <c r="L6" s="14">
        <v>192</v>
      </c>
      <c r="M6" s="14">
        <v>203</v>
      </c>
      <c r="N6" s="14">
        <v>210</v>
      </c>
      <c r="O6" s="14">
        <v>269</v>
      </c>
      <c r="P6" s="14">
        <v>175</v>
      </c>
      <c r="Q6" s="15">
        <v>0.92</v>
      </c>
      <c r="R6" s="14">
        <v>198</v>
      </c>
      <c r="S6" s="14">
        <v>3</v>
      </c>
      <c r="T6" s="14">
        <f>SUM(Tabla1[[#This Row],[Jan]:[Dec]])</f>
        <v>2655</v>
      </c>
      <c r="U6" s="27">
        <f>AVERAGE(Tabla1[[#This Row],[Jan]:[Dec]])</f>
        <v>221.25</v>
      </c>
      <c r="V6" s="27">
        <f>Tabla1[[#This Row],[Average monthly demand '[Qty']]]/30</f>
        <v>7.375</v>
      </c>
      <c r="W6" s="27">
        <f>STDEV(Tabla1[[#This Row],[Jan]:[Dec]])</f>
        <v>33.31427485464615</v>
      </c>
      <c r="X6" s="28">
        <f>Tabla1[[#This Row],[Average Lead time '[Days']]]/30</f>
        <v>0.8666666666666667</v>
      </c>
      <c r="Y6" s="14">
        <f>VLOOKUP(Tabla1[[#This Row],[Expected Service Levels]],'Service Level'!$A$4:$B$24,2,0)</f>
        <v>1.41</v>
      </c>
      <c r="Z6" s="27">
        <f>Tabla1[[#This Row],[Service Level Factor (Z)]]*Tabla1[[#This Row],[Std. Deviation of Monthly Demand]]*SQRT(Tabla1[[#This Row],[Average Lead time in Months]])</f>
        <v>43.729601909711199</v>
      </c>
      <c r="AA6" s="27">
        <f>(Tabla1[[#This Row],[Average Daily demand '[Qty']]]*Tabla1[[#This Row],[Average Lead time '[Days']]])+Tabla1[[#This Row],[Safety Stock]]</f>
        <v>235.47960190971119</v>
      </c>
      <c r="AB6" s="27">
        <f>SQRT((2*Tabla1[[#This Row],[Yearly demand '[Qty']]]*'02. Ordering Cost'!$C$18)/(Tabla1[[#This Row],[Standard cost '[USD']]]*'03. Holding Cost'!$C$10))</f>
        <v>148.74474780643516</v>
      </c>
      <c r="AC6" s="27">
        <f>Tabla1[[#This Row],[Average Daily demand '[Qty']]]*Tabla1[[#This Row],[Average Lead time '[Days']]]</f>
        <v>191.75</v>
      </c>
      <c r="AD6" s="27">
        <f>Tabla1[[#This Row],[Min]]+Tabla1[[#This Row],[Min]]*(1/Tabla1[[#This Row],[Ordering Frequency / month]])</f>
        <v>255.66666666666666</v>
      </c>
      <c r="AE6" s="57">
        <f>Tabla1[[#This Row],[ROP]]+Tabla1[[#This Row],[EOQ]]</f>
        <v>384.22434971614632</v>
      </c>
    </row>
    <row r="7" spans="1:33" x14ac:dyDescent="0.25">
      <c r="A7" s="18">
        <v>3</v>
      </c>
      <c r="B7" s="20" t="s">
        <v>30</v>
      </c>
      <c r="C7" s="20" t="s">
        <v>47</v>
      </c>
      <c r="D7" s="14">
        <v>16</v>
      </c>
      <c r="E7" s="14">
        <v>408</v>
      </c>
      <c r="F7" s="14">
        <v>245</v>
      </c>
      <c r="G7" s="14">
        <v>175</v>
      </c>
      <c r="H7" s="14">
        <v>467</v>
      </c>
      <c r="I7" s="14">
        <v>345</v>
      </c>
      <c r="J7" s="14">
        <v>208</v>
      </c>
      <c r="K7" s="14">
        <v>241</v>
      </c>
      <c r="L7" s="14">
        <v>151</v>
      </c>
      <c r="M7" s="14">
        <v>468</v>
      </c>
      <c r="N7" s="14">
        <v>370</v>
      </c>
      <c r="O7" s="14">
        <v>495</v>
      </c>
      <c r="P7" s="14">
        <v>328</v>
      </c>
      <c r="Q7" s="15">
        <v>0.92</v>
      </c>
      <c r="R7" s="14">
        <v>147</v>
      </c>
      <c r="S7" s="14">
        <v>1</v>
      </c>
      <c r="T7" s="14">
        <f>SUM(Tabla1[[#This Row],[Jan]:[Dec]])</f>
        <v>3901</v>
      </c>
      <c r="U7" s="27">
        <f>AVERAGE(Tabla1[[#This Row],[Jan]:[Dec]])</f>
        <v>325.08333333333331</v>
      </c>
      <c r="V7" s="27">
        <f>Tabla1[[#This Row],[Average monthly demand '[Qty']]]/30</f>
        <v>10.83611111111111</v>
      </c>
      <c r="W7" s="27">
        <f>STDEV(Tabla1[[#This Row],[Jan]:[Dec]])</f>
        <v>120.13511963492182</v>
      </c>
      <c r="X7" s="28">
        <f>Tabla1[[#This Row],[Average Lead time '[Days']]]/30</f>
        <v>0.53333333333333333</v>
      </c>
      <c r="Y7" s="14">
        <f>VLOOKUP(Tabla1[[#This Row],[Expected Service Levels]],'Service Level'!$A$4:$B$24,2,0)</f>
        <v>1.41</v>
      </c>
      <c r="Z7" s="27">
        <f>Tabla1[[#This Row],[Service Level Factor (Z)]]*Tabla1[[#This Row],[Std. Deviation of Monthly Demand]]*SQRT(Tabla1[[#This Row],[Average Lead time in Months]])</f>
        <v>123.70534414854151</v>
      </c>
      <c r="AA7" s="27">
        <f>(Tabla1[[#This Row],[Average Daily demand '[Qty']]]*Tabla1[[#This Row],[Average Lead time '[Days']]])+Tabla1[[#This Row],[Safety Stock]]</f>
        <v>297.08312192631928</v>
      </c>
      <c r="AB7" s="27">
        <f>SQRT((2*Tabla1[[#This Row],[Yearly demand '[Qty']]]*'02. Ordering Cost'!$C$18)/(Tabla1[[#This Row],[Standard cost '[USD']]]*'03. Holding Cost'!$C$10))</f>
        <v>209.25280092241908</v>
      </c>
      <c r="AC7" s="27">
        <f>Tabla1[[#This Row],[Average Daily demand '[Qty']]]*Tabla1[[#This Row],[Average Lead time '[Days']]]</f>
        <v>173.37777777777777</v>
      </c>
      <c r="AD7" s="27">
        <f>Tabla1[[#This Row],[Min]]+Tabla1[[#This Row],[Min]]*(1/Tabla1[[#This Row],[Ordering Frequency / month]])</f>
        <v>346.75555555555553</v>
      </c>
      <c r="AE7" s="57">
        <f>Tabla1[[#This Row],[ROP]]+Tabla1[[#This Row],[EOQ]]</f>
        <v>506.33592284873839</v>
      </c>
    </row>
    <row r="8" spans="1:33" x14ac:dyDescent="0.25">
      <c r="A8" s="18">
        <v>4</v>
      </c>
      <c r="B8" s="20" t="s">
        <v>31</v>
      </c>
      <c r="C8" s="20" t="s">
        <v>48</v>
      </c>
      <c r="D8" s="14">
        <v>27</v>
      </c>
      <c r="E8" s="14">
        <v>511</v>
      </c>
      <c r="F8" s="14">
        <v>388</v>
      </c>
      <c r="G8" s="14">
        <v>512</v>
      </c>
      <c r="H8" s="14">
        <v>237</v>
      </c>
      <c r="I8" s="14">
        <v>471</v>
      </c>
      <c r="J8" s="14">
        <v>312</v>
      </c>
      <c r="K8" s="14">
        <v>217</v>
      </c>
      <c r="L8" s="14">
        <v>540</v>
      </c>
      <c r="M8" s="14">
        <v>376</v>
      </c>
      <c r="N8" s="14">
        <v>442</v>
      </c>
      <c r="O8" s="14">
        <v>171</v>
      </c>
      <c r="P8" s="14">
        <v>164</v>
      </c>
      <c r="Q8" s="15">
        <v>0.92</v>
      </c>
      <c r="R8" s="14">
        <v>324</v>
      </c>
      <c r="S8" s="14">
        <v>4</v>
      </c>
      <c r="T8" s="14">
        <f>SUM(Tabla1[[#This Row],[Jan]:[Dec]])</f>
        <v>4341</v>
      </c>
      <c r="U8" s="27">
        <f>AVERAGE(Tabla1[[#This Row],[Jan]:[Dec]])</f>
        <v>361.75</v>
      </c>
      <c r="V8" s="27">
        <f>Tabla1[[#This Row],[Average monthly demand '[Qty']]]/30</f>
        <v>12.058333333333334</v>
      </c>
      <c r="W8" s="27">
        <f>STDEV(Tabla1[[#This Row],[Jan]:[Dec]])</f>
        <v>138.29226297953187</v>
      </c>
      <c r="X8" s="28">
        <f>Tabla1[[#This Row],[Average Lead time '[Days']]]/30</f>
        <v>0.9</v>
      </c>
      <c r="Y8" s="14">
        <f>VLOOKUP(Tabla1[[#This Row],[Expected Service Levels]],'Service Level'!$A$4:$B$24,2,0)</f>
        <v>1.41</v>
      </c>
      <c r="Z8" s="27">
        <f>Tabla1[[#This Row],[Service Level Factor (Z)]]*Tabla1[[#This Row],[Std. Deviation of Monthly Demand]]*SQRT(Tabla1[[#This Row],[Average Lead time in Months]])</f>
        <v>184.98573979499068</v>
      </c>
      <c r="AA8" s="27">
        <f>(Tabla1[[#This Row],[Average Daily demand '[Qty']]]*Tabla1[[#This Row],[Average Lead time '[Days']]])+Tabla1[[#This Row],[Safety Stock]]</f>
        <v>510.5607397949907</v>
      </c>
      <c r="AB8" s="27">
        <f>SQRT((2*Tabla1[[#This Row],[Yearly demand '[Qty']]]*'02. Ordering Cost'!$C$18)/(Tabla1[[#This Row],[Standard cost '[USD']]]*'03. Holding Cost'!$C$10))</f>
        <v>148.68404233287592</v>
      </c>
      <c r="AC8" s="27">
        <f>Tabla1[[#This Row],[Average Daily demand '[Qty']]]*Tabla1[[#This Row],[Average Lead time '[Days']]]</f>
        <v>325.57499999999999</v>
      </c>
      <c r="AD8" s="27">
        <f>Tabla1[[#This Row],[Min]]+Tabla1[[#This Row],[Min]]*(1/Tabla1[[#This Row],[Ordering Frequency / month]])</f>
        <v>406.96875</v>
      </c>
      <c r="AE8" s="57">
        <f>Tabla1[[#This Row],[ROP]]+Tabla1[[#This Row],[EOQ]]</f>
        <v>659.24478212786664</v>
      </c>
    </row>
    <row r="9" spans="1:33" x14ac:dyDescent="0.25">
      <c r="A9" s="18">
        <v>5</v>
      </c>
      <c r="B9" s="20" t="s">
        <v>32</v>
      </c>
      <c r="C9" s="20" t="s">
        <v>49</v>
      </c>
      <c r="D9" s="14">
        <v>17</v>
      </c>
      <c r="E9" s="14">
        <v>260</v>
      </c>
      <c r="F9" s="14">
        <v>181</v>
      </c>
      <c r="G9" s="14">
        <v>311</v>
      </c>
      <c r="H9" s="14">
        <v>190</v>
      </c>
      <c r="I9" s="14">
        <v>369</v>
      </c>
      <c r="J9" s="14">
        <v>224</v>
      </c>
      <c r="K9" s="14">
        <v>200</v>
      </c>
      <c r="L9" s="14">
        <v>499</v>
      </c>
      <c r="M9" s="14">
        <v>542</v>
      </c>
      <c r="N9" s="14">
        <v>433</v>
      </c>
      <c r="O9" s="14">
        <v>458</v>
      </c>
      <c r="P9" s="14">
        <v>478</v>
      </c>
      <c r="Q9" s="15">
        <v>0.92</v>
      </c>
      <c r="R9" s="14">
        <v>261</v>
      </c>
      <c r="S9" s="14">
        <v>2</v>
      </c>
      <c r="T9" s="14">
        <f>SUM(Tabla1[[#This Row],[Jan]:[Dec]])</f>
        <v>4145</v>
      </c>
      <c r="U9" s="27">
        <f>AVERAGE(Tabla1[[#This Row],[Jan]:[Dec]])</f>
        <v>345.41666666666669</v>
      </c>
      <c r="V9" s="27">
        <f>Tabla1[[#This Row],[Average monthly demand '[Qty']]]/30</f>
        <v>11.513888888888889</v>
      </c>
      <c r="W9" s="27">
        <f>STDEV(Tabla1[[#This Row],[Jan]:[Dec]])</f>
        <v>133.57630324229967</v>
      </c>
      <c r="X9" s="28">
        <f>Tabla1[[#This Row],[Average Lead time '[Days']]]/30</f>
        <v>0.56666666666666665</v>
      </c>
      <c r="Y9" s="14">
        <f>VLOOKUP(Tabla1[[#This Row],[Expected Service Levels]],'Service Level'!$A$4:$B$24,2,0)</f>
        <v>1.41</v>
      </c>
      <c r="Z9" s="27">
        <f>Tabla1[[#This Row],[Service Level Factor (Z)]]*Tabla1[[#This Row],[Std. Deviation of Monthly Demand]]*SQRT(Tabla1[[#This Row],[Average Lead time in Months]])</f>
        <v>141.77914926439774</v>
      </c>
      <c r="AA9" s="27">
        <f>(Tabla1[[#This Row],[Average Daily demand '[Qty']]]*Tabla1[[#This Row],[Average Lead time '[Days']]])+Tabla1[[#This Row],[Safety Stock]]</f>
        <v>337.51526037550889</v>
      </c>
      <c r="AB9" s="27">
        <f>SQRT((2*Tabla1[[#This Row],[Yearly demand '[Qty']]]*'02. Ordering Cost'!$C$18)/(Tabla1[[#This Row],[Standard cost '[USD']]]*'03. Holding Cost'!$C$10))</f>
        <v>161.87656713837785</v>
      </c>
      <c r="AC9" s="27">
        <f>Tabla1[[#This Row],[Average Daily demand '[Qty']]]*Tabla1[[#This Row],[Average Lead time '[Days']]]</f>
        <v>195.73611111111111</v>
      </c>
      <c r="AD9" s="27">
        <f>Tabla1[[#This Row],[Min]]+Tabla1[[#This Row],[Min]]*(1/Tabla1[[#This Row],[Ordering Frequency / month]])</f>
        <v>293.60416666666669</v>
      </c>
      <c r="AE9" s="57">
        <f>Tabla1[[#This Row],[ROP]]+Tabla1[[#This Row],[EOQ]]</f>
        <v>499.39182751388671</v>
      </c>
    </row>
    <row r="10" spans="1:33" x14ac:dyDescent="0.25">
      <c r="A10" s="18">
        <v>6</v>
      </c>
      <c r="B10" s="20" t="s">
        <v>33</v>
      </c>
      <c r="C10" s="20" t="s">
        <v>50</v>
      </c>
      <c r="D10" s="14">
        <v>24</v>
      </c>
      <c r="E10" s="14">
        <v>235</v>
      </c>
      <c r="F10" s="14">
        <v>257</v>
      </c>
      <c r="G10" s="14">
        <v>533</v>
      </c>
      <c r="H10" s="14">
        <v>303</v>
      </c>
      <c r="I10" s="14">
        <v>431</v>
      </c>
      <c r="J10" s="14">
        <v>411</v>
      </c>
      <c r="K10" s="14">
        <v>414</v>
      </c>
      <c r="L10" s="14">
        <v>378</v>
      </c>
      <c r="M10" s="14">
        <v>433</v>
      </c>
      <c r="N10" s="14">
        <v>301</v>
      </c>
      <c r="O10" s="14">
        <v>367</v>
      </c>
      <c r="P10" s="14">
        <v>181</v>
      </c>
      <c r="Q10" s="15">
        <v>0.92</v>
      </c>
      <c r="R10" s="14">
        <v>291</v>
      </c>
      <c r="S10" s="14">
        <v>4</v>
      </c>
      <c r="T10" s="14">
        <f>SUM(Tabla1[[#This Row],[Jan]:[Dec]])</f>
        <v>4244</v>
      </c>
      <c r="U10" s="27">
        <f>AVERAGE(Tabla1[[#This Row],[Jan]:[Dec]])</f>
        <v>353.66666666666669</v>
      </c>
      <c r="V10" s="27">
        <f>Tabla1[[#This Row],[Average monthly demand '[Qty']]]/30</f>
        <v>11.78888888888889</v>
      </c>
      <c r="W10" s="27">
        <f>STDEV(Tabla1[[#This Row],[Jan]:[Dec]])</f>
        <v>100.32341640309049</v>
      </c>
      <c r="X10" s="28">
        <f>Tabla1[[#This Row],[Average Lead time '[Days']]]/30</f>
        <v>0.8</v>
      </c>
      <c r="Y10" s="14">
        <f>VLOOKUP(Tabla1[[#This Row],[Expected Service Levels]],'Service Level'!$A$4:$B$24,2,0)</f>
        <v>1.41</v>
      </c>
      <c r="Z10" s="27">
        <f>Tabla1[[#This Row],[Service Level Factor (Z)]]*Tabla1[[#This Row],[Std. Deviation of Monthly Demand]]*SQRT(Tabla1[[#This Row],[Average Lead time in Months]])</f>
        <v>126.52210805015287</v>
      </c>
      <c r="AA10" s="27">
        <f>(Tabla1[[#This Row],[Average Daily demand '[Qty']]]*Tabla1[[#This Row],[Average Lead time '[Days']]])+Tabla1[[#This Row],[Safety Stock]]</f>
        <v>409.45544138348623</v>
      </c>
      <c r="AB10" s="27">
        <f>SQRT((2*Tabla1[[#This Row],[Yearly demand '[Qty']]]*'02. Ordering Cost'!$C$18)/(Tabla1[[#This Row],[Standard cost '[USD']]]*'03. Holding Cost'!$C$10))</f>
        <v>155.12548960687664</v>
      </c>
      <c r="AC10" s="27">
        <f>Tabla1[[#This Row],[Average Daily demand '[Qty']]]*Tabla1[[#This Row],[Average Lead time '[Days']]]</f>
        <v>282.93333333333334</v>
      </c>
      <c r="AD10" s="27">
        <f>Tabla1[[#This Row],[Min]]+Tabla1[[#This Row],[Min]]*(1/Tabla1[[#This Row],[Ordering Frequency / month]])</f>
        <v>353.66666666666669</v>
      </c>
      <c r="AE10" s="57">
        <f>Tabla1[[#This Row],[ROP]]+Tabla1[[#This Row],[EOQ]]</f>
        <v>564.58093099036284</v>
      </c>
    </row>
    <row r="11" spans="1:33" x14ac:dyDescent="0.25">
      <c r="A11" s="18">
        <v>7</v>
      </c>
      <c r="B11" s="20" t="s">
        <v>34</v>
      </c>
      <c r="C11" s="20" t="s">
        <v>51</v>
      </c>
      <c r="D11" s="14">
        <v>22</v>
      </c>
      <c r="E11" s="14">
        <v>345</v>
      </c>
      <c r="F11" s="14">
        <v>290</v>
      </c>
      <c r="G11" s="14">
        <v>299</v>
      </c>
      <c r="H11" s="14">
        <v>296</v>
      </c>
      <c r="I11" s="14">
        <v>519</v>
      </c>
      <c r="J11" s="14">
        <v>310</v>
      </c>
      <c r="K11" s="14">
        <v>321</v>
      </c>
      <c r="L11" s="14">
        <v>259</v>
      </c>
      <c r="M11" s="14">
        <v>372</v>
      </c>
      <c r="N11" s="14">
        <v>298</v>
      </c>
      <c r="O11" s="14">
        <v>358</v>
      </c>
      <c r="P11" s="14">
        <v>219</v>
      </c>
      <c r="Q11" s="15">
        <v>0.92</v>
      </c>
      <c r="R11" s="14">
        <v>151</v>
      </c>
      <c r="S11" s="14">
        <v>2</v>
      </c>
      <c r="T11" s="14">
        <f>SUM(Tabla1[[#This Row],[Jan]:[Dec]])</f>
        <v>3886</v>
      </c>
      <c r="U11" s="27">
        <f>AVERAGE(Tabla1[[#This Row],[Jan]:[Dec]])</f>
        <v>323.83333333333331</v>
      </c>
      <c r="V11" s="27">
        <f>Tabla1[[#This Row],[Average monthly demand '[Qty']]]/30</f>
        <v>10.794444444444444</v>
      </c>
      <c r="W11" s="27">
        <f>STDEV(Tabla1[[#This Row],[Jan]:[Dec]])</f>
        <v>74.236518008730812</v>
      </c>
      <c r="X11" s="28">
        <f>Tabla1[[#This Row],[Average Lead time '[Days']]]/30</f>
        <v>0.73333333333333328</v>
      </c>
      <c r="Y11" s="14">
        <f>VLOOKUP(Tabla1[[#This Row],[Expected Service Levels]],'Service Level'!$A$4:$B$24,2,0)</f>
        <v>1.41</v>
      </c>
      <c r="Z11" s="27">
        <f>Tabla1[[#This Row],[Service Level Factor (Z)]]*Tabla1[[#This Row],[Std. Deviation of Monthly Demand]]*SQRT(Tabla1[[#This Row],[Average Lead time in Months]])</f>
        <v>89.637021927326487</v>
      </c>
      <c r="AA11" s="27">
        <f>(Tabla1[[#This Row],[Average Daily demand '[Qty']]]*Tabla1[[#This Row],[Average Lead time '[Days']]])+Tabla1[[#This Row],[Safety Stock]]</f>
        <v>327.11479970510425</v>
      </c>
      <c r="AB11" s="27">
        <f>SQRT((2*Tabla1[[#This Row],[Yearly demand '[Qty']]]*'02. Ordering Cost'!$C$18)/(Tabla1[[#This Row],[Standard cost '[USD']]]*'03. Holding Cost'!$C$10))</f>
        <v>206.06531466329983</v>
      </c>
      <c r="AC11" s="27">
        <f>Tabla1[[#This Row],[Average Daily demand '[Qty']]]*Tabla1[[#This Row],[Average Lead time '[Days']]]</f>
        <v>237.47777777777776</v>
      </c>
      <c r="AD11" s="27">
        <f>Tabla1[[#This Row],[Min]]+Tabla1[[#This Row],[Min]]*(1/Tabla1[[#This Row],[Ordering Frequency / month]])</f>
        <v>356.21666666666664</v>
      </c>
      <c r="AE11" s="57">
        <f>Tabla1[[#This Row],[ROP]]+Tabla1[[#This Row],[EOQ]]</f>
        <v>533.18011436840402</v>
      </c>
    </row>
    <row r="12" spans="1:33" x14ac:dyDescent="0.25">
      <c r="A12" s="18">
        <v>8</v>
      </c>
      <c r="B12" s="20" t="s">
        <v>35</v>
      </c>
      <c r="C12" s="20" t="s">
        <v>52</v>
      </c>
      <c r="D12" s="14">
        <v>29</v>
      </c>
      <c r="E12" s="14">
        <v>548</v>
      </c>
      <c r="F12" s="14">
        <v>199</v>
      </c>
      <c r="G12" s="14">
        <v>239</v>
      </c>
      <c r="H12" s="14">
        <v>529</v>
      </c>
      <c r="I12" s="14">
        <v>522</v>
      </c>
      <c r="J12" s="14">
        <v>354</v>
      </c>
      <c r="K12" s="14">
        <v>196</v>
      </c>
      <c r="L12" s="14">
        <v>291</v>
      </c>
      <c r="M12" s="14">
        <v>374</v>
      </c>
      <c r="N12" s="14">
        <v>507</v>
      </c>
      <c r="O12" s="14">
        <v>541</v>
      </c>
      <c r="P12" s="14">
        <v>431</v>
      </c>
      <c r="Q12" s="15">
        <v>0.92</v>
      </c>
      <c r="R12" s="14">
        <v>253</v>
      </c>
      <c r="S12" s="14">
        <v>2</v>
      </c>
      <c r="T12" s="14">
        <f>SUM(Tabla1[[#This Row],[Jan]:[Dec]])</f>
        <v>4731</v>
      </c>
      <c r="U12" s="27">
        <f>AVERAGE(Tabla1[[#This Row],[Jan]:[Dec]])</f>
        <v>394.25</v>
      </c>
      <c r="V12" s="27">
        <f>Tabla1[[#This Row],[Average monthly demand '[Qty']]]/30</f>
        <v>13.141666666666667</v>
      </c>
      <c r="W12" s="27">
        <f>STDEV(Tabla1[[#This Row],[Jan]:[Dec]])</f>
        <v>137.48859456829004</v>
      </c>
      <c r="X12" s="28">
        <f>Tabla1[[#This Row],[Average Lead time '[Days']]]/30</f>
        <v>0.96666666666666667</v>
      </c>
      <c r="Y12" s="14">
        <f>VLOOKUP(Tabla1[[#This Row],[Expected Service Levels]],'Service Level'!$A$4:$B$24,2,0)</f>
        <v>1.41</v>
      </c>
      <c r="Z12" s="27">
        <f>Tabla1[[#This Row],[Service Level Factor (Z)]]*Tabla1[[#This Row],[Std. Deviation of Monthly Demand]]*SQRT(Tabla1[[#This Row],[Average Lead time in Months]])</f>
        <v>190.60055319902071</v>
      </c>
      <c r="AA12" s="27">
        <f>(Tabla1[[#This Row],[Average Daily demand '[Qty']]]*Tabla1[[#This Row],[Average Lead time '[Days']]])+Tabla1[[#This Row],[Safety Stock]]</f>
        <v>571.70888653235409</v>
      </c>
      <c r="AB12" s="27">
        <f>SQRT((2*Tabla1[[#This Row],[Yearly demand '[Qty']]]*'02. Ordering Cost'!$C$18)/(Tabla1[[#This Row],[Standard cost '[USD']]]*'03. Holding Cost'!$C$10))</f>
        <v>175.65405724345496</v>
      </c>
      <c r="AC12" s="27">
        <f>Tabla1[[#This Row],[Average Daily demand '[Qty']]]*Tabla1[[#This Row],[Average Lead time '[Days']]]</f>
        <v>381.10833333333335</v>
      </c>
      <c r="AD12" s="27">
        <f>Tabla1[[#This Row],[Min]]+Tabla1[[#This Row],[Min]]*(1/Tabla1[[#This Row],[Ordering Frequency / month]])</f>
        <v>571.66250000000002</v>
      </c>
      <c r="AE12" s="57">
        <f>Tabla1[[#This Row],[ROP]]+Tabla1[[#This Row],[EOQ]]</f>
        <v>747.36294377580907</v>
      </c>
    </row>
    <row r="13" spans="1:33" x14ac:dyDescent="0.25">
      <c r="A13" s="18">
        <v>9</v>
      </c>
      <c r="B13" s="20" t="s">
        <v>36</v>
      </c>
      <c r="C13" s="20" t="s">
        <v>53</v>
      </c>
      <c r="D13" s="14">
        <v>42</v>
      </c>
      <c r="E13" s="14">
        <v>504</v>
      </c>
      <c r="F13" s="14">
        <v>286</v>
      </c>
      <c r="G13" s="14">
        <v>352</v>
      </c>
      <c r="H13" s="14">
        <v>501</v>
      </c>
      <c r="I13" s="14">
        <v>554</v>
      </c>
      <c r="J13" s="14">
        <v>497</v>
      </c>
      <c r="K13" s="14">
        <v>224</v>
      </c>
      <c r="L13" s="14">
        <v>263</v>
      </c>
      <c r="M13" s="14">
        <v>340</v>
      </c>
      <c r="N13" s="14">
        <v>284</v>
      </c>
      <c r="O13" s="14">
        <v>334</v>
      </c>
      <c r="P13" s="14">
        <v>313</v>
      </c>
      <c r="Q13" s="15">
        <v>0.95</v>
      </c>
      <c r="R13" s="14">
        <v>140</v>
      </c>
      <c r="S13" s="14">
        <v>2</v>
      </c>
      <c r="T13" s="14">
        <f>SUM(Tabla1[[#This Row],[Jan]:[Dec]])</f>
        <v>4452</v>
      </c>
      <c r="U13" s="27">
        <f>AVERAGE(Tabla1[[#This Row],[Jan]:[Dec]])</f>
        <v>371</v>
      </c>
      <c r="V13" s="27">
        <f>Tabla1[[#This Row],[Average monthly demand '[Qty']]]/30</f>
        <v>12.366666666666667</v>
      </c>
      <c r="W13" s="27">
        <f>STDEV(Tabla1[[#This Row],[Jan]:[Dec]])</f>
        <v>112.03733144074629</v>
      </c>
      <c r="X13" s="28">
        <f>Tabla1[[#This Row],[Average Lead time '[Days']]]/30</f>
        <v>1.4</v>
      </c>
      <c r="Y13" s="14">
        <f>VLOOKUP(Tabla1[[#This Row],[Expected Service Levels]],'Service Level'!$A$4:$B$24,2,0)</f>
        <v>1.64</v>
      </c>
      <c r="Z13" s="27">
        <f>Tabla1[[#This Row],[Service Level Factor (Z)]]*Tabla1[[#This Row],[Std. Deviation of Monthly Demand]]*SQRT(Tabla1[[#This Row],[Average Lead time in Months]])</f>
        <v>217.40554760840186</v>
      </c>
      <c r="AA13" s="27">
        <f>(Tabla1[[#This Row],[Average Daily demand '[Qty']]]*Tabla1[[#This Row],[Average Lead time '[Days']]])+Tabla1[[#This Row],[Safety Stock]]</f>
        <v>736.80554760840187</v>
      </c>
      <c r="AB13" s="27">
        <f>SQRT((2*Tabla1[[#This Row],[Yearly demand '[Qty']]]*'02. Ordering Cost'!$C$18)/(Tabla1[[#This Row],[Standard cost '[USD']]]*'03. Holding Cost'!$C$10))</f>
        <v>229.06331002585287</v>
      </c>
      <c r="AC13" s="27">
        <f>Tabla1[[#This Row],[Average Daily demand '[Qty']]]*Tabla1[[#This Row],[Average Lead time '[Days']]]</f>
        <v>519.4</v>
      </c>
      <c r="AD13" s="27">
        <f>Tabla1[[#This Row],[Min]]+Tabla1[[#This Row],[Min]]*(1/Tabla1[[#This Row],[Ordering Frequency / month]])</f>
        <v>779.09999999999991</v>
      </c>
      <c r="AE13" s="57">
        <f>Tabla1[[#This Row],[ROP]]+Tabla1[[#This Row],[EOQ]]</f>
        <v>965.86885763425471</v>
      </c>
    </row>
    <row r="14" spans="1:33" x14ac:dyDescent="0.25">
      <c r="A14" s="18">
        <v>10</v>
      </c>
      <c r="B14" s="20" t="s">
        <v>37</v>
      </c>
      <c r="C14" s="20" t="s">
        <v>54</v>
      </c>
      <c r="D14" s="14">
        <v>33</v>
      </c>
      <c r="E14" s="14">
        <v>372</v>
      </c>
      <c r="F14" s="14">
        <v>263</v>
      </c>
      <c r="G14" s="14">
        <v>405</v>
      </c>
      <c r="H14" s="14">
        <v>473</v>
      </c>
      <c r="I14" s="14">
        <v>286</v>
      </c>
      <c r="J14" s="14">
        <v>249</v>
      </c>
      <c r="K14" s="14">
        <v>468</v>
      </c>
      <c r="L14" s="14">
        <v>468</v>
      </c>
      <c r="M14" s="14">
        <v>353</v>
      </c>
      <c r="N14" s="14">
        <v>240</v>
      </c>
      <c r="O14" s="14">
        <v>392</v>
      </c>
      <c r="P14" s="14">
        <v>416</v>
      </c>
      <c r="Q14" s="15">
        <v>0.95</v>
      </c>
      <c r="R14" s="14">
        <v>156</v>
      </c>
      <c r="S14" s="14">
        <v>3</v>
      </c>
      <c r="T14" s="14">
        <f>SUM(Tabla1[[#This Row],[Jan]:[Dec]])</f>
        <v>4385</v>
      </c>
      <c r="U14" s="27">
        <f>AVERAGE(Tabla1[[#This Row],[Jan]:[Dec]])</f>
        <v>365.41666666666669</v>
      </c>
      <c r="V14" s="27">
        <f>Tabla1[[#This Row],[Average monthly demand '[Qty']]]/30</f>
        <v>12.180555555555555</v>
      </c>
      <c r="W14" s="27">
        <f>STDEV(Tabla1[[#This Row],[Jan]:[Dec]])</f>
        <v>87.24517004952024</v>
      </c>
      <c r="X14" s="28">
        <f>Tabla1[[#This Row],[Average Lead time '[Days']]]/30</f>
        <v>1.1000000000000001</v>
      </c>
      <c r="Y14" s="14">
        <f>VLOOKUP(Tabla1[[#This Row],[Expected Service Levels]],'Service Level'!$A$4:$B$24,2,0)</f>
        <v>1.64</v>
      </c>
      <c r="Z14" s="27">
        <f>Tabla1[[#This Row],[Service Level Factor (Z)]]*Tabla1[[#This Row],[Std. Deviation of Monthly Demand]]*SQRT(Tabla1[[#This Row],[Average Lead time in Months]])</f>
        <v>150.06575034519599</v>
      </c>
      <c r="AA14" s="27">
        <f>(Tabla1[[#This Row],[Average Daily demand '[Qty']]]*Tabla1[[#This Row],[Average Lead time '[Days']]])+Tabla1[[#This Row],[Safety Stock]]</f>
        <v>552.02408367852934</v>
      </c>
      <c r="AB14" s="27">
        <f>SQRT((2*Tabla1[[#This Row],[Yearly demand '[Qty']]]*'02. Ordering Cost'!$C$18)/(Tabla1[[#This Row],[Standard cost '[USD']]]*'03. Holding Cost'!$C$10))</f>
        <v>215.35971696746745</v>
      </c>
      <c r="AC14" s="27">
        <f>Tabla1[[#This Row],[Average Daily demand '[Qty']]]*Tabla1[[#This Row],[Average Lead time '[Days']]]</f>
        <v>401.95833333333331</v>
      </c>
      <c r="AD14" s="27">
        <f>Tabla1[[#This Row],[Min]]+Tabla1[[#This Row],[Min]]*(1/Tabla1[[#This Row],[Ordering Frequency / month]])</f>
        <v>535.94444444444434</v>
      </c>
      <c r="AE14" s="57">
        <f>Tabla1[[#This Row],[ROP]]+Tabla1[[#This Row],[EOQ]]</f>
        <v>767.38380064599676</v>
      </c>
    </row>
    <row r="15" spans="1:33" x14ac:dyDescent="0.25">
      <c r="A15" s="18">
        <v>11</v>
      </c>
      <c r="B15" s="20" t="s">
        <v>38</v>
      </c>
      <c r="C15" s="20" t="s">
        <v>55</v>
      </c>
      <c r="D15" s="14">
        <v>29</v>
      </c>
      <c r="E15" s="14">
        <v>233</v>
      </c>
      <c r="F15" s="14">
        <v>175</v>
      </c>
      <c r="G15" s="14">
        <v>513</v>
      </c>
      <c r="H15" s="14">
        <v>259</v>
      </c>
      <c r="I15" s="14">
        <v>411</v>
      </c>
      <c r="J15" s="14">
        <v>218</v>
      </c>
      <c r="K15" s="14">
        <v>185</v>
      </c>
      <c r="L15" s="14">
        <v>301</v>
      </c>
      <c r="M15" s="14">
        <v>541</v>
      </c>
      <c r="N15" s="14">
        <v>278</v>
      </c>
      <c r="O15" s="14">
        <v>342</v>
      </c>
      <c r="P15" s="14">
        <v>248</v>
      </c>
      <c r="Q15" s="15">
        <v>0.95</v>
      </c>
      <c r="R15" s="14">
        <v>339</v>
      </c>
      <c r="S15" s="14">
        <v>1</v>
      </c>
      <c r="T15" s="14">
        <f>SUM(Tabla1[[#This Row],[Jan]:[Dec]])</f>
        <v>3704</v>
      </c>
      <c r="U15" s="27">
        <f>AVERAGE(Tabla1[[#This Row],[Jan]:[Dec]])</f>
        <v>308.66666666666669</v>
      </c>
      <c r="V15" s="27">
        <f>Tabla1[[#This Row],[Average monthly demand '[Qty']]]/30</f>
        <v>10.28888888888889</v>
      </c>
      <c r="W15" s="27">
        <f>STDEV(Tabla1[[#This Row],[Jan]:[Dec]])</f>
        <v>121.1935591847966</v>
      </c>
      <c r="X15" s="28">
        <f>Tabla1[[#This Row],[Average Lead time '[Days']]]/30</f>
        <v>0.96666666666666667</v>
      </c>
      <c r="Y15" s="14">
        <f>VLOOKUP(Tabla1[[#This Row],[Expected Service Levels]],'Service Level'!$A$4:$B$24,2,0)</f>
        <v>1.64</v>
      </c>
      <c r="Z15" s="27">
        <f>Tabla1[[#This Row],[Service Level Factor (Z)]]*Tabla1[[#This Row],[Std. Deviation of Monthly Demand]]*SQRT(Tabla1[[#This Row],[Average Lead time in Months]])</f>
        <v>195.41673801122951</v>
      </c>
      <c r="AA15" s="27">
        <f>(Tabla1[[#This Row],[Average Daily demand '[Qty']]]*Tabla1[[#This Row],[Average Lead time '[Days']]])+Tabla1[[#This Row],[Safety Stock]]</f>
        <v>493.79451578900728</v>
      </c>
      <c r="AB15" s="27">
        <f>SQRT((2*Tabla1[[#This Row],[Yearly demand '[Qty']]]*'02. Ordering Cost'!$C$18)/(Tabla1[[#This Row],[Standard cost '[USD']]]*'03. Holding Cost'!$C$10))</f>
        <v>134.26957430509265</v>
      </c>
      <c r="AC15" s="27">
        <f>Tabla1[[#This Row],[Average Daily demand '[Qty']]]*Tabla1[[#This Row],[Average Lead time '[Days']]]</f>
        <v>298.37777777777779</v>
      </c>
      <c r="AD15" s="27">
        <f>Tabla1[[#This Row],[Min]]+Tabla1[[#This Row],[Min]]*(1/Tabla1[[#This Row],[Ordering Frequency / month]])</f>
        <v>596.75555555555559</v>
      </c>
      <c r="AE15" s="57">
        <f>Tabla1[[#This Row],[ROP]]+Tabla1[[#This Row],[EOQ]]</f>
        <v>628.06409009409992</v>
      </c>
    </row>
    <row r="16" spans="1:33" x14ac:dyDescent="0.25">
      <c r="A16" s="18">
        <v>12</v>
      </c>
      <c r="B16" s="21" t="s">
        <v>39</v>
      </c>
      <c r="C16" s="20" t="s">
        <v>56</v>
      </c>
      <c r="D16" s="16">
        <v>19</v>
      </c>
      <c r="E16" s="16">
        <v>248</v>
      </c>
      <c r="F16" s="16">
        <v>272</v>
      </c>
      <c r="G16" s="16">
        <v>279</v>
      </c>
      <c r="H16" s="16">
        <v>154</v>
      </c>
      <c r="I16" s="16">
        <v>339</v>
      </c>
      <c r="J16" s="16">
        <v>231</v>
      </c>
      <c r="K16" s="16">
        <v>428</v>
      </c>
      <c r="L16" s="16">
        <v>158</v>
      </c>
      <c r="M16" s="16">
        <v>480</v>
      </c>
      <c r="N16" s="16">
        <v>424</v>
      </c>
      <c r="O16" s="16">
        <v>549</v>
      </c>
      <c r="P16" s="16">
        <v>389</v>
      </c>
      <c r="Q16" s="17">
        <v>0.95</v>
      </c>
      <c r="R16" s="16">
        <v>280</v>
      </c>
      <c r="S16" s="16">
        <v>2</v>
      </c>
      <c r="T16" s="14">
        <f>SUM(Tabla1[[#This Row],[Jan]:[Dec]])</f>
        <v>3951</v>
      </c>
      <c r="U16" s="27">
        <f>AVERAGE(Tabla1[[#This Row],[Jan]:[Dec]])</f>
        <v>329.25</v>
      </c>
      <c r="V16" s="27">
        <f>Tabla1[[#This Row],[Average monthly demand '[Qty']]]/30</f>
        <v>10.975</v>
      </c>
      <c r="W16" s="27">
        <f>STDEV(Tabla1[[#This Row],[Jan]:[Dec]])</f>
        <v>126.31355286098018</v>
      </c>
      <c r="X16" s="28">
        <f>Tabla1[[#This Row],[Average Lead time '[Days']]]/30</f>
        <v>0.6333333333333333</v>
      </c>
      <c r="Y16" s="14">
        <f>VLOOKUP(Tabla1[[#This Row],[Expected Service Levels]],'Service Level'!$A$4:$B$24,2,0)</f>
        <v>1.64</v>
      </c>
      <c r="Z16" s="27">
        <f>Tabla1[[#This Row],[Service Level Factor (Z)]]*Tabla1[[#This Row],[Std. Deviation of Monthly Demand]]*SQRT(Tabla1[[#This Row],[Average Lead time in Months]])</f>
        <v>164.8579791912733</v>
      </c>
      <c r="AA16" s="27">
        <f>(Tabla1[[#This Row],[Average Daily demand '[Qty']]]*Tabla1[[#This Row],[Average Lead time '[Days']]])+Tabla1[[#This Row],[Safety Stock]]</f>
        <v>373.38297919127331</v>
      </c>
      <c r="AB16" s="27">
        <f>SQRT((2*Tabla1[[#This Row],[Yearly demand '[Qty']]]*'02. Ordering Cost'!$C$18)/(Tabla1[[#This Row],[Standard cost '[USD']]]*'03. Holding Cost'!$C$10))</f>
        <v>152.58662645012035</v>
      </c>
      <c r="AC16" s="27">
        <f>Tabla1[[#This Row],[Average Daily demand '[Qty']]]*Tabla1[[#This Row],[Average Lead time '[Days']]]</f>
        <v>208.52500000000001</v>
      </c>
      <c r="AD16" s="27">
        <f>Tabla1[[#This Row],[Min]]+Tabla1[[#This Row],[Min]]*(1/Tabla1[[#This Row],[Ordering Frequency / month]])</f>
        <v>312.78750000000002</v>
      </c>
      <c r="AE16" s="57">
        <f>Tabla1[[#This Row],[ROP]]+Tabla1[[#This Row],[EOQ]]</f>
        <v>525.96960564139363</v>
      </c>
    </row>
  </sheetData>
  <mergeCells count="1">
    <mergeCell ref="E3:P3"/>
  </mergeCells>
  <phoneticPr fontId="10"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Service Level</vt:lpstr>
      <vt:lpstr>02. Ordering Cost</vt:lpstr>
      <vt:lpstr>03. Holding Cost</vt:lpstr>
      <vt:lpstr>04. Formulas</vt:lpstr>
      <vt:lpstr>05. 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Carlos Villalba</cp:lastModifiedBy>
  <dcterms:created xsi:type="dcterms:W3CDTF">2015-06-05T18:19:34Z</dcterms:created>
  <dcterms:modified xsi:type="dcterms:W3CDTF">2025-08-22T22:43:40Z</dcterms:modified>
</cp:coreProperties>
</file>