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BOM/"/>
    </mc:Choice>
  </mc:AlternateContent>
  <xr:revisionPtr revIDLastSave="0" documentId="13_ncr:1_{51592FCB-4F9A-824D-87AE-4D82CDB7665D}" xr6:coauthVersionLast="47" xr6:coauthVersionMax="47" xr10:uidLastSave="{00000000-0000-0000-0000-000000000000}"/>
  <bookViews>
    <workbookView xWindow="780" yWindow="520" windowWidth="50420" windowHeight="28300" xr2:uid="{00000000-000D-0000-FFFF-FFFF00000000}"/>
  </bookViews>
  <sheets>
    <sheet name="West3D Voron 2.4 BOM" sheetId="6" r:id="rId1"/>
    <sheet name="Voron Stealthburner BOM" sheetId="8" r:id="rId2"/>
    <sheet name="Voron Stealthburner orig BOM" sheetId="9" r:id="rId3"/>
    <sheet name="Voron Stealthburner srcng guide" sheetId="10" r:id="rId4"/>
    <sheet name="Voron2.4 350mm OUR BOM" sheetId="7" r:id="rId5"/>
    <sheet name="Voron2.4 350mm (orig - redo)" sheetId="4" r:id="rId6"/>
    <sheet name="Voron2.4 350 Checklist" sheetId="5" r:id="rId7"/>
    <sheet name="voron2.4_350mm_bom" sheetId="1" r:id="rId8"/>
    <sheet name="Multi_build_BOM" sheetId="2" r:id="rId9"/>
    <sheet name="Frame Parts - Raw" sheetId="3" r:id="rId10"/>
  </sheets>
  <definedNames>
    <definedName name="_xlnm._FilterDatabase" localSheetId="1" hidden="1">'Voron Stealthburner BOM'!$A$2:$S$2</definedName>
    <definedName name="_xlnm._FilterDatabase" localSheetId="2" hidden="1">'Voron Stealthburner orig BOM'!$A$2:$S$2</definedName>
    <definedName name="_xlnm._FilterDatabase" localSheetId="0" hidden="1">'West3D Voron 2.4 BOM'!$A$2:$S$62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0" i="6" l="1"/>
  <c r="P81" i="6"/>
  <c r="H81" i="6"/>
  <c r="J89" i="6"/>
  <c r="L89" i="6" s="1"/>
  <c r="O89" i="6" s="1"/>
  <c r="J88" i="6"/>
  <c r="L88" i="6" s="1"/>
  <c r="O88" i="6" s="1"/>
  <c r="J87" i="6"/>
  <c r="L87" i="6" s="1"/>
  <c r="O87" i="6" s="1"/>
  <c r="J86" i="6"/>
  <c r="L86" i="6" s="1"/>
  <c r="O86" i="6" s="1"/>
  <c r="J85" i="6"/>
  <c r="L85" i="6" s="1"/>
  <c r="O85" i="6" s="1"/>
  <c r="L84" i="6"/>
  <c r="O84" i="6" s="1"/>
  <c r="J84" i="6"/>
  <c r="J83" i="6"/>
  <c r="L83" i="6" s="1"/>
  <c r="O83" i="6" s="1"/>
  <c r="L82" i="6"/>
  <c r="O82" i="6" s="1"/>
  <c r="J82" i="6"/>
  <c r="J81" i="6"/>
  <c r="L81" i="6" s="1"/>
  <c r="O81" i="6" s="1"/>
  <c r="Q53" i="6"/>
  <c r="P53" i="6"/>
  <c r="O53" i="6"/>
  <c r="P37" i="6"/>
  <c r="P38" i="6"/>
  <c r="H80" i="6"/>
  <c r="Q33" i="6"/>
  <c r="Q23" i="6"/>
  <c r="H79" i="6"/>
  <c r="H100" i="6"/>
  <c r="H99" i="6"/>
  <c r="R60" i="9"/>
  <c r="R57" i="9"/>
  <c r="Q54" i="9"/>
  <c r="P54" i="9"/>
  <c r="R56" i="9" s="1"/>
  <c r="N54" i="9"/>
  <c r="M54" i="9"/>
  <c r="J52" i="9"/>
  <c r="L52" i="9" s="1"/>
  <c r="O52" i="9" s="1"/>
  <c r="J51" i="9"/>
  <c r="L51" i="9" s="1"/>
  <c r="O51" i="9" s="1"/>
  <c r="L50" i="9"/>
  <c r="O50" i="9" s="1"/>
  <c r="J50" i="9"/>
  <c r="J49" i="9"/>
  <c r="L49" i="9" s="1"/>
  <c r="O49" i="9" s="1"/>
  <c r="J48" i="9"/>
  <c r="L48" i="9" s="1"/>
  <c r="O48" i="9" s="1"/>
  <c r="J47" i="9"/>
  <c r="L47" i="9" s="1"/>
  <c r="O47" i="9" s="1"/>
  <c r="J46" i="9"/>
  <c r="L46" i="9" s="1"/>
  <c r="O46" i="9" s="1"/>
  <c r="J45" i="9"/>
  <c r="L45" i="9" s="1"/>
  <c r="O45" i="9" s="1"/>
  <c r="J44" i="9"/>
  <c r="L44" i="9" s="1"/>
  <c r="O44" i="9" s="1"/>
  <c r="J43" i="9"/>
  <c r="L43" i="9" s="1"/>
  <c r="O43" i="9" s="1"/>
  <c r="J42" i="9"/>
  <c r="L42" i="9" s="1"/>
  <c r="O42" i="9" s="1"/>
  <c r="J41" i="9"/>
  <c r="L41" i="9" s="1"/>
  <c r="O41" i="9" s="1"/>
  <c r="L40" i="9"/>
  <c r="O40" i="9" s="1"/>
  <c r="J40" i="9"/>
  <c r="J39" i="9"/>
  <c r="L39" i="9" s="1"/>
  <c r="O39" i="9" s="1"/>
  <c r="J38" i="9"/>
  <c r="L38" i="9" s="1"/>
  <c r="O38" i="9" s="1"/>
  <c r="J37" i="9"/>
  <c r="L37" i="9" s="1"/>
  <c r="O37" i="9" s="1"/>
  <c r="J36" i="9"/>
  <c r="L36" i="9" s="1"/>
  <c r="O36" i="9" s="1"/>
  <c r="J35" i="9"/>
  <c r="L35" i="9" s="1"/>
  <c r="O35" i="9" s="1"/>
  <c r="L34" i="9"/>
  <c r="O34" i="9" s="1"/>
  <c r="J34" i="9"/>
  <c r="J33" i="9"/>
  <c r="L33" i="9" s="1"/>
  <c r="O33" i="9" s="1"/>
  <c r="J32" i="9"/>
  <c r="L32" i="9" s="1"/>
  <c r="O32" i="9" s="1"/>
  <c r="J31" i="9"/>
  <c r="L31" i="9" s="1"/>
  <c r="O31" i="9" s="1"/>
  <c r="J30" i="9"/>
  <c r="L30" i="9" s="1"/>
  <c r="O30" i="9" s="1"/>
  <c r="J29" i="9"/>
  <c r="L29" i="9" s="1"/>
  <c r="O29" i="9" s="1"/>
  <c r="J28" i="9"/>
  <c r="L28" i="9" s="1"/>
  <c r="O28" i="9" s="1"/>
  <c r="J27" i="9"/>
  <c r="L27" i="9" s="1"/>
  <c r="O27" i="9" s="1"/>
  <c r="J26" i="9"/>
  <c r="L26" i="9" s="1"/>
  <c r="O26" i="9" s="1"/>
  <c r="J25" i="9"/>
  <c r="L25" i="9" s="1"/>
  <c r="O25" i="9" s="1"/>
  <c r="L24" i="9"/>
  <c r="O24" i="9" s="1"/>
  <c r="J24" i="9"/>
  <c r="J23" i="9"/>
  <c r="L23" i="9" s="1"/>
  <c r="O23" i="9" s="1"/>
  <c r="J22" i="9"/>
  <c r="L22" i="9" s="1"/>
  <c r="O22" i="9" s="1"/>
  <c r="L21" i="9"/>
  <c r="O21" i="9" s="1"/>
  <c r="J21" i="9"/>
  <c r="J20" i="9"/>
  <c r="L20" i="9" s="1"/>
  <c r="O20" i="9" s="1"/>
  <c r="J19" i="9"/>
  <c r="L19" i="9" s="1"/>
  <c r="O19" i="9" s="1"/>
  <c r="L18" i="9"/>
  <c r="O18" i="9" s="1"/>
  <c r="J18" i="9"/>
  <c r="J17" i="9"/>
  <c r="L17" i="9" s="1"/>
  <c r="O17" i="9" s="1"/>
  <c r="J16" i="9"/>
  <c r="L16" i="9" s="1"/>
  <c r="O16" i="9" s="1"/>
  <c r="J15" i="9"/>
  <c r="L15" i="9" s="1"/>
  <c r="O15" i="9" s="1"/>
  <c r="J14" i="9"/>
  <c r="L14" i="9" s="1"/>
  <c r="O14" i="9" s="1"/>
  <c r="J13" i="9"/>
  <c r="L13" i="9" s="1"/>
  <c r="O13" i="9" s="1"/>
  <c r="J12" i="9"/>
  <c r="L12" i="9" s="1"/>
  <c r="O12" i="9" s="1"/>
  <c r="J11" i="9"/>
  <c r="L11" i="9" s="1"/>
  <c r="O11" i="9" s="1"/>
  <c r="J10" i="9"/>
  <c r="L10" i="9" s="1"/>
  <c r="O10" i="9" s="1"/>
  <c r="J9" i="9"/>
  <c r="L9" i="9" s="1"/>
  <c r="O9" i="9" s="1"/>
  <c r="L8" i="9"/>
  <c r="O8" i="9" s="1"/>
  <c r="J8" i="9"/>
  <c r="J7" i="9"/>
  <c r="L7" i="9" s="1"/>
  <c r="O7" i="9" s="1"/>
  <c r="J6" i="9"/>
  <c r="L6" i="9" s="1"/>
  <c r="O6" i="9" s="1"/>
  <c r="L5" i="9"/>
  <c r="O5" i="9" s="1"/>
  <c r="J5" i="9"/>
  <c r="J4" i="9"/>
  <c r="L4" i="9" s="1"/>
  <c r="O4" i="9" s="1"/>
  <c r="J3" i="9"/>
  <c r="L3" i="9" s="1"/>
  <c r="J24" i="8"/>
  <c r="L24" i="8" s="1"/>
  <c r="O24" i="8" s="1"/>
  <c r="J23" i="8"/>
  <c r="L23" i="8" s="1"/>
  <c r="O23" i="8" s="1"/>
  <c r="J22" i="8"/>
  <c r="L22" i="8" s="1"/>
  <c r="O22" i="8" s="1"/>
  <c r="J21" i="8"/>
  <c r="L21" i="8" s="1"/>
  <c r="O21" i="8" s="1"/>
  <c r="J20" i="8"/>
  <c r="L20" i="8" s="1"/>
  <c r="O20" i="8" s="1"/>
  <c r="J19" i="8"/>
  <c r="L19" i="8" s="1"/>
  <c r="O19" i="8" s="1"/>
  <c r="J18" i="8"/>
  <c r="L18" i="8" s="1"/>
  <c r="O18" i="8" s="1"/>
  <c r="J17" i="8"/>
  <c r="L17" i="8" s="1"/>
  <c r="O17" i="8" s="1"/>
  <c r="J16" i="8"/>
  <c r="L16" i="8" s="1"/>
  <c r="O16" i="8" s="1"/>
  <c r="J15" i="8"/>
  <c r="L15" i="8" s="1"/>
  <c r="O15" i="8" s="1"/>
  <c r="L14" i="8"/>
  <c r="O14" i="8" s="1"/>
  <c r="J14" i="8"/>
  <c r="J13" i="8"/>
  <c r="L13" i="8" s="1"/>
  <c r="O13" i="8" s="1"/>
  <c r="L12" i="8"/>
  <c r="O12" i="8" s="1"/>
  <c r="J12" i="8"/>
  <c r="J11" i="8"/>
  <c r="L11" i="8" s="1"/>
  <c r="O11" i="8" s="1"/>
  <c r="O10" i="8"/>
  <c r="L10" i="8"/>
  <c r="J10" i="8"/>
  <c r="J9" i="8"/>
  <c r="L9" i="8" s="1"/>
  <c r="O9" i="8" s="1"/>
  <c r="J8" i="8"/>
  <c r="L8" i="8" s="1"/>
  <c r="O8" i="8" s="1"/>
  <c r="J7" i="8"/>
  <c r="L7" i="8" s="1"/>
  <c r="O7" i="8" s="1"/>
  <c r="L6" i="8"/>
  <c r="O6" i="8" s="1"/>
  <c r="J6" i="8"/>
  <c r="L5" i="8"/>
  <c r="O5" i="8" s="1"/>
  <c r="J5" i="8"/>
  <c r="R60" i="8"/>
  <c r="N54" i="8"/>
  <c r="J52" i="8"/>
  <c r="L52" i="8" s="1"/>
  <c r="O52" i="8" s="1"/>
  <c r="J51" i="8"/>
  <c r="L51" i="8" s="1"/>
  <c r="O51" i="8" s="1"/>
  <c r="J50" i="8"/>
  <c r="L50" i="8" s="1"/>
  <c r="O50" i="8" s="1"/>
  <c r="J49" i="8"/>
  <c r="L49" i="8" s="1"/>
  <c r="O49" i="8" s="1"/>
  <c r="J48" i="8"/>
  <c r="L48" i="8" s="1"/>
  <c r="O48" i="8" s="1"/>
  <c r="J47" i="8"/>
  <c r="L47" i="8" s="1"/>
  <c r="O47" i="8" s="1"/>
  <c r="J46" i="8"/>
  <c r="L46" i="8" s="1"/>
  <c r="O46" i="8" s="1"/>
  <c r="J45" i="8"/>
  <c r="L45" i="8" s="1"/>
  <c r="O45" i="8" s="1"/>
  <c r="J44" i="8"/>
  <c r="L44" i="8" s="1"/>
  <c r="O44" i="8" s="1"/>
  <c r="J43" i="8"/>
  <c r="L43" i="8" s="1"/>
  <c r="O43" i="8" s="1"/>
  <c r="J42" i="8"/>
  <c r="L42" i="8" s="1"/>
  <c r="O42" i="8" s="1"/>
  <c r="J41" i="8"/>
  <c r="L41" i="8" s="1"/>
  <c r="O41" i="8" s="1"/>
  <c r="J40" i="8"/>
  <c r="L40" i="8" s="1"/>
  <c r="O40" i="8" s="1"/>
  <c r="J39" i="8"/>
  <c r="L39" i="8" s="1"/>
  <c r="O39" i="8" s="1"/>
  <c r="J38" i="8"/>
  <c r="L38" i="8" s="1"/>
  <c r="O38" i="8" s="1"/>
  <c r="J37" i="8"/>
  <c r="L37" i="8" s="1"/>
  <c r="O37" i="8" s="1"/>
  <c r="J36" i="8"/>
  <c r="L36" i="8" s="1"/>
  <c r="O36" i="8" s="1"/>
  <c r="J35" i="8"/>
  <c r="L35" i="8" s="1"/>
  <c r="O35" i="8" s="1"/>
  <c r="J34" i="8"/>
  <c r="L34" i="8" s="1"/>
  <c r="O34" i="8" s="1"/>
  <c r="J33" i="8"/>
  <c r="L33" i="8" s="1"/>
  <c r="O33" i="8" s="1"/>
  <c r="J32" i="8"/>
  <c r="L32" i="8" s="1"/>
  <c r="O32" i="8" s="1"/>
  <c r="J31" i="8"/>
  <c r="L31" i="8" s="1"/>
  <c r="O31" i="8" s="1"/>
  <c r="J30" i="8"/>
  <c r="L30" i="8" s="1"/>
  <c r="O30" i="8" s="1"/>
  <c r="J29" i="8"/>
  <c r="L29" i="8" s="1"/>
  <c r="O29" i="8" s="1"/>
  <c r="J28" i="8"/>
  <c r="L28" i="8" s="1"/>
  <c r="O28" i="8" s="1"/>
  <c r="J27" i="8"/>
  <c r="L27" i="8" s="1"/>
  <c r="O27" i="8" s="1"/>
  <c r="J26" i="8"/>
  <c r="L26" i="8" s="1"/>
  <c r="O26" i="8" s="1"/>
  <c r="J25" i="8"/>
  <c r="L25" i="8" s="1"/>
  <c r="O25" i="8" s="1"/>
  <c r="J4" i="8"/>
  <c r="L4" i="8" s="1"/>
  <c r="O4" i="8" s="1"/>
  <c r="J3" i="8"/>
  <c r="L3" i="8" s="1"/>
  <c r="O3" i="8" s="1"/>
  <c r="J99" i="6"/>
  <c r="O99" i="6" s="1"/>
  <c r="P99" i="6" s="1"/>
  <c r="Q99" i="6" s="1"/>
  <c r="J98" i="6"/>
  <c r="L98" i="6" s="1"/>
  <c r="O98" i="6" s="1"/>
  <c r="J97" i="6"/>
  <c r="L97" i="6" s="1"/>
  <c r="O97" i="6" s="1"/>
  <c r="J96" i="6"/>
  <c r="L96" i="6" s="1"/>
  <c r="O96" i="6" s="1"/>
  <c r="J95" i="6"/>
  <c r="L95" i="6" s="1"/>
  <c r="O95" i="6" s="1"/>
  <c r="J94" i="6"/>
  <c r="L94" i="6" s="1"/>
  <c r="O94" i="6" s="1"/>
  <c r="J93" i="6"/>
  <c r="L93" i="6" s="1"/>
  <c r="O93" i="6" s="1"/>
  <c r="J92" i="6"/>
  <c r="L92" i="6" s="1"/>
  <c r="O92" i="6" s="1"/>
  <c r="J91" i="6"/>
  <c r="L91" i="6" s="1"/>
  <c r="O91" i="6" s="1"/>
  <c r="J90" i="6"/>
  <c r="L90" i="6" s="1"/>
  <c r="O90" i="6" s="1"/>
  <c r="J80" i="6"/>
  <c r="L80" i="6" s="1"/>
  <c r="O80" i="6" s="1"/>
  <c r="P80" i="6" s="1"/>
  <c r="J79" i="6"/>
  <c r="L79" i="6" s="1"/>
  <c r="O79" i="6" s="1"/>
  <c r="P79" i="6" s="1"/>
  <c r="J78" i="6"/>
  <c r="L78" i="6" s="1"/>
  <c r="O78" i="6" s="1"/>
  <c r="J77" i="6"/>
  <c r="L77" i="6" s="1"/>
  <c r="O77" i="6" s="1"/>
  <c r="N117" i="6"/>
  <c r="R123" i="6"/>
  <c r="H76" i="6"/>
  <c r="H75" i="6"/>
  <c r="H74" i="6"/>
  <c r="H73" i="6"/>
  <c r="H72" i="6"/>
  <c r="H71" i="6"/>
  <c r="J104" i="6"/>
  <c r="L104" i="6" s="1"/>
  <c r="O104" i="6" s="1"/>
  <c r="J103" i="6"/>
  <c r="L103" i="6" s="1"/>
  <c r="O103" i="6" s="1"/>
  <c r="J102" i="6"/>
  <c r="L102" i="6" s="1"/>
  <c r="O102" i="6" s="1"/>
  <c r="L101" i="6"/>
  <c r="O101" i="6" s="1"/>
  <c r="P101" i="6" s="1"/>
  <c r="L100" i="6"/>
  <c r="O100" i="6" s="1"/>
  <c r="P100" i="6" s="1"/>
  <c r="J76" i="6"/>
  <c r="L76" i="6" s="1"/>
  <c r="J75" i="6"/>
  <c r="L75" i="6" s="1"/>
  <c r="J74" i="6"/>
  <c r="L74" i="6" s="1"/>
  <c r="J73" i="6"/>
  <c r="L73" i="6" s="1"/>
  <c r="J72" i="6"/>
  <c r="L72" i="6" s="1"/>
  <c r="J71" i="6"/>
  <c r="L71" i="6" s="1"/>
  <c r="H61" i="6"/>
  <c r="H70" i="6"/>
  <c r="J109" i="6"/>
  <c r="L109" i="6" s="1"/>
  <c r="O109" i="6" s="1"/>
  <c r="J108" i="6"/>
  <c r="L108" i="6" s="1"/>
  <c r="O108" i="6" s="1"/>
  <c r="J107" i="6"/>
  <c r="L107" i="6" s="1"/>
  <c r="O107" i="6" s="1"/>
  <c r="J106" i="6"/>
  <c r="L106" i="6" s="1"/>
  <c r="O106" i="6" s="1"/>
  <c r="J105" i="6"/>
  <c r="L105" i="6" s="1"/>
  <c r="O105" i="6" s="1"/>
  <c r="J70" i="6"/>
  <c r="L70" i="6" s="1"/>
  <c r="O70" i="6" s="1"/>
  <c r="P70" i="6" s="1"/>
  <c r="Q70" i="6" s="1"/>
  <c r="H69" i="6"/>
  <c r="H68" i="6"/>
  <c r="J112" i="6"/>
  <c r="L112" i="6" s="1"/>
  <c r="O112" i="6" s="1"/>
  <c r="J111" i="6"/>
  <c r="L111" i="6" s="1"/>
  <c r="O111" i="6" s="1"/>
  <c r="J110" i="6"/>
  <c r="L110" i="6" s="1"/>
  <c r="O110" i="6" s="1"/>
  <c r="J69" i="6"/>
  <c r="L69" i="6" s="1"/>
  <c r="O69" i="6" s="1"/>
  <c r="P69" i="6" s="1"/>
  <c r="Q69" i="6" s="1"/>
  <c r="J68" i="6"/>
  <c r="L68" i="6" s="1"/>
  <c r="O68" i="6" s="1"/>
  <c r="P68" i="6" s="1"/>
  <c r="Q67" i="6"/>
  <c r="H9" i="6"/>
  <c r="H5" i="6"/>
  <c r="H39" i="6"/>
  <c r="Q30" i="6"/>
  <c r="H29" i="6"/>
  <c r="H67" i="6"/>
  <c r="H66" i="6"/>
  <c r="Q26" i="6"/>
  <c r="P65" i="6"/>
  <c r="J66" i="6"/>
  <c r="L66" i="6" s="1"/>
  <c r="O66" i="6" s="1"/>
  <c r="J67" i="6"/>
  <c r="L67" i="6" s="1"/>
  <c r="O67" i="6" s="1"/>
  <c r="P67" i="6" s="1"/>
  <c r="J113" i="6"/>
  <c r="L113" i="6" s="1"/>
  <c r="O113" i="6" s="1"/>
  <c r="J114" i="6"/>
  <c r="L114" i="6" s="1"/>
  <c r="O114" i="6" s="1"/>
  <c r="J115" i="6"/>
  <c r="L115" i="6" s="1"/>
  <c r="O115" i="6" s="1"/>
  <c r="J62" i="6"/>
  <c r="L62" i="6" s="1"/>
  <c r="O62" i="6" s="1"/>
  <c r="J63" i="6"/>
  <c r="L63" i="6" s="1"/>
  <c r="O63" i="6" s="1"/>
  <c r="J64" i="6"/>
  <c r="L64" i="6" s="1"/>
  <c r="O64" i="6" s="1"/>
  <c r="P64" i="6" s="1"/>
  <c r="J65" i="6"/>
  <c r="L65" i="6" s="1"/>
  <c r="O65" i="6" s="1"/>
  <c r="H65" i="6"/>
  <c r="H62" i="6"/>
  <c r="H63" i="6"/>
  <c r="H64" i="6"/>
  <c r="H7" i="6"/>
  <c r="H26" i="6"/>
  <c r="H27" i="6"/>
  <c r="H25" i="6"/>
  <c r="H31" i="6"/>
  <c r="H30" i="6"/>
  <c r="H28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4" i="6"/>
  <c r="H8" i="6"/>
  <c r="H6" i="6"/>
  <c r="J61" i="6"/>
  <c r="L61" i="6" s="1"/>
  <c r="O61" i="6" s="1"/>
  <c r="P61" i="6" s="1"/>
  <c r="H60" i="6"/>
  <c r="J60" i="6"/>
  <c r="L60" i="6" s="1"/>
  <c r="O60" i="6" s="1"/>
  <c r="P60" i="6" s="1"/>
  <c r="J59" i="6"/>
  <c r="L59" i="6" s="1"/>
  <c r="O59" i="6" s="1"/>
  <c r="J58" i="6"/>
  <c r="L58" i="6" s="1"/>
  <c r="O58" i="6" s="1"/>
  <c r="J57" i="6"/>
  <c r="L57" i="6" s="1"/>
  <c r="O57" i="6" s="1"/>
  <c r="H58" i="6"/>
  <c r="H57" i="6"/>
  <c r="H55" i="6"/>
  <c r="H54" i="6"/>
  <c r="H53" i="6"/>
  <c r="H52" i="6"/>
  <c r="H51" i="6"/>
  <c r="H49" i="6"/>
  <c r="H48" i="6"/>
  <c r="H47" i="6"/>
  <c r="H50" i="6"/>
  <c r="H44" i="6"/>
  <c r="H43" i="6"/>
  <c r="H40" i="6"/>
  <c r="H41" i="6"/>
  <c r="H42" i="6"/>
  <c r="H36" i="6"/>
  <c r="H37" i="6"/>
  <c r="H38" i="6"/>
  <c r="H35" i="6"/>
  <c r="H34" i="6"/>
  <c r="H33" i="6"/>
  <c r="H32" i="6"/>
  <c r="J30" i="6"/>
  <c r="L30" i="6" s="1"/>
  <c r="O30" i="6" s="1"/>
  <c r="P30" i="6" s="1"/>
  <c r="J27" i="6"/>
  <c r="L27" i="6" s="1"/>
  <c r="O27" i="6" s="1"/>
  <c r="Q27" i="6" s="1"/>
  <c r="J26" i="6"/>
  <c r="L26" i="6" s="1"/>
  <c r="O26" i="6" s="1"/>
  <c r="P26" i="6" s="1"/>
  <c r="J25" i="6"/>
  <c r="L25" i="6" s="1"/>
  <c r="O25" i="6" s="1"/>
  <c r="P25" i="6" s="1"/>
  <c r="J48" i="6"/>
  <c r="L48" i="6" s="1"/>
  <c r="O48" i="6" s="1"/>
  <c r="J49" i="6"/>
  <c r="L49" i="6" s="1"/>
  <c r="O49" i="6" s="1"/>
  <c r="J50" i="6"/>
  <c r="L50" i="6" s="1"/>
  <c r="O50" i="6" s="1"/>
  <c r="P50" i="6" s="1"/>
  <c r="J51" i="6"/>
  <c r="L51" i="6" s="1"/>
  <c r="O51" i="6" s="1"/>
  <c r="P51" i="6" s="1"/>
  <c r="J52" i="6"/>
  <c r="L52" i="6" s="1"/>
  <c r="O52" i="6" s="1"/>
  <c r="L53" i="6"/>
  <c r="J54" i="6"/>
  <c r="L54" i="6" s="1"/>
  <c r="O54" i="6" s="1"/>
  <c r="J55" i="6"/>
  <c r="L55" i="6" s="1"/>
  <c r="O55" i="6" s="1"/>
  <c r="J56" i="6"/>
  <c r="L56" i="6" s="1"/>
  <c r="O56" i="6" s="1"/>
  <c r="L8" i="6"/>
  <c r="O8" i="6" s="1"/>
  <c r="P8" i="6" s="1"/>
  <c r="J4" i="6"/>
  <c r="L4" i="6" s="1"/>
  <c r="O4" i="6" s="1"/>
  <c r="P4" i="6" s="1"/>
  <c r="J5" i="6"/>
  <c r="L5" i="6" s="1"/>
  <c r="O5" i="6" s="1"/>
  <c r="P5" i="6" s="1"/>
  <c r="J6" i="6"/>
  <c r="L6" i="6" s="1"/>
  <c r="J7" i="6"/>
  <c r="L7" i="6" s="1"/>
  <c r="J9" i="6"/>
  <c r="L9" i="6" s="1"/>
  <c r="O9" i="6" s="1"/>
  <c r="P9" i="6" s="1"/>
  <c r="J10" i="6"/>
  <c r="L10" i="6" s="1"/>
  <c r="O10" i="6" s="1"/>
  <c r="P10" i="6" s="1"/>
  <c r="L11" i="6"/>
  <c r="O11" i="6" s="1"/>
  <c r="L12" i="6"/>
  <c r="O12" i="6" s="1"/>
  <c r="J13" i="6"/>
  <c r="L13" i="6" s="1"/>
  <c r="O13" i="6" s="1"/>
  <c r="P13" i="6" s="1"/>
  <c r="J14" i="6"/>
  <c r="L14" i="6" s="1"/>
  <c r="O14" i="6" s="1"/>
  <c r="P14" i="6" s="1"/>
  <c r="J15" i="6"/>
  <c r="L15" i="6" s="1"/>
  <c r="O15" i="6" s="1"/>
  <c r="P15" i="6" s="1"/>
  <c r="J16" i="6"/>
  <c r="L16" i="6" s="1"/>
  <c r="O16" i="6" s="1"/>
  <c r="P16" i="6" s="1"/>
  <c r="J17" i="6"/>
  <c r="L17" i="6" s="1"/>
  <c r="O17" i="6" s="1"/>
  <c r="P17" i="6" s="1"/>
  <c r="J18" i="6"/>
  <c r="L18" i="6" s="1"/>
  <c r="O18" i="6" s="1"/>
  <c r="P18" i="6" s="1"/>
  <c r="J19" i="6"/>
  <c r="L19" i="6" s="1"/>
  <c r="O19" i="6" s="1"/>
  <c r="P19" i="6" s="1"/>
  <c r="L20" i="6"/>
  <c r="O20" i="6" s="1"/>
  <c r="P20" i="6" s="1"/>
  <c r="J21" i="6"/>
  <c r="L21" i="6" s="1"/>
  <c r="O21" i="6" s="1"/>
  <c r="P21" i="6" s="1"/>
  <c r="J22" i="6"/>
  <c r="L22" i="6" s="1"/>
  <c r="O22" i="6" s="1"/>
  <c r="P22" i="6" s="1"/>
  <c r="L23" i="6"/>
  <c r="O23" i="6" s="1"/>
  <c r="P23" i="6" s="1"/>
  <c r="L24" i="6"/>
  <c r="O24" i="6" s="1"/>
  <c r="J28" i="6"/>
  <c r="L28" i="6" s="1"/>
  <c r="O28" i="6" s="1"/>
  <c r="P28" i="6" s="1"/>
  <c r="J29" i="6"/>
  <c r="L29" i="6" s="1"/>
  <c r="O29" i="6" s="1"/>
  <c r="Q29" i="6" s="1"/>
  <c r="J31" i="6"/>
  <c r="L31" i="6" s="1"/>
  <c r="O31" i="6" s="1"/>
  <c r="P31" i="6" s="1"/>
  <c r="L32" i="6"/>
  <c r="O32" i="6" s="1"/>
  <c r="L33" i="6"/>
  <c r="O33" i="6" s="1"/>
  <c r="J34" i="6"/>
  <c r="L34" i="6" s="1"/>
  <c r="O34" i="6" s="1"/>
  <c r="J35" i="6"/>
  <c r="L35" i="6" s="1"/>
  <c r="O35" i="6" s="1"/>
  <c r="J36" i="6"/>
  <c r="L36" i="6" s="1"/>
  <c r="O36" i="6" s="1"/>
  <c r="P36" i="6" s="1"/>
  <c r="J37" i="6"/>
  <c r="L37" i="6" s="1"/>
  <c r="O37" i="6" s="1"/>
  <c r="J38" i="6"/>
  <c r="L38" i="6" s="1"/>
  <c r="O38" i="6" s="1"/>
  <c r="J39" i="6"/>
  <c r="L39" i="6" s="1"/>
  <c r="O39" i="6" s="1"/>
  <c r="P39" i="6" s="1"/>
  <c r="J40" i="6"/>
  <c r="L40" i="6" s="1"/>
  <c r="O40" i="6" s="1"/>
  <c r="J41" i="6"/>
  <c r="L41" i="6" s="1"/>
  <c r="O41" i="6" s="1"/>
  <c r="P41" i="6" s="1"/>
  <c r="J42" i="6"/>
  <c r="L42" i="6" s="1"/>
  <c r="O42" i="6" s="1"/>
  <c r="J43" i="6"/>
  <c r="L43" i="6" s="1"/>
  <c r="O43" i="6" s="1"/>
  <c r="J44" i="6"/>
  <c r="L44" i="6" s="1"/>
  <c r="O44" i="6" s="1"/>
  <c r="P44" i="6" s="1"/>
  <c r="J45" i="6"/>
  <c r="L45" i="6" s="1"/>
  <c r="O45" i="6" s="1"/>
  <c r="J46" i="6"/>
  <c r="L46" i="6" s="1"/>
  <c r="O46" i="6" s="1"/>
  <c r="J47" i="6"/>
  <c r="L47" i="6" s="1"/>
  <c r="O47" i="6" s="1"/>
  <c r="P47" i="6" s="1"/>
  <c r="J3" i="6"/>
  <c r="L3" i="6" s="1"/>
  <c r="O3" i="6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H92" i="7"/>
  <c r="G92" i="7" s="1"/>
  <c r="F92" i="7"/>
  <c r="I92" i="7" s="1"/>
  <c r="H91" i="7"/>
  <c r="G91" i="7" s="1"/>
  <c r="F91" i="7"/>
  <c r="I91" i="7" s="1"/>
  <c r="F90" i="7"/>
  <c r="I90" i="7" s="1"/>
  <c r="F89" i="7"/>
  <c r="I89" i="7" s="1"/>
  <c r="F88" i="7"/>
  <c r="I88" i="7" s="1"/>
  <c r="F87" i="7"/>
  <c r="I87" i="7" s="1"/>
  <c r="F78" i="7"/>
  <c r="I78" i="7" s="1"/>
  <c r="F77" i="7"/>
  <c r="I77" i="7" s="1"/>
  <c r="F76" i="7"/>
  <c r="I76" i="7" s="1"/>
  <c r="F75" i="7"/>
  <c r="I75" i="7" s="1"/>
  <c r="F74" i="7"/>
  <c r="I74" i="7" s="1"/>
  <c r="J72" i="7"/>
  <c r="F70" i="7"/>
  <c r="I70" i="7" s="1"/>
  <c r="I69" i="7"/>
  <c r="F69" i="7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I61" i="7"/>
  <c r="F61" i="7"/>
  <c r="F60" i="7"/>
  <c r="I60" i="7" s="1"/>
  <c r="F59" i="7"/>
  <c r="I59" i="7" s="1"/>
  <c r="F58" i="7"/>
  <c r="I58" i="7" s="1"/>
  <c r="F57" i="7"/>
  <c r="F56" i="7"/>
  <c r="F55" i="7"/>
  <c r="I55" i="7" s="1"/>
  <c r="F54" i="7"/>
  <c r="I54" i="7" s="1"/>
  <c r="F53" i="7"/>
  <c r="I53" i="7" s="1"/>
  <c r="I52" i="7"/>
  <c r="F52" i="7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I44" i="7"/>
  <c r="F44" i="7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8" i="7"/>
  <c r="F28" i="7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I20" i="7"/>
  <c r="F20" i="7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I12" i="7"/>
  <c r="F12" i="7"/>
  <c r="F11" i="7"/>
  <c r="I11" i="7" s="1"/>
  <c r="F10" i="7"/>
  <c r="I10" i="7" s="1"/>
  <c r="F9" i="7"/>
  <c r="I9" i="7" s="1"/>
  <c r="F8" i="7"/>
  <c r="I8" i="7" s="1"/>
  <c r="F7" i="7"/>
  <c r="I7" i="7" s="1"/>
  <c r="H6" i="7"/>
  <c r="G6" i="7"/>
  <c r="F6" i="7"/>
  <c r="I6" i="7" s="1"/>
  <c r="I5" i="7"/>
  <c r="H5" i="7"/>
  <c r="G5" i="7"/>
  <c r="F5" i="7"/>
  <c r="F4" i="7"/>
  <c r="I4" i="7" s="1"/>
  <c r="F3" i="7"/>
  <c r="I3" i="7" s="1"/>
  <c r="F2" i="7"/>
  <c r="I2" i="7" s="1"/>
  <c r="F14" i="4"/>
  <c r="I14" i="4" s="1"/>
  <c r="F13" i="4"/>
  <c r="I13" i="4" s="1"/>
  <c r="F76" i="4"/>
  <c r="I76" i="4" s="1"/>
  <c r="F78" i="4"/>
  <c r="I78" i="4" s="1"/>
  <c r="F77" i="4"/>
  <c r="I77" i="4" s="1"/>
  <c r="F75" i="4"/>
  <c r="I75" i="4" s="1"/>
  <c r="J72" i="4"/>
  <c r="H6" i="4"/>
  <c r="G6" i="4" s="1"/>
  <c r="F6" i="4"/>
  <c r="H5" i="4"/>
  <c r="G5" i="4" s="1"/>
  <c r="F5" i="4"/>
  <c r="H92" i="4"/>
  <c r="G92" i="4" s="1"/>
  <c r="H91" i="4"/>
  <c r="G91" i="4" s="1"/>
  <c r="F94" i="4"/>
  <c r="I94" i="4" s="1"/>
  <c r="F93" i="4"/>
  <c r="I93" i="4" s="1"/>
  <c r="F91" i="4"/>
  <c r="F92" i="4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69" i="4"/>
  <c r="I69" i="4" s="1"/>
  <c r="F68" i="4"/>
  <c r="I68" i="4" s="1"/>
  <c r="F67" i="4"/>
  <c r="I67" i="4" s="1"/>
  <c r="F66" i="4"/>
  <c r="I66" i="4" s="1"/>
  <c r="F65" i="4"/>
  <c r="I65" i="4" s="1"/>
  <c r="F64" i="4"/>
  <c r="I64" i="4" s="1"/>
  <c r="F63" i="4"/>
  <c r="I63" i="4" s="1"/>
  <c r="F62" i="4"/>
  <c r="I62" i="4" s="1"/>
  <c r="F61" i="4"/>
  <c r="I61" i="4" s="1"/>
  <c r="F60" i="4"/>
  <c r="I60" i="4" s="1"/>
  <c r="F59" i="4"/>
  <c r="I59" i="4" s="1"/>
  <c r="F58" i="4"/>
  <c r="I58" i="4" s="1"/>
  <c r="F55" i="4"/>
  <c r="I55" i="4" s="1"/>
  <c r="F54" i="4"/>
  <c r="I54" i="4" s="1"/>
  <c r="F53" i="4"/>
  <c r="I53" i="4" s="1"/>
  <c r="F52" i="4"/>
  <c r="I52" i="4" s="1"/>
  <c r="F51" i="4"/>
  <c r="I51" i="4" s="1"/>
  <c r="F50" i="4"/>
  <c r="I50" i="4" s="1"/>
  <c r="F49" i="4"/>
  <c r="I49" i="4" s="1"/>
  <c r="F48" i="4"/>
  <c r="I48" i="4" s="1"/>
  <c r="F47" i="4"/>
  <c r="I47" i="4" s="1"/>
  <c r="F46" i="4"/>
  <c r="I46" i="4" s="1"/>
  <c r="F45" i="4"/>
  <c r="I45" i="4" s="1"/>
  <c r="F44" i="4"/>
  <c r="I44" i="4" s="1"/>
  <c r="F34" i="4"/>
  <c r="I34" i="4" s="1"/>
  <c r="F33" i="4"/>
  <c r="I33" i="4" s="1"/>
  <c r="F32" i="4"/>
  <c r="I32" i="4" s="1"/>
  <c r="F31" i="4"/>
  <c r="I31" i="4" s="1"/>
  <c r="F30" i="4"/>
  <c r="I30" i="4" s="1"/>
  <c r="F29" i="4"/>
  <c r="I29" i="4" s="1"/>
  <c r="F40" i="4"/>
  <c r="I40" i="4" s="1"/>
  <c r="F41" i="4"/>
  <c r="I41" i="4" s="1"/>
  <c r="F42" i="4"/>
  <c r="I42" i="4" s="1"/>
  <c r="F43" i="4"/>
  <c r="I43" i="4" s="1"/>
  <c r="F36" i="4"/>
  <c r="I36" i="4" s="1"/>
  <c r="F3" i="4"/>
  <c r="I3" i="4" s="1"/>
  <c r="F35" i="4"/>
  <c r="I35" i="4" s="1"/>
  <c r="F37" i="4"/>
  <c r="I37" i="4" s="1"/>
  <c r="F38" i="4"/>
  <c r="I38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F18" i="4"/>
  <c r="I18" i="4" s="1"/>
  <c r="F89" i="4"/>
  <c r="I89" i="4" s="1"/>
  <c r="F90" i="4"/>
  <c r="I90" i="4" s="1"/>
  <c r="F88" i="4"/>
  <c r="I88" i="4" s="1"/>
  <c r="F74" i="4"/>
  <c r="I74" i="4" s="1"/>
  <c r="F87" i="4"/>
  <c r="I87" i="4" s="1"/>
  <c r="F15" i="4"/>
  <c r="I15" i="4" s="1"/>
  <c r="F16" i="4"/>
  <c r="I16" i="4" s="1"/>
  <c r="F17" i="4"/>
  <c r="I17" i="4" s="1"/>
  <c r="F19" i="4"/>
  <c r="I19" i="4" s="1"/>
  <c r="F39" i="4"/>
  <c r="I39" i="4" s="1"/>
  <c r="F70" i="4"/>
  <c r="I70" i="4" s="1"/>
  <c r="F4" i="4"/>
  <c r="I4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57" i="4"/>
  <c r="F56" i="4"/>
  <c r="F2" i="4"/>
  <c r="I2" i="4" s="1"/>
  <c r="F123" i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L54" i="9" l="1"/>
  <c r="O3" i="9"/>
  <c r="O54" i="9" s="1"/>
  <c r="R55" i="9" s="1"/>
  <c r="M54" i="8"/>
  <c r="P54" i="8"/>
  <c r="R56" i="8" s="1"/>
  <c r="R57" i="8"/>
  <c r="Q54" i="8"/>
  <c r="M76" i="6"/>
  <c r="M73" i="6"/>
  <c r="M72" i="6"/>
  <c r="L117" i="6"/>
  <c r="O72" i="6"/>
  <c r="P72" i="6" s="1"/>
  <c r="Q72" i="6" s="1"/>
  <c r="O73" i="6"/>
  <c r="P73" i="6" s="1"/>
  <c r="M71" i="6"/>
  <c r="O71" i="6" s="1"/>
  <c r="P71" i="6" s="1"/>
  <c r="M75" i="6"/>
  <c r="O75" i="6" s="1"/>
  <c r="P75" i="6" s="1"/>
  <c r="Q75" i="6" s="1"/>
  <c r="M74" i="6"/>
  <c r="O74" i="6" s="1"/>
  <c r="P74" i="6" s="1"/>
  <c r="O76" i="6"/>
  <c r="P76" i="6" s="1"/>
  <c r="Q76" i="6" s="1"/>
  <c r="P27" i="6"/>
  <c r="M6" i="6"/>
  <c r="M7" i="6"/>
  <c r="O7" i="6" s="1"/>
  <c r="I5" i="4"/>
  <c r="I6" i="4"/>
  <c r="I92" i="4"/>
  <c r="I91" i="4"/>
  <c r="E2" i="2"/>
  <c r="L54" i="8" l="1"/>
  <c r="O54" i="8"/>
  <c r="R55" i="8" s="1"/>
  <c r="M117" i="6"/>
  <c r="Q117" i="6"/>
  <c r="R120" i="6"/>
  <c r="O6" i="6"/>
  <c r="P6" i="6" s="1"/>
  <c r="P7" i="6"/>
  <c r="P117" i="6" s="1"/>
  <c r="R119" i="6" s="1"/>
  <c r="O117" i="6" l="1"/>
  <c r="R1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86BBD734-88B4-664A-B04E-77A4FC80B8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  <comment ref="K64" authorId="0" shapeId="0" xr:uid="{8FF333B0-F2B2-BF40-A28F-338DA11883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4" authorId="0" shapeId="0" xr:uid="{DF034578-A371-6746-86EF-80D8575D1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FED0C74-6E5E-B340-A1A2-6505A3B9DC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55BE507-535D-7540-A9A0-B8E1896172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tc={407EFFA3-A48F-3A4F-A91B-F8B2A76619BB}</author>
    <author>tc={6BEE99CC-CD22-2D47-A50D-5202861295B5}</author>
    <author>tc={BAFC4B69-9675-6E43-9F65-CE46147EB179}</author>
    <author>tc={7D4E61A2-C4B9-E24B-AB55-A67030F32D89}</author>
  </authors>
  <commentList>
    <comment ref="F1" authorId="0" shapeId="0" xr:uid="{07A1B6DE-C532-224A-A1B6-F28B50B9E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407EFFA3-A48F-3A4F-A91B-F8B2A7661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756DB1BB-65FD-1142-B45D-DFC19E58B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5ED768B7-BCD8-BE45-83DA-520A47961C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6BEE99CC-CD22-2D47-A50D-520286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BAFC4B69-9675-6E43-9F65-CE46147EB1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7D4E61A2-C4B9-E24B-AB55-A67030F32D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tc={9D88A51E-8A20-8441-8BC7-AFFDC69D4E04}</author>
    <author>tc={57D7BC20-15D9-5747-B046-686E5198DD37}</author>
    <author>tc={9FB0AEFB-FD5E-6941-8EAE-50EB5E6F52E0}</author>
    <author>tc={152B0A97-A98A-EC43-80DF-C9547DE5DFBC}</author>
  </authors>
  <commentList>
    <comment ref="F1" authorId="0" shapeId="0" xr:uid="{9E08466B-260A-1F4E-B397-0C6C92009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9D88A51E-8A20-8441-8BC7-AFFDC69D4E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B4B2CFEF-2674-F74C-8322-FA4D55A2E2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849EF0FE-2930-9A48-BFF8-F1948BD95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57D7BC20-15D9-5747-B046-686E5198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9FB0AEFB-FD5E-6941-8EAE-50EB5E6F52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152B0A97-A98A-EC43-80DF-C9547DE5DF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<sst xmlns="http://schemas.openxmlformats.org/spreadsheetml/2006/main" count="2012" uniqueCount="562">
  <si>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</si>
  <si>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</si>
  <si>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</si>
  <si>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</si>
  <si>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</si>
  <si>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</si>
  <si>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</si>
  <si>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</si>
  <si>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</si>
  <si>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</si>
  <si>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</si>
  <si>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</si>
  <si>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</si>
  <si>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</si>
  <si>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</si>
  <si>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</si>
  <si>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</si>
  <si>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</si>
  <si>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</si>
  <si>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</si>
  <si>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</si>
  <si>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</si>
  <si>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</si>
  <si>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</si>
  <si>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</si>
  <si>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</si>
  <si>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</si>
  <si>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</si>
  <si>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</si>
  <si>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</si>
  <si>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</si>
  <si>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</si>
  <si>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</si>
  <si>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</si>
  <si>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</si>
  <si>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</si>
  <si>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</si>
  <si>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</si>
  <si>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</si>
  <si>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</si>
  <si>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</si>
  <si>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</si>
  <si>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</si>
  <si>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</si>
  <si>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</si>
  <si>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</si>
  <si>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</si>
  <si>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</si>
  <si>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</si>
  <si>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</si>
  <si>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</si>
  <si>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</si>
  <si>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</si>
  <si>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</si>
  <si>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</si>
  <si>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</si>
  <si>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</si>
  <si>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</si>
  <si>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</si>
  <si>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</si>
  <si>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</si>
  <si>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</si>
  <si>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</si>
  <si>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</si>
  <si>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</si>
  <si>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</si>
  <si>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</si>
  <si>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</si>
  <si>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</si>
  <si>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</si>
  <si>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</si>
  <si>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</si>
  <si>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</si>
  <si>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</si>
  <si>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</si>
  <si>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</si>
  <si>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</si>
  <si>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</si>
  <si>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</si>
  <si>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</si>
  <si>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</si>
  <si>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</si>
  <si>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</si>
  <si>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</si>
  <si>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</si>
  <si>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</si>
  <si>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</si>
  <si>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</si>
  <si>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</si>
  <si>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</si>
  <si>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</si>
  <si>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</si>
  <si>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</si>
  <si>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</si>
  <si>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</si>
  <si>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</si>
  <si>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</si>
  <si>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</si>
  <si>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</si>
  <si>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</si>
  <si>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</si>
  <si>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</si>
  <si>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</si>
  <si>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</si>
  <si>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</si>
  <si>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</si>
  <si>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</si>
  <si>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</si>
  <si>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</si>
  <si>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</si>
  <si>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</si>
  <si>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</si>
  <si>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</si>
  <si>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</si>
  <si>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</si>
  <si>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</si>
  <si>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</si>
  <si>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</si>
  <si>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</si>
  <si>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</si>
  <si>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</si>
  <si>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</si>
  <si>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</si>
  <si>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</si>
  <si>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</si>
  <si>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</si>
  <si>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</si>
  <si>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</si>
  <si>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</si>
  <si>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</si>
  <si>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</si>
  <si>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</si>
  <si>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</si>
  <si>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</si>
  <si>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</si>
  <si>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</si>
  <si>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</si>
  <si>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</si>
  <si>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</si>
  <si>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</si>
  <si>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</si>
  <si>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</si>
  <si>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</si>
  <si>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</si>
  <si>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</si>
  <si>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</si>
  <si>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</si>
  <si>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</si>
  <si>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</si>
  <si>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</si>
  <si>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</si>
  <si>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</si>
  <si>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</si>
  <si>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</si>
  <si>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</si>
  <si>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</si>
  <si>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</si>
  <si>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</si>
  <si>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</si>
  <si>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</si>
  <si>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</si>
  <si>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</si>
  <si>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</si>
  <si>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</si>
  <si>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</si>
  <si>
    <t>Additional Info</t>
  </si>
  <si>
    <t>Purchased 1 spool; Jet Black ASA; printedsolid.com. (TODO: Check price)</t>
  </si>
  <si>
    <t>Purchased 1 spool; Lipstick Red ASA; printedsolid.com. (TODO: Check price)</t>
  </si>
  <si>
    <t>www.voronkit.com</t>
  </si>
  <si>
    <t>Fastner kit (350mm x 350mm x 350mm)</t>
  </si>
  <si>
    <t>Motion kit (350mm x 350mm x 350mm)</t>
  </si>
  <si>
    <t>Frame kit (350mm x 350mm x 350mm)</t>
  </si>
  <si>
    <t>Cable kit (350mm x 350mm x 350mm)</t>
  </si>
  <si>
    <t>Misc. Parts Kit</t>
  </si>
  <si>
    <t>Actually bought 2 (1 x vonon + 1 x polyformer</t>
  </si>
  <si>
    <t>https://www.voronkit.com/products/voron-2-4-kit</t>
  </si>
  <si>
    <t>BTT Mini 12864 Screen</t>
  </si>
  <si>
    <t>BTT TMC 2209 v1.2 Stepper Motor Driver</t>
  </si>
  <si>
    <t>Voron Kit Store - MGN9H</t>
  </si>
  <si>
    <t>Voron Kit Store - Steppers Kit</t>
  </si>
  <si>
    <t>Steppers Kits</t>
  </si>
  <si>
    <t>Alt. control boards: SKR V1.4 Turbo Control Board</t>
  </si>
  <si>
    <t>Voron Kit Store - BTT Octopus Pro</t>
  </si>
  <si>
    <t>Octopus v1.0 Pro; DO NOT get the Octopus v1.1</t>
  </si>
  <si>
    <t>Voron Kit Store - Cables Kit</t>
  </si>
  <si>
    <t>Voron Kit Store - Frame Kit</t>
  </si>
  <si>
    <t>Voron Kit Store - Misc Parts</t>
  </si>
  <si>
    <t>Voron Kit Store - Motion Kit</t>
  </si>
  <si>
    <t>Fastner Kit</t>
  </si>
  <si>
    <t>Voron 2.4 Kit</t>
  </si>
  <si>
    <t>Motion kit</t>
  </si>
  <si>
    <t>5x60mm Shaft (D Cut) - Grind Flat</t>
  </si>
  <si>
    <t>5x30mm Shaft (trim to size)</t>
  </si>
  <si>
    <t>Info</t>
  </si>
  <si>
    <t>Not in kit</t>
  </si>
  <si>
    <t>Printed Solid - MGN12H</t>
  </si>
  <si>
    <t xml:space="preserve">Not available from the Voron Kit Store. </t>
  </si>
  <si>
    <t>Auto bed leveling sensor (high quality) - Omrn TL-Q5MC2-Z</t>
  </si>
  <si>
    <t>Maker Creatives - voronkits.com</t>
  </si>
  <si>
    <t>Proximity switch. Compat w/ Voron 2.2 and 2.4</t>
  </si>
  <si>
    <t>voronkits.com - Logitech C270 Webcam</t>
  </si>
  <si>
    <t>voronkits.com - OMRN TL-Q5MC2-Z</t>
  </si>
  <si>
    <t>Accessories</t>
  </si>
  <si>
    <t>Logitech C270 HD Webcam w/ 3D printed mount</t>
  </si>
  <si>
    <t>voronkits.com</t>
  </si>
  <si>
    <t>Parts to find and add to our BOM w/ vendor info</t>
  </si>
  <si>
    <t xml:space="preserve">Alt. source. </t>
  </si>
  <si>
    <t>Voron Kit Store - OMRN TL-Q5MC2-Z</t>
  </si>
  <si>
    <t xml:space="preserve">        Voron 2.4 Alternative part sources</t>
  </si>
  <si>
    <t>printedsolid.com</t>
  </si>
  <si>
    <t>Alt. source and material</t>
  </si>
  <si>
    <t>LDO Linear Rail MGN9H 400mm</t>
  </si>
  <si>
    <t>LDO Linear Rail MGN9H 400mm; stainless steel</t>
  </si>
  <si>
    <t>LDO Linear Rail MGN12H 400mm</t>
  </si>
  <si>
    <t>Printed Solid - MGN9H</t>
  </si>
  <si>
    <t>Printed Solid - MGN9H (stainless steel)</t>
  </si>
  <si>
    <t>www.printedsolid.com</t>
  </si>
  <si>
    <t>Voron Kit Store - MeanWell RS-25-5</t>
  </si>
  <si>
    <t>Mean Well RS-25-5 PSU; 5v power supply</t>
  </si>
  <si>
    <t>Mean Well LRS-200-24 PSU; 24v power supply</t>
  </si>
  <si>
    <t>Voron Kit Store - MeanWell LRS-200-24</t>
  </si>
  <si>
    <t>No need to purchase necessary.  already own.</t>
  </si>
  <si>
    <t>MiSUMi - G3NA-210B DC5-24</t>
  </si>
  <si>
    <t>Voron Kit Store - OMRON G3NB-210B</t>
  </si>
  <si>
    <t>OMRON G3NB-210B DC5-24 SSR . solid state relay</t>
  </si>
  <si>
    <t>RaspberryPi 4 w/ 4GB RAM Canakit. (RaspberryPi 3B+ or better)</t>
  </si>
  <si>
    <t>Canakit - RPi4 4GB</t>
  </si>
  <si>
    <t>www.canakit.com</t>
  </si>
  <si>
    <t>Own</t>
  </si>
  <si>
    <t>BTT Octopus Pro F446 (180 Mhz ARM-Cortex-M4 CPU &amp; 512 KB flash memory); Controller w/ 7 stepper outputs</t>
  </si>
  <si>
    <t>USB Cable for selected controller (TODO: Do we need this)</t>
  </si>
  <si>
    <t>Does this come with the BTT Octopus Pro 1.0?</t>
  </si>
  <si>
    <t>NEMA17 Stepper Motor 17HS19-2004S
NEMA17 Stepper Motor 17HS08-1004S</t>
  </si>
  <si>
    <t>TODO: Not in the Kit. Verify if this is just another screw</t>
  </si>
  <si>
    <t>See contents of Misc Parts Kit</t>
  </si>
  <si>
    <t>Already own</t>
  </si>
  <si>
    <t>Misc Parts kit</t>
  </si>
  <si>
    <t>Voron Kit Store - BTT Mini 12864 screen</t>
  </si>
  <si>
    <t>Voron Kit Store - BTT Octopus Pro 1.0</t>
  </si>
  <si>
    <t>Voron Kit Store - BTT TMC 2209 v1.2</t>
  </si>
  <si>
    <t>TODO: Do we need?</t>
  </si>
  <si>
    <t>TODO: Is this the same as the auto-bed leveling sensor?</t>
  </si>
  <si>
    <t>https://www.digikey.com/en/products/detail/panasonic-industrial-automation-sales/GX-HL15B/3896951
https://www.digikey.com/en/products/detail/omron-automation-and-safety/tl-q5mc2/2669828
https://www.aliexpress.us/item/2251832663198775.html?gatewayAdapt=glo2usa&amp;_randl_shipto=US</t>
  </si>
  <si>
    <t>6x3mm Neodimium Magnet</t>
  </si>
  <si>
    <t>Not in kit. TODO: Verify after getting Misc Parts</t>
  </si>
  <si>
    <t>Frame kit. TODO: Remove if all the contents of the Voron Kit Store - Frame Kit checkout</t>
  </si>
  <si>
    <t>PC4-01 in Misc Parts kit</t>
  </si>
  <si>
    <t>Cables Kit</t>
  </si>
  <si>
    <t>Steppers Kit</t>
  </si>
  <si>
    <t>XH2.54 Kit in the Cables Kit</t>
  </si>
  <si>
    <t>TODO: Check sourcing. TODO: Do I have?</t>
  </si>
  <si>
    <t>16 AWG in Cables kit; consider getting the 18 AWG. see https://www.amazon.com/gp/product/B01LH1G2IE/</t>
  </si>
  <si>
    <t>Alt. source: see https://www.amazon.com/gp/product/B01LH1G2IE/</t>
  </si>
  <si>
    <t>Frame Kit</t>
  </si>
  <si>
    <t>Generic cable chain in kit. TODO: Update to use  the IGUS E2xxxx chains. See BOM</t>
  </si>
  <si>
    <t>IGUS E2-15-10-028-0 Chain</t>
  </si>
  <si>
    <t>Z Chain, (250 - 22 links) (300 - 25 links) (350 - 28 links) *adjust travel distance untill desired number of links is shown*</t>
  </si>
  <si>
    <t>IGUS E2-150-10-12PZ Chain Ends</t>
  </si>
  <si>
    <t>Z Chain End link sets</t>
  </si>
  <si>
    <t>IGUS E2i-10-10-018-0 Chain</t>
  </si>
  <si>
    <t>IGUS E2-100-10-12PZ Chain Ends</t>
  </si>
  <si>
    <t>X/Y Chain End link sets</t>
  </si>
  <si>
    <t xml:space="preserve">X/Y Chain (250 - 16 links) (300 - 19 links) (350 - 21 links) *adjust travel distance untill desired number of links is shown*	</t>
  </si>
  <si>
    <t>Z Chain, (250 - 22 links) (300 - 25 links) (350 - 28 links)</t>
  </si>
  <si>
    <t xml:space="preserve">X/Y Chain (250 - 16 links) (300 - 19 links) (350 - 21 links) </t>
  </si>
  <si>
    <t>Insulated crimp receptical in Cables Kit. TODO: Verify</t>
  </si>
  <si>
    <t>Fork crimp terminal in Cables Kit. TODO: Verify</t>
  </si>
  <si>
    <t>TODO: Is it in the cables kit? Already own one</t>
  </si>
  <si>
    <t>Part of Cables Kit but is for non-US, Inlet Power Socket IEC320 C14 (With 8A250V Fuse). TODO: Get the US compat part</t>
  </si>
  <si>
    <t>Need to figure out which hotend to start with. The Cables Kit comes with some parts, but not going to use them.</t>
  </si>
  <si>
    <t>120C Thermal Fuse in the cables kit. Should we get the recommended 125C?</t>
  </si>
  <si>
    <t>robotdigg.com</t>
  </si>
  <si>
    <t>Robot Digg - black anondize linear rail</t>
  </si>
  <si>
    <t>LDO Linear Rail MGN9H 400mm; black anondized stainless steel
GS_MGN9-1H-B400</t>
  </si>
  <si>
    <t>LDO Linear Rail MGN12H 400mm; black anondized stainless steel
GS_MGN12-1H-B400</t>
  </si>
  <si>
    <t>Shipping Const</t>
  </si>
  <si>
    <t>Funding / Accounting Info</t>
  </si>
  <si>
    <t>Accounting Tasking / Status</t>
  </si>
  <si>
    <t>TWW-KF-VORON-1</t>
  </si>
  <si>
    <r>
      <t>Voron Txn 1 (</t>
    </r>
    <r>
      <rPr>
        <b/>
        <sz val="12"/>
        <color theme="1"/>
        <rFont val="Calibri"/>
        <family val="2"/>
        <scheme val="minor"/>
      </rPr>
      <t>TWW-KF-VORON-1</t>
    </r>
    <r>
      <rPr>
        <sz val="12"/>
        <color theme="1"/>
        <rFont val="Calibri"/>
        <family val="2"/>
        <scheme val="minor"/>
      </rPr>
      <t>) TWW Kids fund (proj. voron): $146.82 on 10/24/2022</t>
    </r>
  </si>
  <si>
    <t>Ordered</t>
  </si>
  <si>
    <t>TWW-KF-VORON-1
Pay Apple CC from TWW account</t>
  </si>
  <si>
    <r>
      <t>Voron Txn 2 (</t>
    </r>
    <r>
      <rPr>
        <b/>
        <sz val="12"/>
        <color theme="1"/>
        <rFont val="Calibri"/>
        <family val="2"/>
        <scheme val="minor"/>
      </rPr>
      <t>TWW-KF-VORON-2</t>
    </r>
    <r>
      <rPr>
        <sz val="12"/>
        <color theme="1"/>
        <rFont val="Calibri"/>
        <family val="2"/>
        <scheme val="minor"/>
      </rPr>
      <t>) TWW Kids fund (proj. voron): $510.57 on 10/24/2022</t>
    </r>
  </si>
  <si>
    <t>TWW-KF-VORON-2
Paid via TWW business acct. Update Oct.  Invoice</t>
  </si>
  <si>
    <t>TWW-KF-VORON-2</t>
  </si>
  <si>
    <t>west3d.com</t>
  </si>
  <si>
    <t>BTT Manta M8P Klipper Controller Board / 3D Printer Control System using CB1/CM4</t>
  </si>
  <si>
    <t>West3D - BTT Manta M8P control board</t>
  </si>
  <si>
    <t xml:space="preserve">        Voron 2.4 Mods or alternative parts</t>
  </si>
  <si>
    <t>BTT CB1 Computing Core Board Adapter for Manta Controller Boards</t>
  </si>
  <si>
    <t>West3D - BTT CB1 adapter</t>
  </si>
  <si>
    <t>Eliminates need for an RPi. TODO: Is there a change to the power supply req?</t>
  </si>
  <si>
    <t>Fuse 8A 250V Holder Cartridge 5 X 20mm Glass</t>
  </si>
  <si>
    <t>WEST3D V2.4 Configurator - BOM In a Box</t>
  </si>
  <si>
    <t>Quantity</t>
  </si>
  <si>
    <t>Configurable</t>
  </si>
  <si>
    <t>Config 1</t>
  </si>
  <si>
    <t>Printed Parts</t>
  </si>
  <si>
    <t>YES</t>
  </si>
  <si>
    <t>West3D BDF Stainless Steel Fasteners - Default</t>
  </si>
  <si>
    <t>West3D BDF Stainless Steel Fasteners - Stainless Steel Hammer Head Upgrade</t>
  </si>
  <si>
    <t>West3DBDF All Black</t>
  </si>
  <si>
    <t>West3D Motion Kit Silver</t>
  </si>
  <si>
    <t>West3D Motion Black</t>
  </si>
  <si>
    <t>POWGE Motion Silver</t>
  </si>
  <si>
    <t>POWGE Motion Black</t>
  </si>
  <si>
    <t>West3D Custom MGN9 Rails</t>
  </si>
  <si>
    <t>LDO MGN9 Rails</t>
  </si>
  <si>
    <t>West3D MGN9 Black</t>
  </si>
  <si>
    <t>West3D Custom MGN12 Rails</t>
  </si>
  <si>
    <t>LDO MGN12 Rails</t>
  </si>
  <si>
    <t>West3D MGN12 Black</t>
  </si>
  <si>
    <t>Updated Rubber Feet for V2.4</t>
  </si>
  <si>
    <t>NO</t>
  </si>
  <si>
    <t>Z PCB</t>
  </si>
  <si>
    <t>Sexbolt</t>
  </si>
  <si>
    <t>XY Microswitch PCB</t>
  </si>
  <si>
    <t>Microswitches</t>
  </si>
  <si>
    <t>Hall Effect PCB</t>
  </si>
  <si>
    <t>Omron TL-Q5MC2-Z NPN Inductve Probe</t>
  </si>
  <si>
    <t>Klicky Probe (Complete)</t>
  </si>
  <si>
    <t>Bat85 Diode</t>
  </si>
  <si>
    <t>Panasonic AWA211VL 15A SSR</t>
  </si>
  <si>
    <t>Omron G3NA-210B-DC5 10A SSR</t>
  </si>
  <si>
    <t>Voron 2.4 Motor Kit by OMC / Stepperonline</t>
  </si>
  <si>
    <t>LDO V 2.4 Motor Kit</t>
  </si>
  <si>
    <t>Mean Well LRS-200-24 200W 24V 8.8A Power Supply (PSU)</t>
  </si>
  <si>
    <t>Mean Well LRS-200-48</t>
  </si>
  <si>
    <t>Mean Well UHP-200-24</t>
  </si>
  <si>
    <t>Mean Well UHP-200-48</t>
  </si>
  <si>
    <t>Mean Well RS-25-5 25W Power Supply (PSU)</t>
  </si>
  <si>
    <t>ZF - Rocker Switch DPST 16A On-Off - WRG32F2BBRLN</t>
  </si>
  <si>
    <t>AC Power Unfiltered Inlet w/ 15A switch 250VAC Inlet IEC-GS-1-100 - Adam Tech</t>
  </si>
  <si>
    <t>TycoElectronics - 10EHG1-2 Filtered Power Inlet</t>
  </si>
  <si>
    <t>GDSTIME DC 24V 40x40x10 Axial Fan GDA4010</t>
  </si>
  <si>
    <t>Sunon 4010 Premium MagLev Axial</t>
  </si>
  <si>
    <t>GDSTIME DC 24V 40x40x20 Centrifugal Blower Fan GDB4020</t>
  </si>
  <si>
    <t>GDSTIME DC 24V 60x60x20 Axial Fan GDA6020 Dual Ball Bearing 5000RPM 1.7W 0.1A XH2.54</t>
  </si>
  <si>
    <t>125C Cutoff 15A Thermal Fuse</t>
  </si>
  <si>
    <t>BTT Octopus Controller Board / 3D Printer Control System</t>
  </si>
  <si>
    <t>Octopus PRO 446</t>
  </si>
  <si>
    <t>Octopus PRO 429</t>
  </si>
  <si>
    <t>Makerbase Monster8</t>
  </si>
  <si>
    <t>5160HV</t>
  </si>
  <si>
    <t>Mini 12864 Display Type B RGB - Choose your color</t>
  </si>
  <si>
    <t>Bowden / PTFE Tube 4mm OD 3mm ID</t>
  </si>
  <si>
    <t>6mm x 3mm Round Neomydium Magnets</t>
  </si>
  <si>
    <t>Bowden Coupler for 4mm OD PTFE Tube</t>
  </si>
  <si>
    <t>5mm x 10m Single Sided Self Adhesive Tape / 1mm thick</t>
  </si>
  <si>
    <t>BMG Components Kit by TriangleLab Hardened Steel</t>
  </si>
  <si>
    <t>BMG Components Kit Nano Coated RNC</t>
  </si>
  <si>
    <t>Wiring Harness for Voron 2.4 / Trident</t>
  </si>
  <si>
    <t>Linneo DIY FEP Wiring Harness</t>
  </si>
  <si>
    <t>GleipnerHarness</t>
  </si>
  <si>
    <t>Keenovo Silicone Heater / Heating Pad</t>
  </si>
  <si>
    <t>Magnetic Flex Plate Double-Sided (Texture - Smooth) with 3M Magnetic Backing (Energetic &amp; West3D Collab)</t>
  </si>
  <si>
    <t>Phaetus Dragonfly Hotend (BMS)</t>
  </si>
  <si>
    <t>TriangleLab / Phaetus Rapdio HF (add $10 for UHF)</t>
  </si>
  <si>
    <t>The Mosquito Hotend</t>
  </si>
  <si>
    <t>50W 24V Heater Cartridge with 100CM cable</t>
  </si>
  <si>
    <t>50W Heater Cartidge - 24V Slice Engineering</t>
  </si>
  <si>
    <t>PT1000 Thermistor Cartridge (450C)</t>
  </si>
  <si>
    <t>Pt1000 Resistance Temperature Detector (RTD) Thermistor</t>
  </si>
  <si>
    <t>Thermistor High Temperature - 300C</t>
  </si>
  <si>
    <t>Mobil Mobilux EP2 10ml filled syringe with blunt tips</t>
  </si>
  <si>
    <t>Large Printed Parts Decal</t>
  </si>
  <si>
    <t>Voron Design Decal</t>
  </si>
  <si>
    <t>ZipTies, VHB Tape + Other Misc.</t>
  </si>
  <si>
    <t>Config 2</t>
  </si>
  <si>
    <t>Config 3</t>
  </si>
  <si>
    <t>My Choice</t>
  </si>
  <si>
    <t>DIY</t>
  </si>
  <si>
    <t>Omron Mouse Button - Micro Switch (D2F-01L)</t>
  </si>
  <si>
    <t>Taxes</t>
  </si>
  <si>
    <t>Cost (parts only)</t>
  </si>
  <si>
    <t>Actual Qty.</t>
  </si>
  <si>
    <t>Din Rails (Pair); 470mm (350 builds; Model 2.4</t>
  </si>
  <si>
    <t>BOM mod</t>
  </si>
  <si>
    <t>Not using the BTT Octopus PRO boards b/c the Rpi supply issue.
Using the BTT Manta w/ BTT CB1 instead</t>
  </si>
  <si>
    <t xml:space="preserve">BTT Manta M8P Klipper Controller Board / 3D Printer Control System using CB1/CM4 </t>
  </si>
  <si>
    <t>BTT CB1 Computing Core Board Adapter for Manta CBs</t>
  </si>
  <si>
    <t xml:space="preserve">BTT Pi4B Adapter for CM4 or CB1 </t>
  </si>
  <si>
    <t>YES
(only 1 req)</t>
  </si>
  <si>
    <t>NO
(not for Voron)</t>
  </si>
  <si>
    <t>Replaces BTT Octopus PRO control board and Raspberry Pi</t>
  </si>
  <si>
    <t>TMC2209 Stepper Motor  Driver / Drivers (BTT)</t>
  </si>
  <si>
    <t>TMC2226</t>
  </si>
  <si>
    <t>Note a part of the Voron 2.4 build. For private stock</t>
  </si>
  <si>
    <t>1 is only required. Adding 1 for private stock</t>
  </si>
  <si>
    <t>N/A</t>
  </si>
  <si>
    <t>Voron v2.4 USA Frame Kit (black); 350mm</t>
  </si>
  <si>
    <t>Status</t>
  </si>
  <si>
    <t>Received</t>
  </si>
  <si>
    <t>IGUS Cable Chain Set (350mm)</t>
  </si>
  <si>
    <t>Generic Cable Chain Sets for V2.4 (350mm)</t>
  </si>
  <si>
    <t>IGUS Cable Chain Set (350mm) $79.99
West3D - Out of stock. Default option $24.99</t>
  </si>
  <si>
    <t>Linneo $99.99 West3D - Out of stock
Need to make new cables for alt CB. Has stop PCBs</t>
  </si>
  <si>
    <t>Mandala Roseworks Acrylic Panels Smoked (350mm)</t>
  </si>
  <si>
    <t>Mandala Roseworks Acrylic Panels Clear</t>
  </si>
  <si>
    <t>350mm clear is $48.99</t>
  </si>
  <si>
    <t>Mandala Roseworks ABS Panels White</t>
  </si>
  <si>
    <t>Mandala Roseworks ABS Panels Black (350 mm)</t>
  </si>
  <si>
    <t>Mandala Roseworks Ultraflat Magbed (350mm)</t>
  </si>
  <si>
    <t>Voron 2.4 Build MIC6 Aluminum Build Plate (350mm)</t>
  </si>
  <si>
    <t>350mm Aluminum build plate is $104.99</t>
  </si>
  <si>
    <t>Fermio Style (350mm)</t>
  </si>
  <si>
    <t>350mm square  heating pad is $79.99</t>
  </si>
  <si>
    <t>Double-sided smoot/texture with Logo
for 350mm</t>
  </si>
  <si>
    <t>Phaetus Rapido UHF /TL PT1000 (black)</t>
  </si>
  <si>
    <t>Is this need if using the Rapido Hotend</t>
  </si>
  <si>
    <t>Is this needed if using the Rapido Hotend</t>
  </si>
  <si>
    <t>Optional</t>
  </si>
  <si>
    <t>Wire Connectors (Wago 221-415)</t>
  </si>
  <si>
    <t xml:space="preserve">Din Rail Clamp / Bracket for Solid State Relay (SSR) </t>
  </si>
  <si>
    <t xml:space="preserve">3-3 DIN Mounting Fast Wire Cable Connectors / Wago Connector </t>
  </si>
  <si>
    <t xml:space="preserve">ADXL345 Accelerometer </t>
  </si>
  <si>
    <t>Optional. I already have one</t>
  </si>
  <si>
    <t>3M VHB Tape 5952 5mm width</t>
  </si>
  <si>
    <t>3M VHB Tape 5952 6.35mm width</t>
  </si>
  <si>
    <t>Addon. What size and purpose</t>
  </si>
  <si>
    <t>Not an acutal part. Adding al acarte</t>
  </si>
  <si>
    <t>Voron Serial Sticker</t>
  </si>
  <si>
    <t>Titanium Backers for Voron 2.4/Trident with screws 3-Pack (350mm)</t>
  </si>
  <si>
    <t>Not required but highly recommended</t>
  </si>
  <si>
    <t>Kinematics Mount V2.4 (350mm)</t>
  </si>
  <si>
    <t>Totals</t>
  </si>
  <si>
    <t>RobotDigg GS_MGN9-1H-B400 (black anodized)</t>
  </si>
  <si>
    <t>RobotDigg GS_MGN12-1H-B400 (black anodized)</t>
  </si>
  <si>
    <t>Purchased from robotdig.com</t>
  </si>
  <si>
    <t>Total spent</t>
  </si>
  <si>
    <t>Total cost of non-Voron parts</t>
  </si>
  <si>
    <t>Kapton Tape</t>
  </si>
  <si>
    <t>Remaining to spend</t>
  </si>
  <si>
    <t>Statuses</t>
  </si>
  <si>
    <t>Out-of-stock</t>
  </si>
  <si>
    <t>Shipped</t>
  </si>
  <si>
    <t xml:space="preserve">TODO: Add filament and costs. 2 x ASA spools 
Jet black and lipstick red: from PrintedSolid.com </t>
  </si>
  <si>
    <t>TODO: Figure out if needed and size</t>
  </si>
  <si>
    <t>TODO: Sizes? is there an assortment kit?</t>
  </si>
  <si>
    <t>Jet Black ASA Prusament (850g) - Primary color</t>
  </si>
  <si>
    <t>Lipstick Red ASA Prusament (850g) - Secondary color</t>
  </si>
  <si>
    <t>vendor: printedsolid.com; Purchased: 1</t>
  </si>
  <si>
    <t>In-Progress</t>
  </si>
  <si>
    <t>Partial Order</t>
  </si>
  <si>
    <t>Cost Adjustments</t>
  </si>
  <si>
    <t>To refund to Apple CC</t>
  </si>
  <si>
    <t>To refund to CitiCard CC</t>
  </si>
  <si>
    <t>TWW direct purchase</t>
  </si>
  <si>
    <t>Voron Zip Tie Kit</t>
  </si>
  <si>
    <t xml:space="preserve">BTT Smart Filament Runout Sensor (SFS) </t>
  </si>
  <si>
    <t>BTT CB1 Heatsink</t>
  </si>
  <si>
    <t>1 for Voron. 1 for private stock</t>
  </si>
  <si>
    <t>TWW-KF-VORON-3
Direct from TWW account</t>
  </si>
  <si>
    <t>1x Package contains 4 feet</t>
  </si>
  <si>
    <t>TWW-KF-VORON-3</t>
  </si>
  <si>
    <t>Mini 12864 Display Type B RGB - Choose your color (extra)</t>
  </si>
  <si>
    <t>Touch Screen 5" PiTFT50 (extra)</t>
  </si>
  <si>
    <t>Touch Screen 7" PiTFT70 (extra)</t>
  </si>
  <si>
    <t xml:space="preserve">Feature enhancement. 5" display PiTFT50 is listed in BOM, but V2.4 STLs are for the 7" display. </t>
  </si>
  <si>
    <t>1 x Voron + 1 x  Polyformer</t>
  </si>
  <si>
    <t>Printed Solide - Aluminum Composite backing Panels</t>
  </si>
  <si>
    <t>Getting the ones from Printed Solid</t>
  </si>
  <si>
    <t>Voron 2.4 Motion Kit (black)</t>
  </si>
  <si>
    <t>TWW-KF-VORON-4</t>
  </si>
  <si>
    <t>TWW-KF-VORON-4
Direct from TWW account</t>
  </si>
  <si>
    <t>Accidentally bought the Z PCB. I originally planned on buying the Omron Mouse Button</t>
  </si>
  <si>
    <t>TWW-KF-VORON-1
Pay Citicard CC from TWW account
TWW-KF-VORON-5
Direct from TWW account</t>
  </si>
  <si>
    <t>TWW-KF-VORON-5</t>
  </si>
  <si>
    <t>Mandala Roseworks Kinematic center brace for Voron 2.4</t>
  </si>
  <si>
    <t>Mandala Roseworks Matched height kinematic kit</t>
  </si>
  <si>
    <t>TWW-KF-VORON-6
Direct from TWW account</t>
  </si>
  <si>
    <t>TWW-KF-VORON-6</t>
  </si>
  <si>
    <t>Mandala Roseworks The "Gripper" E3DV6 Wrench</t>
  </si>
  <si>
    <t>Layerneer Bed Weld - Original 3D printing adhesive</t>
  </si>
  <si>
    <t>Purchased from Amazon</t>
  </si>
  <si>
    <t>Tool. Not just for Voron though.
Purchase through Mandala Roseworks - Shop store</t>
  </si>
  <si>
    <t>TWW-KF-VORON-7
Direct from TWW account</t>
  </si>
  <si>
    <t>TWW-KF-VORON-8
Direct from TWW account</t>
  </si>
  <si>
    <t>Voron Tap - rail w/ optotap v2 (5-24v) and HW kit; from DFH</t>
  </si>
  <si>
    <t>Not required but highly recommended
Shipping is split between orders.
Purchased from Mandala Roseworks - Shop store</t>
  </si>
  <si>
    <t>Nightlight on a stick - LED Strip; from DFH</t>
  </si>
  <si>
    <t>Disco stick on black PCB - LED Strip; from DFH</t>
  </si>
  <si>
    <t>Daylight on a stick on black PCB; from DFH</t>
  </si>
  <si>
    <t>OV5640 Camera Module; from DFH</t>
  </si>
  <si>
    <t>Seeeduino XIAO; from DFH</t>
  </si>
  <si>
    <t>Optional add-on
Purchased from DFH - Shop store</t>
  </si>
  <si>
    <t>TWW-KF-VORON-9
Direct from TWW account</t>
  </si>
  <si>
    <t>TWW-KF-VORON-9</t>
  </si>
  <si>
    <t>Bought for other projects
Purchased from DFH - Shop store</t>
  </si>
  <si>
    <t>Not all for Voron. LED controller and other projects
Purchased from DFH - Shop store</t>
  </si>
  <si>
    <t>TWW-KF-VORON-2
Pay Apple CC from TWW account</t>
  </si>
  <si>
    <t>Shipping is split between items. 
Purchased from DFH - Shop store</t>
  </si>
  <si>
    <t>Shipping is split between items.
Purchased from Mandala Roseworks - Shop store</t>
  </si>
  <si>
    <t>Voron Txn 7 (TWW-KF-VORON-7)
TWW Kids fund (proj. voron): $35.27 on 12/05/2022
total shipping: $6.27</t>
  </si>
  <si>
    <t>Voron Txn 6 (TWW-KF-VORON-6) 
TWW Kids fund (proj. voron): $131.12 on 12/05/2022
total shipping: $8.12</t>
  </si>
  <si>
    <t>Voron Txn 1 (TWW-KF-VORON-1)
TWW Kids fund (proj. voron): $71.98 on 10/07/2022
Voron Txn 5 (TWW-KF-VORON-5)
TWW Kids fund (proj. voron): $136.98 on 12/02/2022</t>
  </si>
  <si>
    <t>Voron Txn 8 (TWW-KF-VORON-8)
TWW Kids fund (proj. voron): $22.95 on 12/05/2022</t>
  </si>
  <si>
    <t>Voron Txn 9 (TWW-KF-VORON-9)
TWW Kids fund (proj. voron): $182.63 on 12/08/2022
total shipping: $20.18; total discount: $18.05</t>
  </si>
  <si>
    <t>Voron Txn 2 (TWW-KF-VORON-2)
TWW Kids fund (proj. voron): $146.82 on 10/24/2022
total shipping: $41.82</t>
  </si>
  <si>
    <t>Voron Txn 4 (TWW-KF-VORON-4)
TWW Kids fund (proj. voron): $543.42 on 12/02/2022</t>
  </si>
  <si>
    <t>Voron Txn 3 (TWW-KF-VORON-3)
TWW Kids fund (proj. voron): $530.90 on 11/11/2022
total shipping: $10.00</t>
  </si>
  <si>
    <t>Toolhead parts for: Stealth Burner + Clockwork2 + Phaetus Rapido UHF</t>
  </si>
  <si>
    <t>MR85 Bearings</t>
  </si>
  <si>
    <t>M3 x 6 FHCS</t>
  </si>
  <si>
    <t>Component</t>
  </si>
  <si>
    <t>All sizes</t>
  </si>
  <si>
    <t>Recommended</t>
  </si>
  <si>
    <t>Alternative Source</t>
  </si>
  <si>
    <t>Alternative Source 2</t>
  </si>
  <si>
    <t>Hardware</t>
  </si>
  <si>
    <t>M3 Brass Heatstake Inserts - Short</t>
  </si>
  <si>
    <t>All</t>
  </si>
  <si>
    <t>Amazon</t>
  </si>
  <si>
    <t>McMaster-Carr</t>
  </si>
  <si>
    <t>Aliexpress - M3x5x4</t>
  </si>
  <si>
    <t>ISO 10462 / DIN7991</t>
  </si>
  <si>
    <t>ISO 7380-1</t>
  </si>
  <si>
    <t>Bolt Depot</t>
  </si>
  <si>
    <t>ISO 4762 / DIN 912</t>
  </si>
  <si>
    <t>M3x10 SHCS</t>
  </si>
  <si>
    <t>ISO 4762 / DIN 913</t>
  </si>
  <si>
    <t>M3x25 SHCS</t>
  </si>
  <si>
    <t>M3x50 SHCS</t>
  </si>
  <si>
    <t>McMaster</t>
  </si>
  <si>
    <t>M3 washer</t>
  </si>
  <si>
    <t>ISO 4033 / DIN 934</t>
  </si>
  <si>
    <t>NEMA14 36mm Round Pancake Motor with 10 tooth gear 20mm</t>
  </si>
  <si>
    <t>50x50x15 Centrefugal Fan</t>
  </si>
  <si>
    <t>4010 Axial Fan</t>
  </si>
  <si>
    <t>NeoPixel RGBW Mini Button PCB</t>
  </si>
  <si>
    <t>Misc.</t>
  </si>
  <si>
    <t>6x3mm Magnet</t>
  </si>
  <si>
    <t>PTFE Tube</t>
  </si>
  <si>
    <t>Aliexpress (TL)</t>
  </si>
  <si>
    <t>BMG Extruder Insides</t>
  </si>
  <si>
    <t>MicroFit3 Connector Receptical 3 Position</t>
  </si>
  <si>
    <t>30AWG PTFE Cable (3ft total)</t>
  </si>
  <si>
    <t>24AWG PTFE Cable (30ft total)</t>
  </si>
  <si>
    <t>ADXL Optional</t>
  </si>
  <si>
    <t>M3 Threaded Inserts - short</t>
  </si>
  <si>
    <t>M2x10 self tapping screw</t>
  </si>
  <si>
    <t>Harness for ADXL Sensor Module</t>
  </si>
  <si>
    <t>Hotend Mounting Screws (M2.5)</t>
  </si>
  <si>
    <t>Hotend Mounting Screws (M3)</t>
  </si>
  <si>
    <t>Only need 8 but doubling the quantity for other projects</t>
  </si>
  <si>
    <t>Not need for direct drive Voron.</t>
  </si>
  <si>
    <t>1 is  required. Adding 1 more  for in-case it fails</t>
  </si>
  <si>
    <t>MODIFI3D - PRO 3D Print Finishing and Repair Tool</t>
  </si>
  <si>
    <t>vendor: Printedsolid.com</t>
  </si>
  <si>
    <t>Voron Txn 10 (TWW-KF-VORON-10)
TWW Kids fund (proj. voron): $89.99 on 12/21/2022</t>
  </si>
  <si>
    <t>TWW-KF-VORON-10
Direct from TWW account</t>
  </si>
  <si>
    <t>SK6812 RGBW 5v LED (Similar to NeoPixel)</t>
  </si>
  <si>
    <t>LDO Nema14 36mm Pancake Stepper Motor LDO-36STH20-1004AHG</t>
  </si>
  <si>
    <t>Included in wiring kit</t>
  </si>
  <si>
    <t>Attempting to use the Voron Tap</t>
  </si>
  <si>
    <t>TWW-KF-VORON-11
Direct from TWW account</t>
  </si>
  <si>
    <t>TWW-KF-VORON-11</t>
  </si>
  <si>
    <t>Hartk Stealthburner Toolhead PCB</t>
  </si>
  <si>
    <t>2 is on the BOM, but purchasing 3 for an extra</t>
  </si>
  <si>
    <t>5015 GDSTIME DC 24V 50x50x15 Centrifugal Blower Fan GDB5015Dual Ball Bearing 6000RPM 2.2W .1A XH2.54</t>
  </si>
  <si>
    <t>Adding 1 more for SB toolhead. TODO: Is this what that’s for</t>
  </si>
  <si>
    <t>Voron Txn 11 (TWW-KF-VORON-11)
TWW Kids fund (proj. voron): $581.28 on 12/21/2022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</si>
</sst>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8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  <font>
      <sz val="12"/>
      <color rgb="FF212529"/>
      <name val="Calibri"/>
      <family val="2"/>
      <scheme val="minor"/>
    </font>
    <font>
      <b/>
      <sz val="12"/>
      <color rgb="FF1F282E"/>
      <name val="Arial"/>
      <family val="2"/>
    </font>
    <font>
      <sz val="10"/>
      <color rgb="FF1F282E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u/>
      <sz val="10"/>
      <color theme="0" tint="-0.249977111117893"/>
      <name val="Calibri"/>
      <family val="2"/>
      <scheme val="minor"/>
    </font>
    <font>
      <strike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+mn-lt"/>
      <charset val="1"/>
    </font>
    <font>
      <b/>
      <sz val="12"/>
      <color rgb="FF1F282E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Down">
        <bgColor theme="2" tint="-9.9948118533890809E-2"/>
      </patternFill>
    </fill>
    <fill>
      <patternFill patternType="solid">
        <fgColor rgb="FFB900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slantDashDot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33" borderId="20" xfId="0" applyFill="1" applyBorder="1" applyAlignment="1">
      <alignment vertical="top" wrapText="1"/>
    </xf>
    <xf numFmtId="0" fontId="0" fillId="33" borderId="20" xfId="0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164" fontId="0" fillId="33" borderId="20" xfId="0" applyNumberFormat="1" applyFill="1" applyBorder="1" applyAlignment="1">
      <alignment vertical="top"/>
    </xf>
    <xf numFmtId="0" fontId="0" fillId="33" borderId="20" xfId="0" applyFill="1" applyBorder="1" applyAlignment="1">
      <alignment horizontal="left" vertical="top"/>
    </xf>
    <xf numFmtId="0" fontId="0" fillId="33" borderId="21" xfId="0" applyFill="1" applyBorder="1" applyAlignment="1">
      <alignment vertical="top"/>
    </xf>
    <xf numFmtId="0" fontId="0" fillId="33" borderId="22" xfId="0" applyFill="1" applyBorder="1" applyAlignment="1">
      <alignment vertical="top" wrapText="1"/>
    </xf>
    <xf numFmtId="0" fontId="0" fillId="33" borderId="22" xfId="0" applyFill="1" applyBorder="1" applyAlignment="1">
      <alignment horizontal="center" vertical="top"/>
    </xf>
    <xf numFmtId="0" fontId="0" fillId="33" borderId="22" xfId="0" applyFill="1" applyBorder="1" applyAlignment="1">
      <alignment vertical="top"/>
    </xf>
    <xf numFmtId="164" fontId="0" fillId="33" borderId="22" xfId="0" applyNumberFormat="1" applyFill="1" applyBorder="1" applyAlignment="1">
      <alignment vertical="top"/>
    </xf>
    <xf numFmtId="0" fontId="0" fillId="33" borderId="22" xfId="0" applyFill="1" applyBorder="1" applyAlignment="1">
      <alignment horizontal="left" vertical="top"/>
    </xf>
    <xf numFmtId="0" fontId="0" fillId="33" borderId="13" xfId="0" applyFill="1" applyBorder="1" applyAlignment="1">
      <alignment vertical="top"/>
    </xf>
    <xf numFmtId="0" fontId="22" fillId="0" borderId="0" xfId="42" applyAlignment="1">
      <alignment vertical="top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33" borderId="20" xfId="0" applyNumberFormat="1" applyFill="1" applyBorder="1" applyAlignment="1">
      <alignment horizontal="right" vertical="top"/>
    </xf>
    <xf numFmtId="164" fontId="0" fillId="33" borderId="22" xfId="0" applyNumberFormat="1" applyFill="1" applyBorder="1" applyAlignment="1">
      <alignment horizontal="right" vertical="top"/>
    </xf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33" fillId="0" borderId="0" xfId="0" applyFont="1"/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8" fillId="0" borderId="0" xfId="42" applyFont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vertical="top" wrapText="1"/>
    </xf>
    <xf numFmtId="164" fontId="39" fillId="0" borderId="0" xfId="0" applyNumberFormat="1" applyFont="1" applyAlignment="1">
      <alignment horizontal="right" vertical="top" wrapText="1"/>
    </xf>
    <xf numFmtId="0" fontId="39" fillId="0" borderId="0" xfId="0" applyFont="1" applyAlignment="1">
      <alignment horizontal="left" vertical="top" wrapText="1"/>
    </xf>
    <xf numFmtId="0" fontId="39" fillId="0" borderId="23" xfId="0" applyFont="1" applyBorder="1" applyAlignment="1">
      <alignment horizontal="left" vertical="top" wrapText="1"/>
    </xf>
    <xf numFmtId="0" fontId="35" fillId="0" borderId="0" xfId="0" applyFont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2" fillId="0" borderId="0" xfId="0" applyFont="1" applyAlignment="1">
      <alignment horizontal="center" vertical="top" wrapText="1"/>
    </xf>
    <xf numFmtId="0" fontId="41" fillId="0" borderId="0" xfId="42" applyFont="1" applyAlignment="1">
      <alignment horizontal="left" vertical="top" wrapText="1"/>
    </xf>
    <xf numFmtId="0" fontId="41" fillId="0" borderId="23" xfId="42" applyFont="1" applyBorder="1" applyAlignment="1">
      <alignment horizontal="left" vertical="top" wrapText="1"/>
    </xf>
    <xf numFmtId="164" fontId="42" fillId="0" borderId="0" xfId="0" applyNumberFormat="1" applyFont="1" applyAlignment="1">
      <alignment horizontal="right" vertical="top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164" fontId="39" fillId="0" borderId="24" xfId="0" applyNumberFormat="1" applyFont="1" applyBorder="1" applyAlignment="1">
      <alignment horizontal="right" vertical="top" wrapText="1"/>
    </xf>
    <xf numFmtId="0" fontId="37" fillId="0" borderId="24" xfId="0" applyFont="1" applyBorder="1" applyAlignment="1">
      <alignment horizontal="right" vertical="top" wrapText="1"/>
    </xf>
    <xf numFmtId="0" fontId="45" fillId="0" borderId="23" xfId="0" applyFont="1" applyBorder="1" applyAlignment="1">
      <alignment horizontal="left" vertical="top" wrapText="1"/>
    </xf>
    <xf numFmtId="0" fontId="45" fillId="0" borderId="23" xfId="42" applyFont="1" applyBorder="1" applyAlignment="1">
      <alignment horizontal="left" vertical="top" wrapText="1"/>
    </xf>
    <xf numFmtId="0" fontId="39" fillId="0" borderId="25" xfId="0" applyFont="1" applyBorder="1" applyAlignment="1">
      <alignment horizontal="left" vertical="top" wrapText="1"/>
    </xf>
    <xf numFmtId="164" fontId="39" fillId="0" borderId="24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39" fillId="0" borderId="26" xfId="0" applyFont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37" fillId="36" borderId="0" xfId="0" applyFont="1" applyFill="1" applyAlignment="1">
      <alignment horizontal="left" vertical="top" wrapText="1"/>
    </xf>
    <xf numFmtId="164" fontId="37" fillId="36" borderId="0" xfId="0" applyNumberFormat="1" applyFont="1" applyFill="1" applyAlignment="1">
      <alignment horizontal="right" vertical="top" wrapText="1"/>
    </xf>
    <xf numFmtId="0" fontId="38" fillId="0" borderId="0" xfId="42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49" fillId="37" borderId="0" xfId="0" applyFont="1" applyFill="1" applyAlignment="1">
      <alignment horizontal="center" vertical="center" wrapText="1"/>
    </xf>
    <xf numFmtId="0" fontId="50" fillId="37" borderId="23" xfId="0" applyFont="1" applyFill="1" applyBorder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64" fontId="50" fillId="37" borderId="0" xfId="0" applyNumberFormat="1" applyFont="1" applyFill="1" applyAlignment="1">
      <alignment horizontal="center" vertical="center" wrapText="1"/>
    </xf>
    <xf numFmtId="0" fontId="50" fillId="37" borderId="29" xfId="0" applyFont="1" applyFill="1" applyBorder="1" applyAlignment="1">
      <alignment horizontal="center" vertical="center" wrapText="1"/>
    </xf>
    <xf numFmtId="0" fontId="50" fillId="37" borderId="30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left" vertical="top" wrapText="1"/>
    </xf>
    <xf numFmtId="0" fontId="43" fillId="0" borderId="30" xfId="0" applyFont="1" applyBorder="1" applyAlignment="1">
      <alignment horizontal="left" vertical="top" wrapText="1"/>
    </xf>
    <xf numFmtId="0" fontId="38" fillId="38" borderId="0" xfId="42" applyFont="1" applyFill="1" applyAlignment="1">
      <alignment horizontal="left" vertical="top" wrapText="1"/>
    </xf>
    <xf numFmtId="0" fontId="35" fillId="38" borderId="0" xfId="0" applyFont="1" applyFill="1" applyAlignment="1">
      <alignment horizontal="center" vertical="top" wrapText="1"/>
    </xf>
    <xf numFmtId="0" fontId="35" fillId="38" borderId="0" xfId="0" applyFont="1" applyFill="1" applyAlignment="1">
      <alignment horizontal="left" vertical="top" wrapText="1"/>
    </xf>
    <xf numFmtId="0" fontId="45" fillId="38" borderId="23" xfId="42" applyFont="1" applyFill="1" applyBorder="1" applyAlignment="1">
      <alignment horizontal="left" vertical="top" wrapText="1"/>
    </xf>
    <xf numFmtId="0" fontId="39" fillId="38" borderId="0" xfId="0" applyFont="1" applyFill="1" applyAlignment="1">
      <alignment vertical="top" wrapText="1"/>
    </xf>
    <xf numFmtId="0" fontId="39" fillId="38" borderId="0" xfId="0" applyFont="1" applyFill="1" applyAlignment="1">
      <alignment horizontal="center" vertical="top" wrapText="1"/>
    </xf>
    <xf numFmtId="164" fontId="39" fillId="38" borderId="0" xfId="0" applyNumberFormat="1" applyFont="1" applyFill="1" applyAlignment="1">
      <alignment horizontal="right" vertical="top" wrapText="1"/>
    </xf>
    <xf numFmtId="0" fontId="39" fillId="38" borderId="29" xfId="0" applyFont="1" applyFill="1" applyBorder="1" applyAlignment="1">
      <alignment horizontal="left" vertical="top" wrapText="1"/>
    </xf>
    <xf numFmtId="0" fontId="39" fillId="38" borderId="30" xfId="0" applyFont="1" applyFill="1" applyBorder="1" applyAlignment="1">
      <alignment horizontal="left" vertical="top" wrapText="1"/>
    </xf>
    <xf numFmtId="0" fontId="45" fillId="38" borderId="23" xfId="0" applyFont="1" applyFill="1" applyBorder="1" applyAlignment="1">
      <alignment horizontal="left" vertical="top" wrapText="1"/>
    </xf>
    <xf numFmtId="0" fontId="39" fillId="38" borderId="0" xfId="0" applyFont="1" applyFill="1" applyAlignment="1">
      <alignment horizontal="left" vertical="top" wrapText="1"/>
    </xf>
    <xf numFmtId="0" fontId="35" fillId="38" borderId="23" xfId="0" applyFont="1" applyFill="1" applyBorder="1" applyAlignment="1">
      <alignment horizontal="left" vertical="top" wrapText="1"/>
    </xf>
    <xf numFmtId="0" fontId="43" fillId="0" borderId="0" xfId="0" applyFont="1" applyAlignment="1">
      <alignment vertical="top" wrapText="1"/>
    </xf>
    <xf numFmtId="164" fontId="39" fillId="38" borderId="0" xfId="0" applyNumberFormat="1" applyFont="1" applyFill="1" applyAlignment="1">
      <alignment vertical="top" wrapText="1"/>
    </xf>
    <xf numFmtId="164" fontId="39" fillId="0" borderId="0" xfId="0" applyNumberFormat="1" applyFont="1" applyAlignment="1">
      <alignment vertical="top" wrapText="1"/>
    </xf>
    <xf numFmtId="0" fontId="38" fillId="39" borderId="0" xfId="42" applyFont="1" applyFill="1" applyAlignment="1">
      <alignment horizontal="left" vertical="top" wrapText="1"/>
    </xf>
    <xf numFmtId="0" fontId="39" fillId="39" borderId="0" xfId="0" applyFont="1" applyFill="1" applyAlignment="1">
      <alignment horizontal="center" vertical="top" wrapText="1"/>
    </xf>
    <xf numFmtId="0" fontId="39" fillId="39" borderId="0" xfId="0" applyFont="1" applyFill="1" applyAlignment="1">
      <alignment horizontal="left" vertical="top" wrapText="1"/>
    </xf>
    <xf numFmtId="0" fontId="35" fillId="39" borderId="23" xfId="0" applyFont="1" applyFill="1" applyBorder="1" applyAlignment="1">
      <alignment horizontal="left" vertical="top" wrapText="1"/>
    </xf>
    <xf numFmtId="0" fontId="39" fillId="39" borderId="0" xfId="0" applyFont="1" applyFill="1" applyAlignment="1">
      <alignment vertical="top" wrapText="1"/>
    </xf>
    <xf numFmtId="164" fontId="39" fillId="39" borderId="0" xfId="0" applyNumberFormat="1" applyFont="1" applyFill="1" applyAlignment="1">
      <alignment horizontal="right" vertical="top" wrapText="1"/>
    </xf>
    <xf numFmtId="164" fontId="39" fillId="39" borderId="0" xfId="0" applyNumberFormat="1" applyFont="1" applyFill="1" applyAlignment="1">
      <alignment vertical="top" wrapText="1"/>
    </xf>
    <xf numFmtId="0" fontId="39" fillId="39" borderId="29" xfId="0" applyFont="1" applyFill="1" applyBorder="1" applyAlignment="1">
      <alignment horizontal="left" vertical="top" wrapText="1"/>
    </xf>
    <xf numFmtId="0" fontId="39" fillId="39" borderId="30" xfId="0" applyFont="1" applyFill="1" applyBorder="1" applyAlignment="1">
      <alignment horizontal="left" vertical="top" wrapText="1"/>
    </xf>
    <xf numFmtId="0" fontId="16" fillId="0" borderId="24" xfId="0" applyFont="1" applyBorder="1" applyAlignment="1">
      <alignment horizontal="right" vertical="center" wrapText="1"/>
    </xf>
    <xf numFmtId="0" fontId="36" fillId="38" borderId="0" xfId="0" applyFont="1" applyFill="1" applyAlignment="1">
      <alignment horizontal="left" vertical="top" wrapText="1"/>
    </xf>
    <xf numFmtId="0" fontId="34" fillId="0" borderId="0" xfId="0" applyFont="1" applyAlignment="1">
      <alignment horizontal="center" vertical="center" wrapText="1"/>
    </xf>
    <xf numFmtId="0" fontId="13" fillId="34" borderId="16" xfId="0" applyFont="1" applyFill="1" applyBorder="1" applyAlignment="1">
      <alignment horizontal="left" vertical="center"/>
    </xf>
    <xf numFmtId="0" fontId="13" fillId="34" borderId="17" xfId="0" applyFont="1" applyFill="1" applyBorder="1" applyAlignment="1">
      <alignment horizontal="left" vertical="center"/>
    </xf>
    <xf numFmtId="0" fontId="13" fillId="34" borderId="18" xfId="0" applyFont="1" applyFill="1" applyBorder="1" applyAlignment="1">
      <alignment horizontal="left" vertical="center"/>
    </xf>
    <xf numFmtId="0" fontId="13" fillId="35" borderId="16" xfId="0" applyFont="1" applyFill="1" applyBorder="1" applyAlignment="1">
      <alignment horizontal="left" vertical="center"/>
    </xf>
    <xf numFmtId="0" fontId="13" fillId="35" borderId="17" xfId="0" applyFont="1" applyFill="1" applyBorder="1" applyAlignment="1">
      <alignment horizontal="left" vertical="center"/>
    </xf>
    <xf numFmtId="0" fontId="13" fillId="35" borderId="18" xfId="0" applyFont="1" applyFill="1" applyBorder="1" applyAlignment="1">
      <alignment horizontal="left" vertical="center"/>
    </xf>
    <xf numFmtId="0" fontId="25" fillId="33" borderId="19" xfId="0" applyFont="1" applyFill="1" applyBorder="1" applyAlignment="1">
      <alignment horizontal="left" vertical="center"/>
    </xf>
    <xf numFmtId="0" fontId="25" fillId="33" borderId="20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25" fillId="33" borderId="22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42"/>
    <xf numFmtId="16" fontId="0" fillId="0" borderId="0" xfId="0" applyNumberFormat="1"/>
    <xf numFmtId="0" fontId="35" fillId="39" borderId="0" xfId="0" applyFont="1" applyFill="1" applyAlignment="1">
      <alignment horizontal="center" vertical="top" wrapText="1"/>
    </xf>
    <xf numFmtId="0" fontId="35" fillId="39" borderId="0" xfId="0" applyFont="1" applyFill="1" applyAlignment="1">
      <alignment horizontal="left" vertical="top" wrapText="1"/>
    </xf>
    <xf numFmtId="0" fontId="45" fillId="39" borderId="23" xfId="0" applyFont="1" applyFill="1" applyBorder="1" applyAlignment="1">
      <alignment horizontal="left" vertical="top" wrapText="1"/>
    </xf>
    <xf numFmtId="0" fontId="36" fillId="39" borderId="0" xfId="0" applyFont="1" applyFill="1" applyAlignment="1">
      <alignment horizontal="left" vertical="top" wrapText="1"/>
    </xf>
    <xf numFmtId="0" fontId="45" fillId="39" borderId="23" xfId="42" applyFont="1" applyFill="1" applyBorder="1" applyAlignment="1">
      <alignment horizontal="left" vertical="top" wrapText="1"/>
    </xf>
    <xf numFmtId="0" fontId="40" fillId="39" borderId="0" xfId="0" applyFont="1" applyFill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der, Christopher M (PERATON LABS)" id="{1B8DE51B-22ED-6C46-BBAC-CC5587608FF8}" userId="S::christopher.wilder@perspectalabs.com::0d8e6a72-1172-434e-b817-423c435459ee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407EFFA3-A48F-3A4F-A91B-F8B2A76619BB}">
    <text>See Alternative part sources</text>
  </threadedComment>
  <threadedComment ref="E74" dT="2022-10-24T16:52:49.79" personId="{1B8DE51B-22ED-6C46-BBAC-CC5587608FF8}" id="{6BEE99CC-CD22-2D47-A50D-5202861295B5}">
    <text>Sale price as of 10/24/2022. Originally $48.00</text>
  </threadedComment>
  <threadedComment ref="B77" dT="2022-10-25T07:56:24.36" personId="{1B8DE51B-22ED-6C46-BBAC-CC5587608FF8}" id="{BAFC4B69-9675-6E43-9F65-CE46147EB179}">
    <text>Replaced with the BTT Manta M8P control board</text>
  </threadedComment>
  <threadedComment ref="B78" dT="2022-10-25T07:57:15.96" personId="{1B8DE51B-22ED-6C46-BBAC-CC5587608FF8}" id="{7D4E61A2-C4B9-E24B-AB55-A67030F32D89}">
    <text>Replaced with the BTT CB1 computing core board adapter for Manta controller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9D88A51E-8A20-8441-8BC7-AFFDC69D4E04}">
    <text>See Alternative part sources</text>
  </threadedComment>
  <threadedComment ref="E74" dT="2022-10-24T16:52:49.79" personId="{1B8DE51B-22ED-6C46-BBAC-CC5587608FF8}" id="{57D7BC20-15D9-5747-B046-686E5198DD37}">
    <text>Sale price as of 10/24/2022. Originally $48.00</text>
  </threadedComment>
  <threadedComment ref="B77" dT="2022-10-25T07:56:24.36" personId="{1B8DE51B-22ED-6C46-BBAC-CC5587608FF8}" id="{9FB0AEFB-FD5E-6941-8EAE-50EB5E6F52E0}">
    <text>Replaced with the BTT Manta M8P control board</text>
  </threadedComment>
  <threadedComment ref="B78" dT="2022-10-25T07:57:15.96" personId="{1B8DE51B-22ED-6C46-BBAC-CC5587608FF8}" id="{152B0A97-A98A-EC43-80DF-C9547DE5DFBC}">
    <text>Replaced with the BTT CB1 computing core board adapter for Manta controller boards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st3d.com/products/voron-2-4-motor-kit-by-omc-steppersonline?_pos=1&amp;_sid=dd1f4dbfe&amp;_ss=r" TargetMode="External"/><Relationship Id="rId21" Type="http://schemas.openxmlformats.org/officeDocument/2006/relationships/hyperlink" Target="https://west3d.com/products/voron-hall-effect-x-y-endstop-pcb-assembled?_pos=1&amp;_sid=ca49ce687&amp;_ss=r" TargetMode="External"/><Relationship Id="rId42" Type="http://schemas.openxmlformats.org/officeDocument/2006/relationships/hyperlink" Target="https://west3d.com/products/btt-48v-octopus-pro-controller-board-3d-printer-control-system?variant=42182061752532" TargetMode="External"/><Relationship Id="rId47" Type="http://schemas.openxmlformats.org/officeDocument/2006/relationships/hyperlink" Target="https://west3d.com/products/v2-4-cable-chain-set?variant=42258915098836" TargetMode="External"/><Relationship Id="rId63" Type="http://schemas.openxmlformats.org/officeDocument/2006/relationships/hyperlink" Target="https://west3d.com/products/tmc2226-stepper-motor-driver-drivers-btt" TargetMode="External"/><Relationship Id="rId68" Type="http://schemas.openxmlformats.org/officeDocument/2006/relationships/hyperlink" Target="https://west3d.com/products/5mm-x-10m-single-sided-self-adhesive-tape-1mm-thick" TargetMode="External"/><Relationship Id="rId84" Type="http://schemas.openxmlformats.org/officeDocument/2006/relationships/hyperlink" Target="https://www.printedsolid.com/collections/prusament/products/prusament-asa-lipstick-red-850g" TargetMode="External"/><Relationship Id="rId89" Type="http://schemas.openxmlformats.org/officeDocument/2006/relationships/hyperlink" Target="https://west3d.com/products/touch-screen-display-5-inch-ptft50-btt?_pos=1&amp;_sid=3ed1cf151&amp;_ss=r" TargetMode="External"/><Relationship Id="rId16" Type="http://schemas.openxmlformats.org/officeDocument/2006/relationships/hyperlink" Target="https://west3d.com/products/microswitch-z-endstop-pcb-assembled?_pos=1&amp;_sid=06ad9004a&amp;_ss=r" TargetMode="External"/><Relationship Id="rId107" Type="http://schemas.openxmlformats.org/officeDocument/2006/relationships/hyperlink" Target="https://west3d.com/products/gdstime-dc-24v-50x50x15-centrifugal-blower-fan-gdb5015dual-ball-bearing-6000rpm-2-2w-1a-xh2-54?variant=42230989455572" TargetMode="External"/><Relationship Id="rId11" Type="http://schemas.openxmlformats.org/officeDocument/2006/relationships/hyperlink" Target="https://west3d.com/products/west3d-printing-mgn9h-1r-300-350-400-linear-rails-with-carriages-cna?variant=42656536133844" TargetMode="External"/><Relationship Id="rId32" Type="http://schemas.openxmlformats.org/officeDocument/2006/relationships/hyperlink" Target="https://west3d.com/products/zf-rocker-switch-dpst-16a-on-off-wrg32f2bbrln?_pos=1&amp;_sid=5dfc265cb&amp;_ss=r" TargetMode="External"/><Relationship Id="rId37" Type="http://schemas.openxmlformats.org/officeDocument/2006/relationships/hyperlink" Target="https://west3d.com/products/sunon-4010-premium-axial-fan-maglev-suspension-bearing-24v?_pos=1&amp;_sid=2e7a78545&amp;_ss=r" TargetMode="External"/><Relationship Id="rId53" Type="http://schemas.openxmlformats.org/officeDocument/2006/relationships/hyperlink" Target="https://west3d.com/products/din-rail-clamp-bracket-with-2-mounting-screws-for-solid-state-relay-ssr?_pos=2&amp;_sid=34fdb88f9&amp;_ss=r" TargetMode="External"/><Relationship Id="rId58" Type="http://schemas.openxmlformats.org/officeDocument/2006/relationships/hyperlink" Target="https://west3d.com/products/klicky-probe-kit-complete" TargetMode="External"/><Relationship Id="rId74" Type="http://schemas.openxmlformats.org/officeDocument/2006/relationships/hyperlink" Target="https://west3d.com/products/keenovo-fermio-style-silicone-heater-heating-pad?variant=41219774185640" TargetMode="External"/><Relationship Id="rId79" Type="http://schemas.openxmlformats.org/officeDocument/2006/relationships/hyperlink" Target="https://west3d.com/products/voron-serial-sticker" TargetMode="External"/><Relationship Id="rId102" Type="http://schemas.openxmlformats.org/officeDocument/2006/relationships/hyperlink" Target="https://dfh.fm/products/daylight-on-a-stick-by-bartlammers?variant=43155177308382" TargetMode="External"/><Relationship Id="rId5" Type="http://schemas.openxmlformats.org/officeDocument/2006/relationships/hyperlink" Target="https://west3d.com/products/west3d-bdm-voron-2-4-motion-set-black-or-silver?variant=42314907910356" TargetMode="External"/><Relationship Id="rId90" Type="http://schemas.openxmlformats.org/officeDocument/2006/relationships/hyperlink" Target="https://west3d.com/products/mini-12864-display-type-b-bttwhite-on-rgb" TargetMode="External"/><Relationship Id="rId95" Type="http://schemas.openxmlformats.org/officeDocument/2006/relationships/hyperlink" Target="https://www.amazon.com/Printer-Adhesive-Layerneer-Original-Filament/dp/B079984GV5/" TargetMode="External"/><Relationship Id="rId22" Type="http://schemas.openxmlformats.org/officeDocument/2006/relationships/hyperlink" Target="https://west3d.com/products/omron-tl-q5m-inductive-probe?_pos=2&amp;_sid=832b33dd2&amp;_ss=r" TargetMode="External"/><Relationship Id="rId27" Type="http://schemas.openxmlformats.org/officeDocument/2006/relationships/hyperlink" Target="https://west3d.com/products/mean-well-lrs-200-24-200w-24v-8-8a-power-supply-psu?_pos=4&amp;_sid=965d25871&amp;_ss=r" TargetMode="External"/><Relationship Id="rId43" Type="http://schemas.openxmlformats.org/officeDocument/2006/relationships/hyperlink" Target="https://west3d.com/products/makerbase-mks-monster8-32bit-control-board-3d-printer?_pos=1&amp;_sid=b657f83e5&amp;_ss=r" TargetMode="External"/><Relationship Id="rId48" Type="http://schemas.openxmlformats.org/officeDocument/2006/relationships/hyperlink" Target="https://west3d.com/products/voron-2-4-abs-panels?variant=41207116497064" TargetMode="External"/><Relationship Id="rId64" Type="http://schemas.openxmlformats.org/officeDocument/2006/relationships/hyperlink" Target="https://west3d.com/products/voron-v2-4-usa-frame-kit?variant=41115940520104" TargetMode="External"/><Relationship Id="rId69" Type="http://schemas.openxmlformats.org/officeDocument/2006/relationships/hyperlink" Target="https://west3d.com/products/igus-cable-chain-kits?variant=42052418601172" TargetMode="External"/><Relationship Id="rId80" Type="http://schemas.openxmlformats.org/officeDocument/2006/relationships/hyperlink" Target="https://west3d.com/products/titanium-backers-for-voron-2-4-trident-3-pack?variant=42064409624788" TargetMode="External"/><Relationship Id="rId85" Type="http://schemas.openxmlformats.org/officeDocument/2006/relationships/hyperlink" Target="https://www.printedsolid.com/collections/prusament/products/prusament-asa-1-75mm-850g-jet-black" TargetMode="External"/><Relationship Id="rId12" Type="http://schemas.openxmlformats.org/officeDocument/2006/relationships/hyperlink" Target="https://west3d.com/products/west3d-printing-mgn12h-1r-300-350-400-linear-rails-with-carriages?_pos=6&amp;_sid=0fa44e00f&amp;_ss=r" TargetMode="External"/><Relationship Id="rId17" Type="http://schemas.openxmlformats.org/officeDocument/2006/relationships/hyperlink" Target="https://west3d.com/products/sexbolt-z-endstop-fully-assembled?_pos=1&amp;_sid=f739f1228&amp;_ss=r" TargetMode="External"/><Relationship Id="rId33" Type="http://schemas.openxmlformats.org/officeDocument/2006/relationships/hyperlink" Target="https://west3d.com/products/ac-power-unfilted-inlet-w-15a-switch-250vac-inlet-iec-gs-1-100-adam-tech" TargetMode="External"/><Relationship Id="rId38" Type="http://schemas.openxmlformats.org/officeDocument/2006/relationships/hyperlink" Target="https://west3d.com/products/gdstime-dc-24v-40x40x20-centrifugal-blower-fan-gdb3020-dual-ball-bearing-6500rpm-1-5w-07a-xh2-54?_pos=5&amp;_sid=a77000a3f&amp;_ss=r" TargetMode="External"/><Relationship Id="rId59" Type="http://schemas.openxmlformats.org/officeDocument/2006/relationships/hyperlink" Target="https://west3d.com/products/voron-2-4-motor-kit-by-ldo-motors" TargetMode="External"/><Relationship Id="rId103" Type="http://schemas.openxmlformats.org/officeDocument/2006/relationships/hyperlink" Target="https://www.printedsolid.com/products/modifi3d-pro-3d-print-finishing-and-repair-tool?variant=31596345426005" TargetMode="External"/><Relationship Id="rId108" Type="http://schemas.openxmlformats.org/officeDocument/2006/relationships/vmlDrawing" Target="../drawings/vmlDrawing1.vml"/><Relationship Id="rId54" Type="http://schemas.openxmlformats.org/officeDocument/2006/relationships/hyperlink" Target="https://west3d.com/products/wago-lever-nuts-fast-wire-cable-connectors-12-24awg-221-412-221-413-221-415?variant=42449689247956" TargetMode="External"/><Relationship Id="rId70" Type="http://schemas.openxmlformats.org/officeDocument/2006/relationships/hyperlink" Target="https://west3d.com/products/linneo-diy-fep-wiring-harness-kit-for-voron-2-4-trident" TargetMode="External"/><Relationship Id="rId75" Type="http://schemas.openxmlformats.org/officeDocument/2006/relationships/hyperlink" Target="https://west3d.com/products/double-sided-texture-smooth-flex-plate-with-3m-magnetic-backing-energetic-west3d-collab?variant=41975465967828" TargetMode="External"/><Relationship Id="rId91" Type="http://schemas.openxmlformats.org/officeDocument/2006/relationships/hyperlink" Target="https://www.printedsolid.com/products/voron-v2-panel-set-made-from-aluminum-composite-material?variant=32641396375637" TargetMode="External"/><Relationship Id="rId96" Type="http://schemas.openxmlformats.org/officeDocument/2006/relationships/hyperlink" Target="https://mandalaroseworks.com/products/matched-height-kinematic-kit" TargetMode="External"/><Relationship Id="rId1" Type="http://schemas.openxmlformats.org/officeDocument/2006/relationships/hyperlink" Target="https://west3d.com/products/printed-parts-for-voron-2-4?_pos=2&amp;_sid=e14926f18&amp;_ss=r" TargetMode="External"/><Relationship Id="rId6" Type="http://schemas.openxmlformats.org/officeDocument/2006/relationships/hyperlink" Target="https://west3d.com/products/powge-gates-voron-2-4-motion-set-black-or-silver" TargetMode="External"/><Relationship Id="rId15" Type="http://schemas.openxmlformats.org/officeDocument/2006/relationships/hyperlink" Target="https://west3d.com/products/updated-rubber-feet-for-trident-v2-4-set-of-4?_pos=3&amp;_sid=1c2a5098d&amp;_ss=r" TargetMode="External"/><Relationship Id="rId23" Type="http://schemas.openxmlformats.org/officeDocument/2006/relationships/hyperlink" Target="https://west3d.com/products/bat85-diode?_pos=2&amp;_sid=7df00f9b9&amp;_ss=r" TargetMode="External"/><Relationship Id="rId28" Type="http://schemas.openxmlformats.org/officeDocument/2006/relationships/hyperlink" Target="https://west3d.com/products/mean-well-lrs-200-48-200w-48v-4-4a-power-supply-psu?_pos=5&amp;_sid=caa366dc6&amp;_ss=r" TargetMode="External"/><Relationship Id="rId36" Type="http://schemas.openxmlformats.org/officeDocument/2006/relationships/hyperlink" Target="https://west3d.com/products/gdstime-dc-24v-40x40x10-axial-fan-gda4010-9-blades-dual-ball-bearing-7500rpm-9w-04a-xh2-54?_pos=6&amp;_sid=a77000a3f&amp;_ss=r" TargetMode="External"/><Relationship Id="rId49" Type="http://schemas.openxmlformats.org/officeDocument/2006/relationships/hyperlink" Target="https://west3d.com/products/voron-2-4-acrylic-panels?variant=41213966287016" TargetMode="External"/><Relationship Id="rId57" Type="http://schemas.openxmlformats.org/officeDocument/2006/relationships/hyperlink" Target="https://west3d.com/products/6ft-18-awg-power-cord-c13-ul-listed?_pos=1&amp;_sid=9a86b2051&amp;_ss=r" TargetMode="External"/><Relationship Id="rId106" Type="http://schemas.openxmlformats.org/officeDocument/2006/relationships/hyperlink" Target="https://west3d.com/products/hartk-stealthburner-toolhead-pcb?variant=42679613718740" TargetMode="External"/><Relationship Id="rId10" Type="http://schemas.openxmlformats.org/officeDocument/2006/relationships/hyperlink" Target="https://west3d.com/products/ldo-motors-mgn9h-1r-300-350-4000-linear-rails-with-carriages?_pos=4&amp;_sid=0fa44e00f&amp;_ss=r" TargetMode="External"/><Relationship Id="rId31" Type="http://schemas.openxmlformats.org/officeDocument/2006/relationships/hyperlink" Target="https://west3d.com/products/mean-well-rs-25-5-25w-5v-5a-power-supply-psu?_pos=1&amp;_sid=965d25871&amp;_ss=r" TargetMode="External"/><Relationship Id="rId44" Type="http://schemas.openxmlformats.org/officeDocument/2006/relationships/hyperlink" Target="https://west3d.com/products/mini-12864-display-type-b-bttwhite-on-rgb?_pos=3&amp;_sid=7225d3998&amp;_ss=r" TargetMode="External"/><Relationship Id="rId52" Type="http://schemas.openxmlformats.org/officeDocument/2006/relationships/hyperlink" Target="https://west3d.com/products/din-rails-35mm-x-7-5mm-steel-pair?variant=42117740658900" TargetMode="External"/><Relationship Id="rId60" Type="http://schemas.openxmlformats.org/officeDocument/2006/relationships/hyperlink" Target="https://west3d.com/products/btt-manta-m8p-klipper-controller-board-3d-printer-control-system-using-cb1-cm4" TargetMode="External"/><Relationship Id="rId65" Type="http://schemas.openxmlformats.org/officeDocument/2006/relationships/hyperlink" Target="https://west3d.com/products/bowden-ptfe-tube-4mm-od-3mm-id?variant=41895975387348" TargetMode="External"/><Relationship Id="rId73" Type="http://schemas.openxmlformats.org/officeDocument/2006/relationships/hyperlink" Target="https://west3d.com/products/voron-2-4-build-mic6-aluminum-build-plate?variant=41126171279528" TargetMode="External"/><Relationship Id="rId78" Type="http://schemas.openxmlformats.org/officeDocument/2006/relationships/hyperlink" Target="https://west3d.com/products/3m-vhb-tape-5952?variant=42692316627156" TargetMode="External"/><Relationship Id="rId81" Type="http://schemas.openxmlformats.org/officeDocument/2006/relationships/hyperlink" Target="https://west3d.com/products/kinematics-mount?variant=42814774870228" TargetMode="External"/><Relationship Id="rId86" Type="http://schemas.openxmlformats.org/officeDocument/2006/relationships/hyperlink" Target="https://west3d.com/products/voron-zip-tie-kit" TargetMode="External"/><Relationship Id="rId94" Type="http://schemas.openxmlformats.org/officeDocument/2006/relationships/hyperlink" Target="https://mandalaroseworks.com/products/the-gripper-e3dv6-wrench" TargetMode="External"/><Relationship Id="rId99" Type="http://schemas.openxmlformats.org/officeDocument/2006/relationships/hyperlink" Target="https://dfh.fm/products/disco-stick?variant=43340754976990" TargetMode="External"/><Relationship Id="rId101" Type="http://schemas.openxmlformats.org/officeDocument/2006/relationships/hyperlink" Target="https://dfh.fm/products/seeeduino-xiao'" TargetMode="External"/><Relationship Id="rId4" Type="http://schemas.openxmlformats.org/officeDocument/2006/relationships/hyperlink" Target="https://west3d.com/products/west3d-bdm-voron-2-4-motion-set-black-or-silver?_pos=1&amp;_sid=ffc38f735&amp;_ss=r" TargetMode="External"/><Relationship Id="rId9" Type="http://schemas.openxmlformats.org/officeDocument/2006/relationships/hyperlink" Target="https://west3d.com/products/west3d-printing-mgn9h-1r-300-350-400-linear-rails-with-carriages-cna?_pos=2&amp;_sid=c85ac816e&amp;_ss=r" TargetMode="External"/><Relationship Id="rId13" Type="http://schemas.openxmlformats.org/officeDocument/2006/relationships/hyperlink" Target="https://west3d.com/products/ldo-motors-mgn12h-1r-300-350-400-linear-rails-with-carriages?_pos=5&amp;_sid=0fa44e00f&amp;_ss=r" TargetMode="External"/><Relationship Id="rId18" Type="http://schemas.openxmlformats.org/officeDocument/2006/relationships/hyperlink" Target="https://west3d.com/products/omron-mouse-button-micro-switch-d2f-01l?_pos=1&amp;_sid=3f491dd97&amp;_ss=r" TargetMode="External"/><Relationship Id="rId39" Type="http://schemas.openxmlformats.org/officeDocument/2006/relationships/hyperlink" Target="https://west3d.com/products/gdstime-dc-24v-60x60x20-axial-fan-gda6020-dual-ball-bearing-5000rpm-1-7w-0-1a-xh2-54?_pos=3&amp;_sid=a77000a3f&amp;_ss=r" TargetMode="External"/><Relationship Id="rId109" Type="http://schemas.openxmlformats.org/officeDocument/2006/relationships/comments" Target="../comments1.xml"/><Relationship Id="rId34" Type="http://schemas.openxmlformats.org/officeDocument/2006/relationships/hyperlink" Target="https://west3d.com/products/tycoelectronics-10ehg1-2-filtered-power-inlet?_pos=1&amp;_sid=752da22d9&amp;_ss=r" TargetMode="External"/><Relationship Id="rId50" Type="http://schemas.openxmlformats.org/officeDocument/2006/relationships/hyperlink" Target="https://west3d.com/products/vinyl-sticker-decals?variant=42168373117140" TargetMode="External"/><Relationship Id="rId55" Type="http://schemas.openxmlformats.org/officeDocument/2006/relationships/hyperlink" Target="https://west3d.com/products/3-3-din-mounting-fast-wire-cable-connectors-wago-connector?_pos=3&amp;_sid=34fdb88f9&amp;_ss=r" TargetMode="External"/><Relationship Id="rId76" Type="http://schemas.openxmlformats.org/officeDocument/2006/relationships/hyperlink" Target="https://west3d.com/products/rapido-hot-end-high-flow-tl-phaetus?variant=43306704470228" TargetMode="External"/><Relationship Id="rId97" Type="http://schemas.openxmlformats.org/officeDocument/2006/relationships/hyperlink" Target="https://dfh.fm/products/voron-tap?variant=43703614341342" TargetMode="External"/><Relationship Id="rId104" Type="http://schemas.openxmlformats.org/officeDocument/2006/relationships/hyperlink" Target="https://west3d.com/products/sk6812-rgbw-5v-led-neopixel?variant=42230909632724" TargetMode="External"/><Relationship Id="rId7" Type="http://schemas.openxmlformats.org/officeDocument/2006/relationships/hyperlink" Target="https://west3d.com/products/powge-gates-voron-2-4-motion-set-black-or-silver?_pos=6&amp;_sid=c54dc9652&amp;_ss=r" TargetMode="External"/><Relationship Id="rId71" Type="http://schemas.openxmlformats.org/officeDocument/2006/relationships/hyperlink" Target="https://west3d.com/products/wiring-harness-for-voron-2-4-trident" TargetMode="External"/><Relationship Id="rId92" Type="http://schemas.openxmlformats.org/officeDocument/2006/relationships/hyperlink" Target="https://west3d.com/products/mobil-mobilux-ep2-10ml-filled-syringe-with-blunt-tip" TargetMode="External"/><Relationship Id="rId2" Type="http://schemas.openxmlformats.org/officeDocument/2006/relationships/hyperlink" Target="https://west3d.com/products/west3d-stainless-steel-fastener-kit-for-voron-2-4-bdf" TargetMode="External"/><Relationship Id="rId29" Type="http://schemas.openxmlformats.org/officeDocument/2006/relationships/hyperlink" Target="https://west3d.com/products/mean-well-uhp-200-24-200w-24v-8-4a-power-supply-psu?_pos=6&amp;_sid=caa366dc6&amp;_ss=r" TargetMode="External"/><Relationship Id="rId24" Type="http://schemas.openxmlformats.org/officeDocument/2006/relationships/hyperlink" Target="https://west3d.com/products/panasonic-aqa211vl-15a-solid-state-relay-ssr?_pos=1&amp;_sid=8c7f9840c&amp;_ss=r" TargetMode="External"/><Relationship Id="rId40" Type="http://schemas.openxmlformats.org/officeDocument/2006/relationships/hyperlink" Target="https://west3d.com/products/125c-cutoff-15a-thermal-fuse?_pos=6&amp;_sid=0d913b2f2&amp;_ss=r" TargetMode="External"/><Relationship Id="rId45" Type="http://schemas.openxmlformats.org/officeDocument/2006/relationships/hyperlink" Target="https://west3d.com/products/touch-screen-display-5-inch-ptft50-btt?_pos=1&amp;_sid=3ed1cf151&amp;_ss=r" TargetMode="External"/><Relationship Id="rId66" Type="http://schemas.openxmlformats.org/officeDocument/2006/relationships/hyperlink" Target="https://west3d.com/products/6mm-x-3mm-round-neomydium-magnets" TargetMode="External"/><Relationship Id="rId87" Type="http://schemas.openxmlformats.org/officeDocument/2006/relationships/hyperlink" Target="https://west3d.com/products/btt-smart-filament-runout-sensor-sfs" TargetMode="External"/><Relationship Id="rId61" Type="http://schemas.openxmlformats.org/officeDocument/2006/relationships/hyperlink" Target="https://west3d.com/products/btt-cb1-adapter-for-manta-controller-boards" TargetMode="External"/><Relationship Id="rId82" Type="http://schemas.openxmlformats.org/officeDocument/2006/relationships/hyperlink" Target="https://www.robotdigg.com/product/1314/Black-anodized-linear-rail-7,-9,-12-and-15" TargetMode="External"/><Relationship Id="rId19" Type="http://schemas.openxmlformats.org/officeDocument/2006/relationships/hyperlink" Target="https://west3d.com/products/voron-x-y-microswitch-endstop-pcb-assembled?_pos=2&amp;_sid=15e9576ef&amp;_ss=r" TargetMode="External"/><Relationship Id="rId14" Type="http://schemas.openxmlformats.org/officeDocument/2006/relationships/hyperlink" Target="https://west3d.com/products/west3d-printing-mgn12h-1r-300-350-400-linear-rails-with-carriages?variant=42640666525908" TargetMode="External"/><Relationship Id="rId30" Type="http://schemas.openxmlformats.org/officeDocument/2006/relationships/hyperlink" Target="https://west3d.com/products/mean-well-uhp-200-48-200w-48v-4-2a-power-supply-psu-1?_pos=7&amp;_sid=caa366dc6&amp;_ss=r" TargetMode="External"/><Relationship Id="rId35" Type="http://schemas.openxmlformats.org/officeDocument/2006/relationships/hyperlink" Target="https://west3d.com/products/fuse-8a-250v-holder-cartridge-5-x-20mm-glass?_pos=1&amp;_sid=0d913b2f2&amp;_ss=r" TargetMode="External"/><Relationship Id="rId56" Type="http://schemas.openxmlformats.org/officeDocument/2006/relationships/hyperlink" Target="https://west3d.com/products/adxl345-accelerometer?_pos=1&amp;_sid=92bc887c8&amp;_ss=r" TargetMode="External"/><Relationship Id="rId77" Type="http://schemas.openxmlformats.org/officeDocument/2006/relationships/hyperlink" Target="https://west3d.com/products/3m-vhb-tape-5952?variant=42692316594388" TargetMode="External"/><Relationship Id="rId100" Type="http://schemas.openxmlformats.org/officeDocument/2006/relationships/hyperlink" Target="https://dfh.fm/products/ov5640-camera-module" TargetMode="External"/><Relationship Id="rId105" Type="http://schemas.openxmlformats.org/officeDocument/2006/relationships/hyperlink" Target="https://west3d.com/products/ldo-nema14-36mm-pancake-stepper-motor-ldo-36sth20-1004ahg?variant=41897549562068" TargetMode="External"/><Relationship Id="rId8" Type="http://schemas.openxmlformats.org/officeDocument/2006/relationships/hyperlink" Target="https://west3d.com/products/berserker-v2-4-motion-kit?_pos=1&amp;_sid=20ef47c64&amp;_ss=r" TargetMode="External"/><Relationship Id="rId51" Type="http://schemas.openxmlformats.org/officeDocument/2006/relationships/hyperlink" Target="https://west3d.com/products/vinyl-sticker-decals?_pos=1&amp;_sid=e602fe7fa&amp;_ss=r" TargetMode="External"/><Relationship Id="rId72" Type="http://schemas.openxmlformats.org/officeDocument/2006/relationships/hyperlink" Target="https://west3d.com/products/voron-mag-bed-mic6-aluminum-build-plate?variant=42537846702292" TargetMode="External"/><Relationship Id="rId93" Type="http://schemas.openxmlformats.org/officeDocument/2006/relationships/hyperlink" Target="https://mandalaroseworks.com/products/kinematic-center-brace-for-voron-2-4" TargetMode="External"/><Relationship Id="rId98" Type="http://schemas.openxmlformats.org/officeDocument/2006/relationships/hyperlink" Target="https://dfh.fm/products/nightlight-on-a-stick-by-bartlammers" TargetMode="External"/><Relationship Id="rId3" Type="http://schemas.openxmlformats.org/officeDocument/2006/relationships/hyperlink" Target="https://west3d.com/products/west3d-stainless-steel-fastener-kit-for-voron-2-4-bdf?variant=41091345612968" TargetMode="External"/><Relationship Id="rId25" Type="http://schemas.openxmlformats.org/officeDocument/2006/relationships/hyperlink" Target="https://west3d.com/products/omron-g3na-210b-utu-dc5-24v-solid-state-relay-ssr?_pos=2&amp;_sid=8c7f9840c&amp;_ss=r" TargetMode="External"/><Relationship Id="rId46" Type="http://schemas.openxmlformats.org/officeDocument/2006/relationships/hyperlink" Target="https://west3d.com/products/bmg-components-kit-by-trianglelab?variant=42230858744020" TargetMode="External"/><Relationship Id="rId67" Type="http://schemas.openxmlformats.org/officeDocument/2006/relationships/hyperlink" Target="https://west3d.com/products/bowden-coupler-for-4mm-od-ptfe-tube" TargetMode="External"/><Relationship Id="rId20" Type="http://schemas.openxmlformats.org/officeDocument/2006/relationships/hyperlink" Target="https://west3d.com/products/omron-mouse-button-micro-switch-d2f-01l?_pos=1&amp;_sid=3f491dd97&amp;_ss=r" TargetMode="External"/><Relationship Id="rId41" Type="http://schemas.openxmlformats.org/officeDocument/2006/relationships/hyperlink" Target="https://west3d.com/products/btt-48v-octopus-pro-controller-board-3d-printer-control-system?_pos=1&amp;_sid=3a1dcc9e7&amp;_ss=r" TargetMode="External"/><Relationship Id="rId62" Type="http://schemas.openxmlformats.org/officeDocument/2006/relationships/hyperlink" Target="https://west3d.com/products/btt-pi4b-adapter" TargetMode="External"/><Relationship Id="rId83" Type="http://schemas.openxmlformats.org/officeDocument/2006/relationships/hyperlink" Target="https://www.robotdigg.com/product/1314/Black-anodized-linear-rail-7,-9,-12-and-15" TargetMode="External"/><Relationship Id="rId88" Type="http://schemas.openxmlformats.org/officeDocument/2006/relationships/hyperlink" Target="https://west3d.com/products/btt-cb1-heatsink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4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4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5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2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5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oronkit.com/products/voron-v2-4-fasteners-kit-voron-3d-printer-project" TargetMode="External"/><Relationship Id="rId21" Type="http://schemas.openxmlformats.org/officeDocument/2006/relationships/hyperlink" Target="https://www.voronkit.com/products/voron-v2-4-fasteners-kit-voron-3d-printer-project" TargetMode="External"/><Relationship Id="rId42" Type="http://schemas.openxmlformats.org/officeDocument/2006/relationships/hyperlink" Target="https://www.voronkit.com/products/voron-v2-4-misc-parts" TargetMode="External"/><Relationship Id="rId47" Type="http://schemas.openxmlformats.org/officeDocument/2006/relationships/hyperlink" Target="https://www.voronkit.com/products/voron-v2-4-misc-parts" TargetMode="External"/><Relationship Id="rId63" Type="http://schemas.openxmlformats.org/officeDocument/2006/relationships/hyperlink" Target="https://www.voronkit.com/products/voron-v2-4-cables-kit" TargetMode="External"/><Relationship Id="rId68" Type="http://schemas.openxmlformats.org/officeDocument/2006/relationships/hyperlink" Target="https://www.voronkit.com/products/voron-v2-4-frame-kit?variant=39755687493720" TargetMode="External"/><Relationship Id="rId7" Type="http://schemas.openxmlformats.org/officeDocument/2006/relationships/hyperlink" Target="https://www.voronkit.com/products/voron-v2-4-motion-kit" TargetMode="External"/><Relationship Id="rId71" Type="http://schemas.openxmlformats.org/officeDocument/2006/relationships/hyperlink" Target="https://www.voronkit.com/products/voron-v2-4-cables-kit" TargetMode="External"/><Relationship Id="rId2" Type="http://schemas.openxmlformats.org/officeDocument/2006/relationships/hyperlink" Target="https://www.voronkit.com/products/voron-v2-4-motion-kit" TargetMode="External"/><Relationship Id="rId16" Type="http://schemas.openxmlformats.org/officeDocument/2006/relationships/hyperlink" Target="https://www.voronkit.com/products/voron-v2-4-fasteners-kit-voron-3d-printer-project" TargetMode="External"/><Relationship Id="rId29" Type="http://schemas.openxmlformats.org/officeDocument/2006/relationships/hyperlink" Target="https://www.voronkit.com/products/voron-v2-4-motion-kit" TargetMode="External"/><Relationship Id="rId11" Type="http://schemas.openxmlformats.org/officeDocument/2006/relationships/hyperlink" Target="https://www.voronkit.com/products/voron-v2-4-fasteners-kit-voron-3d-printer-project" TargetMode="External"/><Relationship Id="rId24" Type="http://schemas.openxmlformats.org/officeDocument/2006/relationships/hyperlink" Target="https://www.voronkit.com/products/voron-v2-4-fasteners-kit-voron-3d-printer-project" TargetMode="External"/><Relationship Id="rId32" Type="http://schemas.openxmlformats.org/officeDocument/2006/relationships/hyperlink" Target="https://www.voronkit.com/products/voron-v2-4-misc-parts" TargetMode="External"/><Relationship Id="rId37" Type="http://schemas.openxmlformats.org/officeDocument/2006/relationships/hyperlink" Target="https://www.voronkit.com/products/meanwell-rs-25-5" TargetMode="External"/><Relationship Id="rId40" Type="http://schemas.openxmlformats.org/officeDocument/2006/relationships/hyperlink" Target="https://www.canakit.com/raspberry-pi-4-4gb.html" TargetMode="External"/><Relationship Id="rId45" Type="http://schemas.openxmlformats.org/officeDocument/2006/relationships/hyperlink" Target="https://www.voronkit.com/products/voron-v2-4-misc-parts" TargetMode="External"/><Relationship Id="rId53" Type="http://schemas.openxmlformats.org/officeDocument/2006/relationships/hyperlink" Target="https://www.voronkit.com/products/voron-v2-4-misc-parts" TargetMode="External"/><Relationship Id="rId58" Type="http://schemas.openxmlformats.org/officeDocument/2006/relationships/hyperlink" Target="https://www.voronkit.com/products/voron-v24-steppers-kit" TargetMode="External"/><Relationship Id="rId66" Type="http://schemas.openxmlformats.org/officeDocument/2006/relationships/hyperlink" Target="https://www.voronkit.com/products/voron-v2-4-frame-kit?variant=39755687493720" TargetMode="External"/><Relationship Id="rId5" Type="http://schemas.openxmlformats.org/officeDocument/2006/relationships/hyperlink" Target="https://www.voronkit.com/products/voron-v2-4-motion-kit" TargetMode="External"/><Relationship Id="rId61" Type="http://schemas.openxmlformats.org/officeDocument/2006/relationships/hyperlink" Target="https://www.voronkit.com/products/voron-v2-4-cables-kit" TargetMode="External"/><Relationship Id="rId19" Type="http://schemas.openxmlformats.org/officeDocument/2006/relationships/hyperlink" Target="https://www.voronkit.com/products/voron-v2-4-fasteners-kit-voron-3d-printer-project" TargetMode="External"/><Relationship Id="rId14" Type="http://schemas.openxmlformats.org/officeDocument/2006/relationships/hyperlink" Target="https://www.voronkit.com/products/voron-v2-4-fasteners-kit-voron-3d-printer-project" TargetMode="External"/><Relationship Id="rId22" Type="http://schemas.openxmlformats.org/officeDocument/2006/relationships/hyperlink" Target="https://www.voronkit.com/products/voron-v2-4-fasteners-kit-voron-3d-printer-project" TargetMode="External"/><Relationship Id="rId27" Type="http://schemas.openxmlformats.org/officeDocument/2006/relationships/hyperlink" Target="https://www.voronkit.com/products/voron-v2-4-fasteners-kit-voron-3d-printer-project" TargetMode="External"/><Relationship Id="rId30" Type="http://schemas.openxmlformats.org/officeDocument/2006/relationships/hyperlink" Target="https://www.voronkit.com/products/mgn9h-linear-rail?variant=39772655845464" TargetMode="External"/><Relationship Id="rId35" Type="http://schemas.openxmlformats.org/officeDocument/2006/relationships/hyperlink" Target="https://www.voronkit.com/products/btt-tmc-2209-v12" TargetMode="External"/><Relationship Id="rId43" Type="http://schemas.openxmlformats.org/officeDocument/2006/relationships/hyperlink" Target="https://www.voronkit.com/products/voron-v2-4-misc-parts" TargetMode="External"/><Relationship Id="rId48" Type="http://schemas.openxmlformats.org/officeDocument/2006/relationships/hyperlink" Target="https://www.voronkit.com/products/voron-v2-4-misc-parts" TargetMode="External"/><Relationship Id="rId56" Type="http://schemas.openxmlformats.org/officeDocument/2006/relationships/hyperlink" Target="https://www.voronkit.com/products/voron-v2-4-cables-kit" TargetMode="External"/><Relationship Id="rId64" Type="http://schemas.openxmlformats.org/officeDocument/2006/relationships/hyperlink" Target="https://www.voronkit.com/products/voron-v2-4-cables-kit" TargetMode="External"/><Relationship Id="rId69" Type="http://schemas.openxmlformats.org/officeDocument/2006/relationships/hyperlink" Target="https://www.voronkit.com/products/voron-v2-4-cables-kit" TargetMode="External"/><Relationship Id="rId8" Type="http://schemas.openxmlformats.org/officeDocument/2006/relationships/hyperlink" Target="https://www.voronkit.com/products/voron-v2-4-fasteners-kit-voron-3d-printer-project" TargetMode="External"/><Relationship Id="rId51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3" Type="http://schemas.openxmlformats.org/officeDocument/2006/relationships/hyperlink" Target="https://www.voronkit.com/products/voron-v2-4-motion-kit" TargetMode="External"/><Relationship Id="rId12" Type="http://schemas.openxmlformats.org/officeDocument/2006/relationships/hyperlink" Target="https://www.voronkit.com/products/voron-v2-4-fasteners-kit-voron-3d-printer-project" TargetMode="External"/><Relationship Id="rId17" Type="http://schemas.openxmlformats.org/officeDocument/2006/relationships/hyperlink" Target="https://www.voronkit.com/products/voron-v2-4-fasteners-kit-voron-3d-printer-project" TargetMode="External"/><Relationship Id="rId25" Type="http://schemas.openxmlformats.org/officeDocument/2006/relationships/hyperlink" Target="https://www.voronkit.com/products/voron-v2-4-fasteners-kit-voron-3d-printer-project" TargetMode="External"/><Relationship Id="rId33" Type="http://schemas.openxmlformats.org/officeDocument/2006/relationships/hyperlink" Target="https://www.voronkit.com/products/btt-octopus-pro" TargetMode="External"/><Relationship Id="rId38" Type="http://schemas.openxmlformats.org/officeDocument/2006/relationships/hyperlink" Target="https://www.voronkit.com/products/meanwell-lrs-200-24" TargetMode="External"/><Relationship Id="rId46" Type="http://schemas.openxmlformats.org/officeDocument/2006/relationships/hyperlink" Target="https://www.voronkit.com/products/voron-v2-4-misc-parts" TargetMode="External"/><Relationship Id="rId59" Type="http://schemas.openxmlformats.org/officeDocument/2006/relationships/hyperlink" Target="https://www.voronkit.com/products/voron-v2-4-cables-kit" TargetMode="External"/><Relationship Id="rId67" Type="http://schemas.openxmlformats.org/officeDocument/2006/relationships/hyperlink" Target="https://www.voronkit.com/products/voron-v2-4-frame-kit?variant=39755687493720" TargetMode="External"/><Relationship Id="rId20" Type="http://schemas.openxmlformats.org/officeDocument/2006/relationships/hyperlink" Target="https://www.voronkit.com/products/voron-v2-4-fasteners-kit-voron-3d-printer-project" TargetMode="External"/><Relationship Id="rId41" Type="http://schemas.openxmlformats.org/officeDocument/2006/relationships/hyperlink" Target="https://www.voronkit.com/products/voron-v2-4-misc-parts" TargetMode="External"/><Relationship Id="rId54" Type="http://schemas.openxmlformats.org/officeDocument/2006/relationships/hyperlink" Target="https://www.voronkit.com/products/voron-v2-4-misc-parts" TargetMode="External"/><Relationship Id="rId62" Type="http://schemas.openxmlformats.org/officeDocument/2006/relationships/hyperlink" Target="https://www.voronkit.com/products/voron-v2-4-cables-kit" TargetMode="External"/><Relationship Id="rId70" Type="http://schemas.openxmlformats.org/officeDocument/2006/relationships/hyperlink" Target="https://www.voronkit.com/products/voron-v2-4-cables-kit" TargetMode="External"/><Relationship Id="rId1" Type="http://schemas.openxmlformats.org/officeDocument/2006/relationships/hyperlink" Target="https://www.voronkit.com/products/voron-v2-4-motion-kit" TargetMode="External"/><Relationship Id="rId6" Type="http://schemas.openxmlformats.org/officeDocument/2006/relationships/hyperlink" Target="https://www.voronkit.com/products/voron-v2-4-motion-kit" TargetMode="External"/><Relationship Id="rId15" Type="http://schemas.openxmlformats.org/officeDocument/2006/relationships/hyperlink" Target="https://www.voronkit.com/products/voron-v2-4-fasteners-kit-voron-3d-printer-project" TargetMode="External"/><Relationship Id="rId23" Type="http://schemas.openxmlformats.org/officeDocument/2006/relationships/hyperlink" Target="https://www.voronkit.com/products/voron-v2-4-fasteners-kit-voron-3d-printer-project" TargetMode="External"/><Relationship Id="rId28" Type="http://schemas.openxmlformats.org/officeDocument/2006/relationships/hyperlink" Target="https://www.voronkit.com/products/voron-v2-4-fasteners-kit-voron-3d-printer-project" TargetMode="External"/><Relationship Id="rId36" Type="http://schemas.openxmlformats.org/officeDocument/2006/relationships/hyperlink" Target="https://www.voronkit.com/products/voron-v24-steppers-kit" TargetMode="External"/><Relationship Id="rId49" Type="http://schemas.openxmlformats.org/officeDocument/2006/relationships/hyperlink" Target="https://www.voronkit.com/products/voron-v2-4-misc-parts" TargetMode="External"/><Relationship Id="rId57" Type="http://schemas.openxmlformats.org/officeDocument/2006/relationships/hyperlink" Target="https://www.voronkit.com/products/voron-v2-4-cables-kit" TargetMode="External"/><Relationship Id="rId10" Type="http://schemas.openxmlformats.org/officeDocument/2006/relationships/hyperlink" Target="https://www.voronkit.com/products/voron-v2-4-fasteners-kit-voron-3d-printer-project" TargetMode="External"/><Relationship Id="rId31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44" Type="http://schemas.openxmlformats.org/officeDocument/2006/relationships/hyperlink" Target="https://www.voronkit.com/products/voron-v2-4-misc-parts" TargetMode="External"/><Relationship Id="rId52" Type="http://schemas.openxmlformats.org/officeDocument/2006/relationships/hyperlink" Target="https://www.voronkit.com/products/voron-v2-4-misc-parts" TargetMode="External"/><Relationship Id="rId60" Type="http://schemas.openxmlformats.org/officeDocument/2006/relationships/hyperlink" Target="https://www.voronkit.com/products/voron-v2-4-cables-kit" TargetMode="External"/><Relationship Id="rId65" Type="http://schemas.openxmlformats.org/officeDocument/2006/relationships/hyperlink" Target="https://www.voronkit.com/products/voron-v2-4-frame-kit?variant=39755687493720" TargetMode="External"/><Relationship Id="rId4" Type="http://schemas.openxmlformats.org/officeDocument/2006/relationships/hyperlink" Target="https://www.voronkit.com/products/voron-v2-4-motion-kit" TargetMode="External"/><Relationship Id="rId9" Type="http://schemas.openxmlformats.org/officeDocument/2006/relationships/hyperlink" Target="https://www.voronkit.com/products/voron-v2-4-fasteners-kit-voron-3d-printer-project" TargetMode="External"/><Relationship Id="rId13" Type="http://schemas.openxmlformats.org/officeDocument/2006/relationships/hyperlink" Target="https://www.voronkit.com/products/voron-v2-4-fasteners-kit-voron-3d-printer-project" TargetMode="External"/><Relationship Id="rId18" Type="http://schemas.openxmlformats.org/officeDocument/2006/relationships/hyperlink" Target="https://www.voronkit.com/products/voron-v2-4-fasteners-kit-voron-3d-printer-project" TargetMode="External"/><Relationship Id="rId39" Type="http://schemas.openxmlformats.org/officeDocument/2006/relationships/hyperlink" Target="https://www.voronkit.com/products/omron-g3nb-210b-dc5-24-misumi" TargetMode="External"/><Relationship Id="rId34" Type="http://schemas.openxmlformats.org/officeDocument/2006/relationships/hyperlink" Target="https://www.voronkit.com/products/btt-mini-12864-screen" TargetMode="External"/><Relationship Id="rId50" Type="http://schemas.openxmlformats.org/officeDocument/2006/relationships/hyperlink" Target="https://www.voronkit.com/products/voron-v2-4-misc-parts" TargetMode="External"/><Relationship Id="rId55" Type="http://schemas.openxmlformats.org/officeDocument/2006/relationships/hyperlink" Target="https://www.voronkit.com/products/voron-v2-4-cables-ki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AE9-6790-5149-9C7A-30C675C880B8}">
  <sheetPr>
    <tabColor rgb="FF00B050"/>
  </sheetPr>
  <dimension ref="A1:AD134"/>
  <sheetViews>
    <sheetView tabSelected="1" zoomScale="110" zoomScaleNormal="110" workbookViewId="0">
      <pane xSplit="7" ySplit="2" topLeftCell="I3" activePane="bottomRight" state="frozen"/>
      <selection pane="topRight" activeCell="H1" sqref="H1"/>
      <selection pane="bottomLeft" activeCell="A3" sqref="A3"/>
      <selection pane="bottomRight" activeCell="R37" sqref="R37:R38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2.5" style="21" bestFit="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4" customWidth="1"/>
    <col min="31" max="16384" width="10.83203125" style="21"/>
  </cols>
  <sheetData>
    <row r="1" spans="1:30" ht="24" customHeight="1">
      <c r="A1" s="128" t="s">
        <v>293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30" s="91" customFormat="1" ht="23" customHeight="1" thickBot="1">
      <c r="A2" s="92" t="s">
        <v>1</v>
      </c>
      <c r="B2" s="92" t="s">
        <v>294</v>
      </c>
      <c r="C2" s="92" t="s">
        <v>295</v>
      </c>
      <c r="D2" s="92" t="s">
        <v>377</v>
      </c>
      <c r="E2" s="92" t="s">
        <v>296</v>
      </c>
      <c r="F2" s="92" t="s">
        <v>368</v>
      </c>
      <c r="G2" s="92" t="s">
        <v>369</v>
      </c>
      <c r="H2" s="93" t="s">
        <v>370</v>
      </c>
      <c r="I2" s="94" t="s">
        <v>3</v>
      </c>
      <c r="J2" s="94" t="s">
        <v>375</v>
      </c>
      <c r="K2" s="95" t="s">
        <v>125</v>
      </c>
      <c r="L2" s="95" t="s">
        <v>374</v>
      </c>
      <c r="M2" s="95" t="s">
        <v>143</v>
      </c>
      <c r="N2" s="95" t="s">
        <v>373</v>
      </c>
      <c r="O2" s="95" t="s">
        <v>126</v>
      </c>
      <c r="P2" s="95" t="s">
        <v>139</v>
      </c>
      <c r="Q2" s="94" t="s">
        <v>444</v>
      </c>
      <c r="R2" s="94" t="s">
        <v>391</v>
      </c>
      <c r="S2" s="96" t="s">
        <v>276</v>
      </c>
      <c r="T2" s="97" t="s">
        <v>277</v>
      </c>
    </row>
    <row r="3" spans="1:30" ht="32" thickTop="1" thickBot="1">
      <c r="A3" s="58" t="s">
        <v>297</v>
      </c>
      <c r="B3" s="67">
        <v>0</v>
      </c>
      <c r="C3" s="67" t="s">
        <v>298</v>
      </c>
      <c r="D3" s="67"/>
      <c r="E3" s="61" t="s">
        <v>297</v>
      </c>
      <c r="F3" s="58"/>
      <c r="G3" s="58"/>
      <c r="H3" s="79" t="s">
        <v>371</v>
      </c>
      <c r="I3" s="76" t="s">
        <v>436</v>
      </c>
      <c r="J3" s="63">
        <f>B3</f>
        <v>0</v>
      </c>
      <c r="K3" s="64">
        <v>0</v>
      </c>
      <c r="L3" s="64">
        <f>J3*K3</f>
        <v>0</v>
      </c>
      <c r="M3" s="64"/>
      <c r="N3" s="64"/>
      <c r="O3" s="64">
        <f>L3+M3+N3</f>
        <v>0</v>
      </c>
      <c r="P3" s="64"/>
      <c r="Q3" s="76"/>
      <c r="R3" s="63" t="s">
        <v>442</v>
      </c>
      <c r="S3" s="98"/>
      <c r="T3" s="99"/>
      <c r="AD3" s="83" t="s">
        <v>433</v>
      </c>
    </row>
    <row r="4" spans="1:30" ht="45">
      <c r="A4" s="102" t="s">
        <v>299</v>
      </c>
      <c r="B4" s="103">
        <v>1</v>
      </c>
      <c r="C4" s="103" t="s">
        <v>298</v>
      </c>
      <c r="D4" s="103"/>
      <c r="E4" s="102" t="s">
        <v>300</v>
      </c>
      <c r="F4" s="104" t="s">
        <v>301</v>
      </c>
      <c r="G4" s="104"/>
      <c r="H4" s="105" t="str">
        <f>E4</f>
        <v>West3D BDF Stainless Steel Fasteners - Stainless Steel Hammer Head Upgrade</v>
      </c>
      <c r="I4" s="106"/>
      <c r="J4" s="107">
        <f>B4</f>
        <v>1</v>
      </c>
      <c r="K4" s="108">
        <v>84.99</v>
      </c>
      <c r="L4" s="108">
        <f t="shared" ref="L4:L47" si="0">J4*K4</f>
        <v>84.99</v>
      </c>
      <c r="M4" s="108">
        <v>0</v>
      </c>
      <c r="N4" s="108">
        <v>0</v>
      </c>
      <c r="O4" s="108">
        <f t="shared" ref="O4:O47" si="1">L4+M4+N4</f>
        <v>84.99</v>
      </c>
      <c r="P4" s="108">
        <f t="shared" ref="P4:P10" si="2">O4</f>
        <v>84.99</v>
      </c>
      <c r="Q4" s="106"/>
      <c r="R4" s="107" t="s">
        <v>392</v>
      </c>
      <c r="S4" s="109" t="s">
        <v>500</v>
      </c>
      <c r="T4" s="110" t="s">
        <v>452</v>
      </c>
      <c r="AD4" s="86" t="s">
        <v>280</v>
      </c>
    </row>
    <row r="5" spans="1:30" ht="30">
      <c r="A5" s="102" t="s">
        <v>302</v>
      </c>
      <c r="B5" s="103">
        <v>1</v>
      </c>
      <c r="C5" s="103" t="s">
        <v>298</v>
      </c>
      <c r="D5" s="103"/>
      <c r="E5" s="102" t="s">
        <v>303</v>
      </c>
      <c r="F5" s="102" t="s">
        <v>304</v>
      </c>
      <c r="G5" s="102" t="s">
        <v>305</v>
      </c>
      <c r="H5" s="105" t="str">
        <f>G5</f>
        <v>POWGE Motion Black</v>
      </c>
      <c r="I5" s="106" t="s">
        <v>462</v>
      </c>
      <c r="J5" s="107">
        <f>B5</f>
        <v>1</v>
      </c>
      <c r="K5" s="108">
        <v>144.99</v>
      </c>
      <c r="L5" s="108">
        <f t="shared" si="0"/>
        <v>144.99</v>
      </c>
      <c r="M5" s="108">
        <v>0</v>
      </c>
      <c r="N5" s="108">
        <v>0</v>
      </c>
      <c r="O5" s="108">
        <f t="shared" si="1"/>
        <v>144.99</v>
      </c>
      <c r="P5" s="108">
        <f t="shared" si="2"/>
        <v>144.99</v>
      </c>
      <c r="Q5" s="115"/>
      <c r="R5" s="107" t="s">
        <v>392</v>
      </c>
      <c r="S5" s="109" t="s">
        <v>499</v>
      </c>
      <c r="T5" s="110" t="s">
        <v>464</v>
      </c>
      <c r="AD5" s="86" t="s">
        <v>434</v>
      </c>
    </row>
    <row r="6" spans="1:30" ht="45">
      <c r="A6" s="102" t="s">
        <v>306</v>
      </c>
      <c r="B6" s="103">
        <v>6</v>
      </c>
      <c r="C6" s="103" t="s">
        <v>298</v>
      </c>
      <c r="D6" s="103"/>
      <c r="E6" s="102" t="s">
        <v>307</v>
      </c>
      <c r="F6" s="102" t="s">
        <v>308</v>
      </c>
      <c r="G6" s="102" t="s">
        <v>426</v>
      </c>
      <c r="H6" s="111" t="str">
        <f>G6</f>
        <v>RobotDigg GS_MGN9-1H-B400 (black anodized)</v>
      </c>
      <c r="I6" s="106" t="s">
        <v>428</v>
      </c>
      <c r="J6" s="107">
        <f>B6</f>
        <v>6</v>
      </c>
      <c r="K6" s="108">
        <v>15</v>
      </c>
      <c r="L6" s="108">
        <f t="shared" si="0"/>
        <v>90</v>
      </c>
      <c r="M6" s="108">
        <f>(41.82/($J$6+$J$7))*J6</f>
        <v>35.845714285714287</v>
      </c>
      <c r="N6" s="108">
        <v>0</v>
      </c>
      <c r="O6" s="108">
        <f t="shared" si="1"/>
        <v>125.84571428571428</v>
      </c>
      <c r="P6" s="108">
        <f t="shared" si="2"/>
        <v>125.84571428571428</v>
      </c>
      <c r="Q6" s="106"/>
      <c r="R6" s="107" t="s">
        <v>392</v>
      </c>
      <c r="S6" s="109" t="s">
        <v>498</v>
      </c>
      <c r="T6" s="110" t="s">
        <v>490</v>
      </c>
      <c r="AD6" s="86" t="s">
        <v>392</v>
      </c>
    </row>
    <row r="7" spans="1:30" ht="30">
      <c r="A7" s="102" t="s">
        <v>309</v>
      </c>
      <c r="B7" s="103">
        <v>1</v>
      </c>
      <c r="C7" s="103" t="s">
        <v>298</v>
      </c>
      <c r="D7" s="103"/>
      <c r="E7" s="102" t="s">
        <v>310</v>
      </c>
      <c r="F7" s="102" t="s">
        <v>311</v>
      </c>
      <c r="G7" s="102" t="s">
        <v>427</v>
      </c>
      <c r="H7" s="111" t="str">
        <f>G7</f>
        <v>RobotDigg GS_MGN12-1H-B400 (black anodized)</v>
      </c>
      <c r="I7" s="106" t="s">
        <v>428</v>
      </c>
      <c r="J7" s="107">
        <f>B7</f>
        <v>1</v>
      </c>
      <c r="K7" s="108">
        <v>15</v>
      </c>
      <c r="L7" s="108">
        <f t="shared" si="0"/>
        <v>15</v>
      </c>
      <c r="M7" s="108">
        <f>(41.82/($J$6+$J$7))*J7</f>
        <v>5.9742857142857142</v>
      </c>
      <c r="N7" s="108">
        <v>0</v>
      </c>
      <c r="O7" s="108">
        <f t="shared" si="1"/>
        <v>20.974285714285713</v>
      </c>
      <c r="P7" s="108">
        <f t="shared" si="2"/>
        <v>20.974285714285713</v>
      </c>
      <c r="Q7" s="106"/>
      <c r="R7" s="107" t="s">
        <v>392</v>
      </c>
      <c r="S7" s="109" t="s">
        <v>284</v>
      </c>
      <c r="T7" s="110" t="s">
        <v>490</v>
      </c>
      <c r="AD7" s="86" t="s">
        <v>435</v>
      </c>
    </row>
    <row r="8" spans="1:30">
      <c r="A8" s="102" t="s">
        <v>312</v>
      </c>
      <c r="B8" s="103">
        <v>4</v>
      </c>
      <c r="C8" s="103" t="s">
        <v>313</v>
      </c>
      <c r="D8" s="103"/>
      <c r="E8" s="104"/>
      <c r="F8" s="104"/>
      <c r="G8" s="104"/>
      <c r="H8" s="105" t="str">
        <f>A8</f>
        <v>Updated Rubber Feet for V2.4</v>
      </c>
      <c r="I8" s="106" t="s">
        <v>453</v>
      </c>
      <c r="J8" s="107">
        <v>1</v>
      </c>
      <c r="K8" s="108">
        <v>8.99</v>
      </c>
      <c r="L8" s="108">
        <f t="shared" si="0"/>
        <v>8.99</v>
      </c>
      <c r="M8" s="108">
        <v>0</v>
      </c>
      <c r="N8" s="108">
        <v>0</v>
      </c>
      <c r="O8" s="108">
        <f t="shared" si="1"/>
        <v>8.99</v>
      </c>
      <c r="P8" s="108">
        <f t="shared" si="2"/>
        <v>8.99</v>
      </c>
      <c r="Q8" s="115"/>
      <c r="R8" s="107" t="s">
        <v>392</v>
      </c>
      <c r="S8" s="109" t="s">
        <v>463</v>
      </c>
      <c r="T8" s="110" t="s">
        <v>463</v>
      </c>
      <c r="AD8" s="86" t="s">
        <v>442</v>
      </c>
    </row>
    <row r="9" spans="1:30" ht="30">
      <c r="A9" s="102" t="s">
        <v>314</v>
      </c>
      <c r="B9" s="103">
        <v>1</v>
      </c>
      <c r="C9" s="103" t="s">
        <v>298</v>
      </c>
      <c r="D9" s="103"/>
      <c r="E9" s="102" t="s">
        <v>315</v>
      </c>
      <c r="F9" s="102" t="s">
        <v>372</v>
      </c>
      <c r="G9" s="104"/>
      <c r="H9" s="105" t="str">
        <f>A9</f>
        <v>Z PCB</v>
      </c>
      <c r="I9" s="106" t="s">
        <v>465</v>
      </c>
      <c r="J9" s="107">
        <f t="shared" ref="J9:J22" si="3">B9</f>
        <v>1</v>
      </c>
      <c r="K9" s="108">
        <v>4</v>
      </c>
      <c r="L9" s="108">
        <f t="shared" si="0"/>
        <v>4</v>
      </c>
      <c r="M9" s="108">
        <v>0</v>
      </c>
      <c r="N9" s="108">
        <v>0</v>
      </c>
      <c r="O9" s="108">
        <f t="shared" si="1"/>
        <v>4</v>
      </c>
      <c r="P9" s="108">
        <f t="shared" si="2"/>
        <v>4</v>
      </c>
      <c r="Q9" s="115"/>
      <c r="R9" s="107" t="s">
        <v>392</v>
      </c>
      <c r="S9" s="109" t="s">
        <v>463</v>
      </c>
      <c r="T9" s="110" t="s">
        <v>463</v>
      </c>
      <c r="AD9" s="86" t="s">
        <v>443</v>
      </c>
    </row>
    <row r="10" spans="1:30" ht="17" thickBot="1">
      <c r="A10" s="102" t="s">
        <v>316</v>
      </c>
      <c r="B10" s="103">
        <v>1</v>
      </c>
      <c r="C10" s="103" t="s">
        <v>298</v>
      </c>
      <c r="D10" s="103"/>
      <c r="E10" s="102" t="s">
        <v>317</v>
      </c>
      <c r="F10" s="102" t="s">
        <v>318</v>
      </c>
      <c r="G10" s="104"/>
      <c r="H10" s="105" t="str">
        <f>A10</f>
        <v>XY Microswitch PCB</v>
      </c>
      <c r="I10" s="106"/>
      <c r="J10" s="107">
        <f t="shared" si="3"/>
        <v>1</v>
      </c>
      <c r="K10" s="108">
        <v>6.49</v>
      </c>
      <c r="L10" s="108">
        <f t="shared" si="0"/>
        <v>6.49</v>
      </c>
      <c r="M10" s="108">
        <v>0</v>
      </c>
      <c r="N10" s="108">
        <v>0</v>
      </c>
      <c r="O10" s="108">
        <f t="shared" si="1"/>
        <v>6.49</v>
      </c>
      <c r="P10" s="108">
        <f t="shared" si="2"/>
        <v>6.49</v>
      </c>
      <c r="Q10" s="115"/>
      <c r="R10" s="107" t="s">
        <v>392</v>
      </c>
      <c r="S10" s="109" t="s">
        <v>463</v>
      </c>
      <c r="T10" s="110" t="s">
        <v>463</v>
      </c>
      <c r="AD10" s="87"/>
    </row>
    <row r="11" spans="1:30" ht="17" thickTop="1">
      <c r="A11" s="61" t="s">
        <v>319</v>
      </c>
      <c r="B11" s="67">
        <v>1</v>
      </c>
      <c r="C11" s="67" t="s">
        <v>313</v>
      </c>
      <c r="D11" s="67"/>
      <c r="E11" s="61" t="s">
        <v>320</v>
      </c>
      <c r="F11" s="58"/>
      <c r="G11" s="58"/>
      <c r="H11" s="80" t="str">
        <f>E11</f>
        <v>Klicky Probe (Complete)</v>
      </c>
      <c r="I11" s="76" t="s">
        <v>554</v>
      </c>
      <c r="J11" s="63">
        <v>0</v>
      </c>
      <c r="K11" s="64">
        <v>27.99</v>
      </c>
      <c r="L11" s="64">
        <f t="shared" si="0"/>
        <v>0</v>
      </c>
      <c r="M11" s="64"/>
      <c r="N11" s="64"/>
      <c r="O11" s="64">
        <f t="shared" si="1"/>
        <v>0</v>
      </c>
      <c r="P11" s="64"/>
      <c r="Q11" s="76"/>
      <c r="R11" s="63"/>
      <c r="S11" s="98"/>
      <c r="T11" s="99"/>
    </row>
    <row r="12" spans="1:30">
      <c r="A12" s="61" t="s">
        <v>321</v>
      </c>
      <c r="B12" s="67">
        <v>1</v>
      </c>
      <c r="C12" s="67" t="s">
        <v>313</v>
      </c>
      <c r="D12" s="67"/>
      <c r="E12" s="58"/>
      <c r="F12" s="58"/>
      <c r="G12" s="58"/>
      <c r="H12" s="80" t="str">
        <f>A12</f>
        <v>Bat85 Diode</v>
      </c>
      <c r="I12" s="76" t="s">
        <v>553</v>
      </c>
      <c r="J12" s="63">
        <v>0</v>
      </c>
      <c r="K12" s="64">
        <v>0.99</v>
      </c>
      <c r="L12" s="64">
        <f t="shared" si="0"/>
        <v>0</v>
      </c>
      <c r="M12" s="64"/>
      <c r="N12" s="64"/>
      <c r="O12" s="64">
        <f t="shared" si="1"/>
        <v>0</v>
      </c>
      <c r="P12" s="64"/>
      <c r="Q12" s="76"/>
      <c r="R12" s="63"/>
      <c r="S12" s="98"/>
      <c r="T12" s="99"/>
    </row>
    <row r="13" spans="1:30">
      <c r="A13" s="117" t="s">
        <v>322</v>
      </c>
      <c r="B13" s="144">
        <v>1</v>
      </c>
      <c r="C13" s="144" t="s">
        <v>298</v>
      </c>
      <c r="D13" s="144"/>
      <c r="E13" s="117" t="s">
        <v>323</v>
      </c>
      <c r="F13" s="145"/>
      <c r="G13" s="145"/>
      <c r="H13" s="148" t="str">
        <f>E13</f>
        <v>Omron G3NA-210B-DC5 10A SSR</v>
      </c>
      <c r="I13" s="149"/>
      <c r="J13" s="118">
        <f t="shared" si="3"/>
        <v>1</v>
      </c>
      <c r="K13" s="122">
        <v>28.99</v>
      </c>
      <c r="L13" s="122">
        <f t="shared" si="0"/>
        <v>28.99</v>
      </c>
      <c r="M13" s="122">
        <v>0</v>
      </c>
      <c r="N13" s="122">
        <v>0</v>
      </c>
      <c r="O13" s="122">
        <f t="shared" si="1"/>
        <v>28.99</v>
      </c>
      <c r="P13" s="122">
        <f>O13</f>
        <v>28.99</v>
      </c>
      <c r="Q13" s="121"/>
      <c r="R13" s="118" t="s">
        <v>280</v>
      </c>
      <c r="S13" s="124" t="s">
        <v>556</v>
      </c>
      <c r="T13" s="125" t="s">
        <v>556</v>
      </c>
    </row>
    <row r="14" spans="1:30">
      <c r="A14" s="102" t="s">
        <v>324</v>
      </c>
      <c r="B14" s="103">
        <v>1</v>
      </c>
      <c r="C14" s="103" t="s">
        <v>298</v>
      </c>
      <c r="D14" s="103"/>
      <c r="E14" s="102" t="s">
        <v>325</v>
      </c>
      <c r="F14" s="104"/>
      <c r="G14" s="104"/>
      <c r="H14" s="105" t="str">
        <f>E14</f>
        <v>LDO V 2.4 Motor Kit</v>
      </c>
      <c r="I14" s="106"/>
      <c r="J14" s="107">
        <f t="shared" si="3"/>
        <v>1</v>
      </c>
      <c r="K14" s="108">
        <v>109.99</v>
      </c>
      <c r="L14" s="108">
        <f t="shared" si="0"/>
        <v>109.99</v>
      </c>
      <c r="M14" s="108">
        <v>0</v>
      </c>
      <c r="N14" s="108">
        <v>0</v>
      </c>
      <c r="O14" s="108">
        <f t="shared" si="1"/>
        <v>109.99</v>
      </c>
      <c r="P14" s="108">
        <f>O14</f>
        <v>109.99</v>
      </c>
      <c r="Q14" s="106"/>
      <c r="R14" s="107" t="s">
        <v>392</v>
      </c>
      <c r="S14" s="109" t="s">
        <v>454</v>
      </c>
      <c r="T14" s="110" t="s">
        <v>454</v>
      </c>
    </row>
    <row r="15" spans="1:30" ht="30">
      <c r="A15" s="117" t="s">
        <v>326</v>
      </c>
      <c r="B15" s="144">
        <v>1</v>
      </c>
      <c r="C15" s="144" t="s">
        <v>313</v>
      </c>
      <c r="D15" s="144"/>
      <c r="E15" s="117" t="s">
        <v>327</v>
      </c>
      <c r="F15" s="117" t="s">
        <v>328</v>
      </c>
      <c r="G15" s="117" t="s">
        <v>329</v>
      </c>
      <c r="H15" s="148" t="str">
        <f>A15</f>
        <v>Mean Well LRS-200-24 200W 24V 8.8A Power Supply (PSU)</v>
      </c>
      <c r="I15" s="121"/>
      <c r="J15" s="118">
        <f t="shared" si="3"/>
        <v>1</v>
      </c>
      <c r="K15" s="122">
        <v>30.99</v>
      </c>
      <c r="L15" s="122">
        <f t="shared" si="0"/>
        <v>30.99</v>
      </c>
      <c r="M15" s="122">
        <v>0</v>
      </c>
      <c r="N15" s="122">
        <v>0</v>
      </c>
      <c r="O15" s="122">
        <f t="shared" si="1"/>
        <v>30.99</v>
      </c>
      <c r="P15" s="122">
        <f>O15</f>
        <v>30.99</v>
      </c>
      <c r="Q15" s="121"/>
      <c r="R15" s="118" t="s">
        <v>280</v>
      </c>
      <c r="S15" s="124" t="s">
        <v>556</v>
      </c>
      <c r="T15" s="125" t="s">
        <v>556</v>
      </c>
    </row>
    <row r="16" spans="1:30">
      <c r="A16" s="117" t="s">
        <v>330</v>
      </c>
      <c r="B16" s="144">
        <v>1</v>
      </c>
      <c r="C16" s="144" t="s">
        <v>313</v>
      </c>
      <c r="D16" s="144"/>
      <c r="E16" s="145"/>
      <c r="F16" s="145"/>
      <c r="G16" s="145"/>
      <c r="H16" s="148" t="str">
        <f t="shared" ref="H16:H23" si="4">A16</f>
        <v>Mean Well RS-25-5 25W Power Supply (PSU)</v>
      </c>
      <c r="I16" s="121"/>
      <c r="J16" s="118">
        <f t="shared" si="3"/>
        <v>1</v>
      </c>
      <c r="K16" s="122">
        <v>18.989999999999998</v>
      </c>
      <c r="L16" s="122">
        <f t="shared" si="0"/>
        <v>18.989999999999998</v>
      </c>
      <c r="M16" s="122">
        <v>0</v>
      </c>
      <c r="N16" s="122">
        <v>0</v>
      </c>
      <c r="O16" s="122">
        <f t="shared" si="1"/>
        <v>18.989999999999998</v>
      </c>
      <c r="P16" s="122">
        <f t="shared" ref="P16:P22" si="5">O16</f>
        <v>18.989999999999998</v>
      </c>
      <c r="Q16" s="121"/>
      <c r="R16" s="118" t="s">
        <v>280</v>
      </c>
      <c r="S16" s="124" t="s">
        <v>556</v>
      </c>
      <c r="T16" s="125" t="s">
        <v>556</v>
      </c>
    </row>
    <row r="17" spans="1:30" ht="45">
      <c r="A17" s="117" t="s">
        <v>331</v>
      </c>
      <c r="B17" s="144">
        <v>1</v>
      </c>
      <c r="C17" s="144" t="s">
        <v>298</v>
      </c>
      <c r="D17" s="144"/>
      <c r="E17" s="117" t="s">
        <v>332</v>
      </c>
      <c r="F17" s="145"/>
      <c r="G17" s="145"/>
      <c r="H17" s="148" t="str">
        <f t="shared" si="4"/>
        <v>ZF - Rocker Switch DPST 16A On-Off - WRG32F2BBRLN</v>
      </c>
      <c r="I17" s="121"/>
      <c r="J17" s="118">
        <f t="shared" si="3"/>
        <v>1</v>
      </c>
      <c r="K17" s="122">
        <v>2.99</v>
      </c>
      <c r="L17" s="122">
        <f t="shared" si="0"/>
        <v>2.99</v>
      </c>
      <c r="M17" s="122">
        <v>0</v>
      </c>
      <c r="N17" s="122">
        <v>0</v>
      </c>
      <c r="O17" s="122">
        <f t="shared" si="1"/>
        <v>2.99</v>
      </c>
      <c r="P17" s="122">
        <f t="shared" si="5"/>
        <v>2.99</v>
      </c>
      <c r="Q17" s="121"/>
      <c r="R17" s="118" t="s">
        <v>280</v>
      </c>
      <c r="S17" s="124" t="s">
        <v>556</v>
      </c>
      <c r="T17" s="125" t="s">
        <v>556</v>
      </c>
    </row>
    <row r="18" spans="1:30">
      <c r="A18" s="117" t="s">
        <v>333</v>
      </c>
      <c r="B18" s="144">
        <v>1</v>
      </c>
      <c r="C18" s="144"/>
      <c r="D18" s="144"/>
      <c r="E18" s="145"/>
      <c r="F18" s="145"/>
      <c r="G18" s="145"/>
      <c r="H18" s="148" t="str">
        <f t="shared" si="4"/>
        <v>TycoElectronics - 10EHG1-2 Filtered Power Inlet</v>
      </c>
      <c r="I18" s="121"/>
      <c r="J18" s="118">
        <f t="shared" si="3"/>
        <v>1</v>
      </c>
      <c r="K18" s="122">
        <v>20.99</v>
      </c>
      <c r="L18" s="122">
        <f t="shared" si="0"/>
        <v>20.99</v>
      </c>
      <c r="M18" s="122">
        <v>0</v>
      </c>
      <c r="N18" s="122">
        <v>0</v>
      </c>
      <c r="O18" s="122">
        <f t="shared" si="1"/>
        <v>20.99</v>
      </c>
      <c r="P18" s="122">
        <f t="shared" si="5"/>
        <v>20.99</v>
      </c>
      <c r="Q18" s="121"/>
      <c r="R18" s="118" t="s">
        <v>280</v>
      </c>
      <c r="S18" s="124" t="s">
        <v>556</v>
      </c>
      <c r="T18" s="125" t="s">
        <v>556</v>
      </c>
    </row>
    <row r="19" spans="1:30">
      <c r="A19" s="117" t="s">
        <v>292</v>
      </c>
      <c r="B19" s="144">
        <v>3</v>
      </c>
      <c r="C19" s="144" t="s">
        <v>313</v>
      </c>
      <c r="D19" s="144"/>
      <c r="E19" s="145"/>
      <c r="F19" s="145"/>
      <c r="G19" s="145"/>
      <c r="H19" s="148" t="str">
        <f t="shared" si="4"/>
        <v>Fuse 8A 250V Holder Cartridge 5 X 20mm Glass</v>
      </c>
      <c r="I19" s="121"/>
      <c r="J19" s="118">
        <f t="shared" si="3"/>
        <v>3</v>
      </c>
      <c r="K19" s="122">
        <v>0.99</v>
      </c>
      <c r="L19" s="122">
        <f t="shared" si="0"/>
        <v>2.9699999999999998</v>
      </c>
      <c r="M19" s="122">
        <v>0</v>
      </c>
      <c r="N19" s="122">
        <v>0</v>
      </c>
      <c r="O19" s="122">
        <f t="shared" si="1"/>
        <v>2.9699999999999998</v>
      </c>
      <c r="P19" s="122">
        <f t="shared" si="5"/>
        <v>2.9699999999999998</v>
      </c>
      <c r="Q19" s="121"/>
      <c r="R19" s="118" t="s">
        <v>280</v>
      </c>
      <c r="S19" s="124" t="s">
        <v>556</v>
      </c>
      <c r="T19" s="125" t="s">
        <v>556</v>
      </c>
    </row>
    <row r="20" spans="1:30">
      <c r="A20" s="117" t="s">
        <v>334</v>
      </c>
      <c r="B20" s="144">
        <v>1</v>
      </c>
      <c r="C20" s="144" t="s">
        <v>298</v>
      </c>
      <c r="D20" s="144"/>
      <c r="E20" s="117" t="s">
        <v>335</v>
      </c>
      <c r="F20" s="145"/>
      <c r="G20" s="145"/>
      <c r="H20" s="148" t="str">
        <f t="shared" si="4"/>
        <v>GDSTIME DC 24V 40x40x10 Axial Fan GDA4010</v>
      </c>
      <c r="I20" s="121" t="s">
        <v>560</v>
      </c>
      <c r="J20" s="118">
        <v>2</v>
      </c>
      <c r="K20" s="122">
        <v>6.99</v>
      </c>
      <c r="L20" s="122">
        <f t="shared" si="0"/>
        <v>13.98</v>
      </c>
      <c r="M20" s="122">
        <v>0</v>
      </c>
      <c r="N20" s="122">
        <v>0</v>
      </c>
      <c r="O20" s="122">
        <f t="shared" si="1"/>
        <v>13.98</v>
      </c>
      <c r="P20" s="122">
        <f t="shared" si="5"/>
        <v>13.98</v>
      </c>
      <c r="Q20" s="121"/>
      <c r="R20" s="118" t="s">
        <v>280</v>
      </c>
      <c r="S20" s="124" t="s">
        <v>556</v>
      </c>
      <c r="T20" s="125" t="s">
        <v>556</v>
      </c>
    </row>
    <row r="21" spans="1:30" ht="30">
      <c r="A21" s="117" t="s">
        <v>336</v>
      </c>
      <c r="B21" s="144">
        <v>1</v>
      </c>
      <c r="C21" s="144" t="s">
        <v>313</v>
      </c>
      <c r="D21" s="144"/>
      <c r="E21" s="145"/>
      <c r="F21" s="145"/>
      <c r="G21" s="145"/>
      <c r="H21" s="148" t="str">
        <f t="shared" si="4"/>
        <v>GDSTIME DC 24V 40x40x20 Centrifugal Blower Fan GDB4020</v>
      </c>
      <c r="I21" s="121"/>
      <c r="J21" s="118">
        <f t="shared" si="3"/>
        <v>1</v>
      </c>
      <c r="K21" s="122">
        <v>6.99</v>
      </c>
      <c r="L21" s="122">
        <f t="shared" si="0"/>
        <v>6.99</v>
      </c>
      <c r="M21" s="122">
        <v>0</v>
      </c>
      <c r="N21" s="122">
        <v>0</v>
      </c>
      <c r="O21" s="122">
        <f t="shared" si="1"/>
        <v>6.99</v>
      </c>
      <c r="P21" s="122">
        <f t="shared" si="5"/>
        <v>6.99</v>
      </c>
      <c r="Q21" s="121"/>
      <c r="R21" s="118" t="s">
        <v>280</v>
      </c>
      <c r="S21" s="124" t="s">
        <v>556</v>
      </c>
      <c r="T21" s="125" t="s">
        <v>556</v>
      </c>
    </row>
    <row r="22" spans="1:30" ht="30">
      <c r="A22" s="117" t="s">
        <v>337</v>
      </c>
      <c r="B22" s="144">
        <v>3</v>
      </c>
      <c r="C22" s="144" t="s">
        <v>313</v>
      </c>
      <c r="D22" s="144"/>
      <c r="E22" s="145"/>
      <c r="F22" s="145"/>
      <c r="G22" s="145"/>
      <c r="H22" s="148" t="str">
        <f t="shared" si="4"/>
        <v>GDSTIME DC 24V 60x60x20 Axial Fan GDA6020 Dual Ball Bearing 5000RPM 1.7W 0.1A XH2.54</v>
      </c>
      <c r="I22" s="121"/>
      <c r="J22" s="118">
        <f t="shared" si="3"/>
        <v>3</v>
      </c>
      <c r="K22" s="122">
        <v>6.99</v>
      </c>
      <c r="L22" s="122">
        <f t="shared" si="0"/>
        <v>20.97</v>
      </c>
      <c r="M22" s="122">
        <v>0</v>
      </c>
      <c r="N22" s="122">
        <v>0</v>
      </c>
      <c r="O22" s="122">
        <f t="shared" si="1"/>
        <v>20.97</v>
      </c>
      <c r="P22" s="122">
        <f t="shared" si="5"/>
        <v>20.97</v>
      </c>
      <c r="Q22" s="121"/>
      <c r="R22" s="118" t="s">
        <v>280</v>
      </c>
      <c r="S22" s="124" t="s">
        <v>556</v>
      </c>
      <c r="T22" s="125" t="s">
        <v>556</v>
      </c>
    </row>
    <row r="23" spans="1:30">
      <c r="A23" s="117" t="s">
        <v>338</v>
      </c>
      <c r="B23" s="144">
        <v>1</v>
      </c>
      <c r="C23" s="144" t="s">
        <v>313</v>
      </c>
      <c r="D23" s="144"/>
      <c r="E23" s="145"/>
      <c r="F23" s="145"/>
      <c r="G23" s="145"/>
      <c r="H23" s="148" t="str">
        <f t="shared" si="4"/>
        <v>125C Cutoff 15A Thermal Fuse</v>
      </c>
      <c r="I23" s="121" t="s">
        <v>546</v>
      </c>
      <c r="J23" s="118">
        <v>2</v>
      </c>
      <c r="K23" s="122">
        <v>1.29</v>
      </c>
      <c r="L23" s="122">
        <f t="shared" si="0"/>
        <v>2.58</v>
      </c>
      <c r="M23" s="122">
        <v>0</v>
      </c>
      <c r="N23" s="122">
        <v>0</v>
      </c>
      <c r="O23" s="122">
        <f t="shared" si="1"/>
        <v>2.58</v>
      </c>
      <c r="P23" s="122">
        <f>O23</f>
        <v>2.58</v>
      </c>
      <c r="Q23" s="123">
        <f>-1*K23</f>
        <v>-1.29</v>
      </c>
      <c r="R23" s="118" t="s">
        <v>280</v>
      </c>
      <c r="S23" s="124" t="s">
        <v>556</v>
      </c>
      <c r="T23" s="125" t="s">
        <v>556</v>
      </c>
    </row>
    <row r="24" spans="1:30" s="74" customFormat="1" ht="45">
      <c r="A24" s="69" t="s">
        <v>339</v>
      </c>
      <c r="B24" s="70">
        <v>1</v>
      </c>
      <c r="C24" s="70" t="s">
        <v>298</v>
      </c>
      <c r="D24" s="70"/>
      <c r="E24" s="71" t="s">
        <v>340</v>
      </c>
      <c r="F24" s="71" t="s">
        <v>341</v>
      </c>
      <c r="G24" s="71" t="s">
        <v>342</v>
      </c>
      <c r="H24" s="72" t="str">
        <f>F24</f>
        <v>Octopus PRO 429</v>
      </c>
      <c r="I24" s="75" t="s">
        <v>378</v>
      </c>
      <c r="J24" s="70">
        <v>0</v>
      </c>
      <c r="K24" s="73">
        <v>74.989999999999995</v>
      </c>
      <c r="L24" s="73">
        <f t="shared" si="0"/>
        <v>0</v>
      </c>
      <c r="M24" s="73"/>
      <c r="N24" s="73"/>
      <c r="O24" s="73">
        <f t="shared" si="1"/>
        <v>0</v>
      </c>
      <c r="P24" s="73"/>
      <c r="Q24" s="114"/>
      <c r="R24" s="63"/>
      <c r="S24" s="100"/>
      <c r="T24" s="101"/>
      <c r="AD24" s="85"/>
    </row>
    <row r="25" spans="1:30" ht="30">
      <c r="A25" s="102" t="s">
        <v>379</v>
      </c>
      <c r="B25" s="103">
        <v>1</v>
      </c>
      <c r="C25" s="103" t="s">
        <v>298</v>
      </c>
      <c r="D25" s="103" t="s">
        <v>298</v>
      </c>
      <c r="E25" s="102"/>
      <c r="F25" s="102"/>
      <c r="G25" s="102"/>
      <c r="H25" s="105" t="str">
        <f>A25</f>
        <v xml:space="preserve">BTT Manta M8P Klipper Controller Board / 3D Printer Control System using CB1/CM4 </v>
      </c>
      <c r="I25" s="112" t="s">
        <v>384</v>
      </c>
      <c r="J25" s="107">
        <f t="shared" ref="J25:J56" si="6">B25</f>
        <v>1</v>
      </c>
      <c r="K25" s="108">
        <v>54.99</v>
      </c>
      <c r="L25" s="108">
        <f t="shared" si="0"/>
        <v>54.99</v>
      </c>
      <c r="M25" s="108">
        <v>0</v>
      </c>
      <c r="N25" s="108">
        <v>0</v>
      </c>
      <c r="O25" s="108">
        <f t="shared" si="1"/>
        <v>54.99</v>
      </c>
      <c r="P25" s="108">
        <f>O25</f>
        <v>54.99</v>
      </c>
      <c r="Q25" s="106"/>
      <c r="R25" s="107" t="s">
        <v>392</v>
      </c>
      <c r="S25" s="109" t="s">
        <v>454</v>
      </c>
      <c r="T25" s="110" t="s">
        <v>454</v>
      </c>
    </row>
    <row r="26" spans="1:30" ht="30">
      <c r="A26" s="102" t="s">
        <v>380</v>
      </c>
      <c r="B26" s="103">
        <v>2</v>
      </c>
      <c r="C26" s="103" t="s">
        <v>313</v>
      </c>
      <c r="D26" s="103" t="s">
        <v>382</v>
      </c>
      <c r="E26" s="102"/>
      <c r="F26" s="102"/>
      <c r="G26" s="102"/>
      <c r="H26" s="105" t="str">
        <f t="shared" ref="H26:H27" si="7">A26</f>
        <v>BTT CB1 Computing Core Board Adapter for Manta CBs</v>
      </c>
      <c r="I26" s="112" t="s">
        <v>388</v>
      </c>
      <c r="J26" s="107">
        <f t="shared" si="6"/>
        <v>2</v>
      </c>
      <c r="K26" s="108">
        <v>29.99</v>
      </c>
      <c r="L26" s="108">
        <f t="shared" si="0"/>
        <v>59.98</v>
      </c>
      <c r="M26" s="108">
        <v>0</v>
      </c>
      <c r="N26" s="108">
        <v>0</v>
      </c>
      <c r="O26" s="108">
        <f t="shared" si="1"/>
        <v>59.98</v>
      </c>
      <c r="P26" s="108">
        <f t="shared" ref="P26:P27" si="8">O26</f>
        <v>59.98</v>
      </c>
      <c r="Q26" s="115">
        <f>K26*1*-1</f>
        <v>-29.99</v>
      </c>
      <c r="R26" s="107" t="s">
        <v>392</v>
      </c>
      <c r="S26" s="109" t="s">
        <v>454</v>
      </c>
      <c r="T26" s="110" t="s">
        <v>454</v>
      </c>
    </row>
    <row r="27" spans="1:30" ht="30">
      <c r="A27" s="102" t="s">
        <v>381</v>
      </c>
      <c r="B27" s="103">
        <v>1</v>
      </c>
      <c r="C27" s="103" t="s">
        <v>389</v>
      </c>
      <c r="D27" s="103" t="s">
        <v>383</v>
      </c>
      <c r="E27" s="102"/>
      <c r="F27" s="102"/>
      <c r="G27" s="102"/>
      <c r="H27" s="105" t="str">
        <f t="shared" si="7"/>
        <v xml:space="preserve">BTT Pi4B Adapter for CM4 or CB1 </v>
      </c>
      <c r="I27" s="112" t="s">
        <v>387</v>
      </c>
      <c r="J27" s="107">
        <f t="shared" si="6"/>
        <v>1</v>
      </c>
      <c r="K27" s="108">
        <v>22.99</v>
      </c>
      <c r="L27" s="108">
        <f t="shared" si="0"/>
        <v>22.99</v>
      </c>
      <c r="M27" s="108">
        <v>0</v>
      </c>
      <c r="N27" s="108">
        <v>0</v>
      </c>
      <c r="O27" s="108">
        <f t="shared" si="1"/>
        <v>22.99</v>
      </c>
      <c r="P27" s="108">
        <f t="shared" si="8"/>
        <v>22.99</v>
      </c>
      <c r="Q27" s="115">
        <f>O27 * -1</f>
        <v>-22.99</v>
      </c>
      <c r="R27" s="107" t="s">
        <v>392</v>
      </c>
      <c r="S27" s="109" t="s">
        <v>454</v>
      </c>
      <c r="T27" s="110" t="s">
        <v>454</v>
      </c>
    </row>
    <row r="28" spans="1:30">
      <c r="A28" s="147" t="s">
        <v>385</v>
      </c>
      <c r="B28" s="144">
        <v>7</v>
      </c>
      <c r="C28" s="144" t="s">
        <v>298</v>
      </c>
      <c r="D28" s="144"/>
      <c r="E28" s="117" t="s">
        <v>386</v>
      </c>
      <c r="F28" s="145" t="s">
        <v>343</v>
      </c>
      <c r="G28" s="145"/>
      <c r="H28" s="148" t="str">
        <f>E28</f>
        <v>TMC2226</v>
      </c>
      <c r="I28" s="121"/>
      <c r="J28" s="118">
        <f t="shared" si="6"/>
        <v>7</v>
      </c>
      <c r="K28" s="122">
        <v>6.49</v>
      </c>
      <c r="L28" s="122">
        <f t="shared" si="0"/>
        <v>45.43</v>
      </c>
      <c r="M28" s="122">
        <v>0</v>
      </c>
      <c r="N28" s="122">
        <v>0</v>
      </c>
      <c r="O28" s="122">
        <f t="shared" si="1"/>
        <v>45.43</v>
      </c>
      <c r="P28" s="122">
        <f>O28</f>
        <v>45.43</v>
      </c>
      <c r="Q28" s="123"/>
      <c r="R28" s="118" t="s">
        <v>280</v>
      </c>
      <c r="S28" s="124" t="s">
        <v>556</v>
      </c>
      <c r="T28" s="125" t="s">
        <v>556</v>
      </c>
    </row>
    <row r="29" spans="1:30" ht="30">
      <c r="A29" s="61" t="s">
        <v>455</v>
      </c>
      <c r="B29" s="67">
        <v>0</v>
      </c>
      <c r="C29" s="67" t="s">
        <v>298</v>
      </c>
      <c r="D29" s="67"/>
      <c r="E29" s="61" t="s">
        <v>456</v>
      </c>
      <c r="F29" s="61" t="s">
        <v>457</v>
      </c>
      <c r="G29" s="58"/>
      <c r="H29" s="80" t="str">
        <f>F29</f>
        <v>Touch Screen 7" PiTFT70 (extra)</v>
      </c>
      <c r="I29" s="76" t="s">
        <v>458</v>
      </c>
      <c r="J29" s="63">
        <f t="shared" si="6"/>
        <v>0</v>
      </c>
      <c r="K29" s="64">
        <v>69.989999999999995</v>
      </c>
      <c r="L29" s="64">
        <f t="shared" si="0"/>
        <v>0</v>
      </c>
      <c r="M29" s="64"/>
      <c r="N29" s="64"/>
      <c r="O29" s="64">
        <f t="shared" si="1"/>
        <v>0</v>
      </c>
      <c r="P29" s="64"/>
      <c r="Q29" s="116">
        <f>O29*-1</f>
        <v>0</v>
      </c>
      <c r="R29" s="63"/>
      <c r="S29" s="98"/>
      <c r="T29" s="99"/>
    </row>
    <row r="30" spans="1:30">
      <c r="A30" s="102" t="s">
        <v>344</v>
      </c>
      <c r="B30" s="103">
        <v>2</v>
      </c>
      <c r="C30" s="103" t="s">
        <v>389</v>
      </c>
      <c r="D30" s="103" t="s">
        <v>313</v>
      </c>
      <c r="E30" s="102"/>
      <c r="F30" s="104"/>
      <c r="G30" s="104"/>
      <c r="H30" s="105" t="str">
        <f>A30</f>
        <v>Mini 12864 Display Type B RGB - Choose your color</v>
      </c>
      <c r="I30" s="106" t="s">
        <v>459</v>
      </c>
      <c r="J30" s="107">
        <f t="shared" si="6"/>
        <v>2</v>
      </c>
      <c r="K30" s="108">
        <v>12.99</v>
      </c>
      <c r="L30" s="108">
        <f t="shared" ref="L30" si="9">J30*K30</f>
        <v>25.98</v>
      </c>
      <c r="M30" s="108">
        <v>0</v>
      </c>
      <c r="N30" s="108">
        <v>0</v>
      </c>
      <c r="O30" s="108">
        <f t="shared" ref="O30" si="10">L30+M30+N30</f>
        <v>25.98</v>
      </c>
      <c r="P30" s="108">
        <f>O30</f>
        <v>25.98</v>
      </c>
      <c r="Q30" s="115">
        <f>(K30*1)*-1</f>
        <v>-12.99</v>
      </c>
      <c r="R30" s="107" t="s">
        <v>392</v>
      </c>
      <c r="S30" s="109" t="s">
        <v>454</v>
      </c>
      <c r="T30" s="110" t="s">
        <v>454</v>
      </c>
    </row>
    <row r="31" spans="1:30">
      <c r="A31" s="102" t="s">
        <v>390</v>
      </c>
      <c r="B31" s="103">
        <v>1</v>
      </c>
      <c r="C31" s="103" t="s">
        <v>313</v>
      </c>
      <c r="D31" s="103"/>
      <c r="E31" s="104"/>
      <c r="F31" s="104"/>
      <c r="G31" s="104"/>
      <c r="H31" s="105" t="str">
        <f>A31</f>
        <v>Voron v2.4 USA Frame Kit (black); 350mm</v>
      </c>
      <c r="I31" s="106"/>
      <c r="J31" s="107">
        <f t="shared" si="6"/>
        <v>1</v>
      </c>
      <c r="K31" s="108">
        <v>150</v>
      </c>
      <c r="L31" s="108">
        <f t="shared" si="0"/>
        <v>150</v>
      </c>
      <c r="M31" s="108">
        <v>10</v>
      </c>
      <c r="N31" s="108">
        <v>0</v>
      </c>
      <c r="O31" s="108">
        <f t="shared" si="1"/>
        <v>160</v>
      </c>
      <c r="P31" s="108">
        <f>O31</f>
        <v>160</v>
      </c>
      <c r="Q31" s="115"/>
      <c r="R31" s="107" t="s">
        <v>392</v>
      </c>
      <c r="S31" s="109" t="s">
        <v>454</v>
      </c>
      <c r="T31" s="110" t="s">
        <v>454</v>
      </c>
    </row>
    <row r="32" spans="1:30">
      <c r="A32" s="61" t="s">
        <v>345</v>
      </c>
      <c r="B32" s="67">
        <v>3</v>
      </c>
      <c r="C32" s="67" t="s">
        <v>313</v>
      </c>
      <c r="D32" s="67"/>
      <c r="E32" s="58"/>
      <c r="F32" s="58"/>
      <c r="G32" s="58"/>
      <c r="H32" s="79" t="str">
        <f>A32</f>
        <v>Bowden / PTFE Tube 4mm OD 3mm ID</v>
      </c>
      <c r="I32" s="76" t="s">
        <v>545</v>
      </c>
      <c r="J32" s="63">
        <v>0</v>
      </c>
      <c r="K32" s="64">
        <v>3.5</v>
      </c>
      <c r="L32" s="64">
        <f t="shared" si="0"/>
        <v>0</v>
      </c>
      <c r="M32" s="64"/>
      <c r="N32" s="64"/>
      <c r="O32" s="64">
        <f t="shared" si="1"/>
        <v>0</v>
      </c>
      <c r="P32" s="64"/>
      <c r="Q32" s="116"/>
      <c r="R32" s="63"/>
      <c r="S32" s="98"/>
      <c r="T32" s="99"/>
    </row>
    <row r="33" spans="1:20">
      <c r="A33" s="117" t="s">
        <v>346</v>
      </c>
      <c r="B33" s="144">
        <v>8</v>
      </c>
      <c r="C33" s="144" t="s">
        <v>313</v>
      </c>
      <c r="D33" s="144"/>
      <c r="E33" s="145"/>
      <c r="F33" s="145"/>
      <c r="G33" s="145"/>
      <c r="H33" s="146" t="str">
        <f>A33</f>
        <v>6mm x 3mm Round Neomydium Magnets</v>
      </c>
      <c r="I33" s="121" t="s">
        <v>544</v>
      </c>
      <c r="J33" s="118">
        <v>16</v>
      </c>
      <c r="K33" s="122">
        <v>0.49</v>
      </c>
      <c r="L33" s="122">
        <f t="shared" si="0"/>
        <v>7.84</v>
      </c>
      <c r="M33" s="122"/>
      <c r="N33" s="122"/>
      <c r="O33" s="122">
        <f t="shared" si="1"/>
        <v>7.84</v>
      </c>
      <c r="P33" s="122"/>
      <c r="Q33" s="123">
        <f>-1*(K33*8)</f>
        <v>-3.92</v>
      </c>
      <c r="R33" s="118" t="s">
        <v>280</v>
      </c>
      <c r="S33" s="124" t="s">
        <v>556</v>
      </c>
      <c r="T33" s="125" t="s">
        <v>556</v>
      </c>
    </row>
    <row r="34" spans="1:20">
      <c r="A34" s="61" t="s">
        <v>347</v>
      </c>
      <c r="B34" s="67">
        <v>1</v>
      </c>
      <c r="C34" s="67" t="s">
        <v>313</v>
      </c>
      <c r="D34" s="67"/>
      <c r="E34" s="58"/>
      <c r="F34" s="58"/>
      <c r="G34" s="58"/>
      <c r="H34" s="79" t="str">
        <f t="shared" ref="H34" si="11">A34</f>
        <v>Bowden Coupler for 4mm OD PTFE Tube</v>
      </c>
      <c r="I34" s="76"/>
      <c r="J34" s="63">
        <f t="shared" si="6"/>
        <v>1</v>
      </c>
      <c r="K34" s="64">
        <v>0.99</v>
      </c>
      <c r="L34" s="64">
        <f t="shared" si="0"/>
        <v>0.99</v>
      </c>
      <c r="M34" s="64"/>
      <c r="N34" s="64"/>
      <c r="O34" s="64">
        <f t="shared" si="1"/>
        <v>0.99</v>
      </c>
      <c r="P34" s="64"/>
      <c r="Q34" s="116"/>
      <c r="R34" s="63"/>
      <c r="S34" s="98"/>
      <c r="T34" s="99"/>
    </row>
    <row r="35" spans="1:20">
      <c r="A35" s="61" t="s">
        <v>348</v>
      </c>
      <c r="B35" s="67">
        <v>1</v>
      </c>
      <c r="C35" s="67" t="s">
        <v>313</v>
      </c>
      <c r="D35" s="67"/>
      <c r="E35" s="58"/>
      <c r="F35" s="58"/>
      <c r="G35" s="58"/>
      <c r="H35" s="79" t="str">
        <f>A35</f>
        <v>5mm x 10m Single Sided Self Adhesive Tape / 1mm thick</v>
      </c>
      <c r="I35" s="76"/>
      <c r="J35" s="63">
        <f t="shared" si="6"/>
        <v>1</v>
      </c>
      <c r="K35" s="64">
        <v>4.99</v>
      </c>
      <c r="L35" s="64">
        <f t="shared" si="0"/>
        <v>4.99</v>
      </c>
      <c r="M35" s="64"/>
      <c r="N35" s="64"/>
      <c r="O35" s="64">
        <f t="shared" si="1"/>
        <v>4.99</v>
      </c>
      <c r="P35" s="64"/>
      <c r="Q35" s="116"/>
      <c r="R35" s="63"/>
      <c r="S35" s="98"/>
      <c r="T35" s="99"/>
    </row>
    <row r="36" spans="1:20" ht="30">
      <c r="A36" s="147" t="s">
        <v>349</v>
      </c>
      <c r="B36" s="144">
        <v>1</v>
      </c>
      <c r="C36" s="144" t="s">
        <v>298</v>
      </c>
      <c r="D36" s="144"/>
      <c r="E36" s="117" t="s">
        <v>350</v>
      </c>
      <c r="F36" s="145"/>
      <c r="G36" s="145"/>
      <c r="H36" s="146" t="str">
        <f>E36</f>
        <v>BMG Components Kit Nano Coated RNC</v>
      </c>
      <c r="I36" s="121"/>
      <c r="J36" s="118">
        <f t="shared" si="6"/>
        <v>1</v>
      </c>
      <c r="K36" s="122">
        <v>32.99</v>
      </c>
      <c r="L36" s="122">
        <f t="shared" si="0"/>
        <v>32.99</v>
      </c>
      <c r="M36" s="122">
        <v>0</v>
      </c>
      <c r="N36" s="122">
        <v>0</v>
      </c>
      <c r="O36" s="122">
        <f t="shared" si="1"/>
        <v>32.99</v>
      </c>
      <c r="P36" s="122">
        <f>O36</f>
        <v>32.99</v>
      </c>
      <c r="Q36" s="123"/>
      <c r="R36" s="118" t="s">
        <v>280</v>
      </c>
      <c r="S36" s="124" t="s">
        <v>556</v>
      </c>
      <c r="T36" s="125" t="s">
        <v>556</v>
      </c>
    </row>
    <row r="37" spans="1:20" ht="30">
      <c r="A37" s="117" t="s">
        <v>351</v>
      </c>
      <c r="B37" s="144">
        <v>1</v>
      </c>
      <c r="C37" s="144" t="s">
        <v>298</v>
      </c>
      <c r="D37" s="144"/>
      <c r="E37" s="117" t="s">
        <v>352</v>
      </c>
      <c r="F37" s="145" t="s">
        <v>353</v>
      </c>
      <c r="G37" s="145"/>
      <c r="H37" s="146" t="str">
        <f>A37</f>
        <v>Wiring Harness for Voron 2.4 / Trident</v>
      </c>
      <c r="I37" s="121" t="s">
        <v>396</v>
      </c>
      <c r="J37" s="118">
        <f t="shared" si="6"/>
        <v>1</v>
      </c>
      <c r="K37" s="122">
        <v>79.989999999999995</v>
      </c>
      <c r="L37" s="122">
        <f t="shared" si="0"/>
        <v>79.989999999999995</v>
      </c>
      <c r="M37" s="122">
        <v>0</v>
      </c>
      <c r="N37" s="122">
        <v>0</v>
      </c>
      <c r="O37" s="122">
        <f t="shared" si="1"/>
        <v>79.989999999999995</v>
      </c>
      <c r="P37" s="122">
        <f t="shared" ref="P37:P38" si="12">O37</f>
        <v>79.989999999999995</v>
      </c>
      <c r="Q37" s="123"/>
      <c r="R37" s="118" t="s">
        <v>280</v>
      </c>
      <c r="S37" s="124" t="s">
        <v>556</v>
      </c>
      <c r="T37" s="125" t="s">
        <v>556</v>
      </c>
    </row>
    <row r="38" spans="1:20" ht="30">
      <c r="A38" s="117" t="s">
        <v>394</v>
      </c>
      <c r="B38" s="144">
        <v>1</v>
      </c>
      <c r="C38" s="144" t="s">
        <v>298</v>
      </c>
      <c r="D38" s="144"/>
      <c r="E38" s="117" t="s">
        <v>393</v>
      </c>
      <c r="F38" s="145"/>
      <c r="G38" s="145"/>
      <c r="H38" s="146" t="str">
        <f>E38</f>
        <v>IGUS Cable Chain Set (350mm)</v>
      </c>
      <c r="I38" s="121" t="s">
        <v>395</v>
      </c>
      <c r="J38" s="118">
        <f t="shared" si="6"/>
        <v>1</v>
      </c>
      <c r="K38" s="122">
        <v>79.989999999999995</v>
      </c>
      <c r="L38" s="122">
        <f t="shared" si="0"/>
        <v>79.989999999999995</v>
      </c>
      <c r="M38" s="122">
        <v>0</v>
      </c>
      <c r="N38" s="122">
        <v>0</v>
      </c>
      <c r="O38" s="122">
        <f t="shared" si="1"/>
        <v>79.989999999999995</v>
      </c>
      <c r="P38" s="122">
        <f t="shared" si="12"/>
        <v>79.989999999999995</v>
      </c>
      <c r="Q38" s="121"/>
      <c r="R38" s="118" t="s">
        <v>280</v>
      </c>
      <c r="S38" s="124" t="s">
        <v>556</v>
      </c>
      <c r="T38" s="125" t="s">
        <v>556</v>
      </c>
    </row>
    <row r="39" spans="1:20" ht="30">
      <c r="A39" s="102" t="s">
        <v>401</v>
      </c>
      <c r="B39" s="103">
        <v>1</v>
      </c>
      <c r="C39" s="103" t="s">
        <v>298</v>
      </c>
      <c r="D39" s="103"/>
      <c r="E39" s="127" t="s">
        <v>400</v>
      </c>
      <c r="F39" s="102" t="s">
        <v>460</v>
      </c>
      <c r="G39" s="104"/>
      <c r="H39" s="111" t="str">
        <f>F39</f>
        <v>Printed Solide - Aluminum Composite backing Panels</v>
      </c>
      <c r="I39" s="106" t="s">
        <v>461</v>
      </c>
      <c r="J39" s="107">
        <f t="shared" si="6"/>
        <v>1</v>
      </c>
      <c r="K39" s="108">
        <v>65</v>
      </c>
      <c r="L39" s="108">
        <f t="shared" si="0"/>
        <v>65</v>
      </c>
      <c r="M39" s="108">
        <v>0</v>
      </c>
      <c r="N39" s="108">
        <v>0</v>
      </c>
      <c r="O39" s="108">
        <f t="shared" si="1"/>
        <v>65</v>
      </c>
      <c r="P39" s="108">
        <f>O39</f>
        <v>65</v>
      </c>
      <c r="Q39" s="115"/>
      <c r="R39" s="107" t="s">
        <v>392</v>
      </c>
      <c r="S39" s="109" t="s">
        <v>467</v>
      </c>
      <c r="T39" s="110" t="s">
        <v>467</v>
      </c>
    </row>
    <row r="40" spans="1:20" ht="30">
      <c r="A40" s="61" t="s">
        <v>397</v>
      </c>
      <c r="B40" s="67">
        <v>1</v>
      </c>
      <c r="C40" s="67" t="s">
        <v>298</v>
      </c>
      <c r="D40" s="67"/>
      <c r="E40" s="59" t="s">
        <v>398</v>
      </c>
      <c r="F40" s="58"/>
      <c r="G40" s="58"/>
      <c r="H40" s="79" t="str">
        <f>A40</f>
        <v>Mandala Roseworks Acrylic Panels Smoked (350mm)</v>
      </c>
      <c r="I40" s="76" t="s">
        <v>399</v>
      </c>
      <c r="J40" s="63">
        <f t="shared" si="6"/>
        <v>1</v>
      </c>
      <c r="K40" s="64">
        <v>61.99</v>
      </c>
      <c r="L40" s="64">
        <f t="shared" si="0"/>
        <v>61.99</v>
      </c>
      <c r="M40" s="64"/>
      <c r="N40" s="64"/>
      <c r="O40" s="64">
        <f t="shared" si="1"/>
        <v>61.99</v>
      </c>
      <c r="P40" s="64"/>
      <c r="Q40" s="76"/>
      <c r="R40" s="63"/>
      <c r="S40" s="98"/>
      <c r="T40" s="99"/>
    </row>
    <row r="41" spans="1:20" ht="30">
      <c r="A41" s="102" t="s">
        <v>403</v>
      </c>
      <c r="B41" s="103">
        <v>1</v>
      </c>
      <c r="C41" s="103" t="s">
        <v>298</v>
      </c>
      <c r="D41" s="103"/>
      <c r="E41" s="102" t="s">
        <v>402</v>
      </c>
      <c r="F41" s="104"/>
      <c r="G41" s="104"/>
      <c r="H41" s="113" t="str">
        <f>E41</f>
        <v>Mandala Roseworks Ultraflat Magbed (350mm)</v>
      </c>
      <c r="I41" s="106" t="s">
        <v>404</v>
      </c>
      <c r="J41" s="107">
        <f t="shared" si="6"/>
        <v>1</v>
      </c>
      <c r="K41" s="108">
        <v>253.99</v>
      </c>
      <c r="L41" s="108">
        <f t="shared" si="0"/>
        <v>253.99</v>
      </c>
      <c r="M41" s="108">
        <v>25</v>
      </c>
      <c r="N41" s="108">
        <v>0</v>
      </c>
      <c r="O41" s="108">
        <f t="shared" si="1"/>
        <v>278.99</v>
      </c>
      <c r="P41" s="108">
        <f>O41</f>
        <v>278.99</v>
      </c>
      <c r="Q41" s="115"/>
      <c r="R41" s="107" t="s">
        <v>392</v>
      </c>
      <c r="S41" s="109" t="s">
        <v>463</v>
      </c>
      <c r="T41" s="110" t="s">
        <v>463</v>
      </c>
    </row>
    <row r="42" spans="1:20">
      <c r="A42" s="59" t="s">
        <v>354</v>
      </c>
      <c r="B42" s="67">
        <v>1</v>
      </c>
      <c r="C42" s="67" t="s">
        <v>298</v>
      </c>
      <c r="D42" s="67"/>
      <c r="E42" s="61" t="s">
        <v>405</v>
      </c>
      <c r="F42" s="58"/>
      <c r="G42" s="58"/>
      <c r="H42" s="68" t="str">
        <f>E42</f>
        <v>Fermio Style (350mm)</v>
      </c>
      <c r="I42" s="76" t="s">
        <v>406</v>
      </c>
      <c r="J42" s="63">
        <f t="shared" si="6"/>
        <v>1</v>
      </c>
      <c r="K42" s="64">
        <v>102.99</v>
      </c>
      <c r="L42" s="64">
        <f t="shared" si="0"/>
        <v>102.99</v>
      </c>
      <c r="M42" s="64"/>
      <c r="N42" s="64"/>
      <c r="O42" s="64">
        <f t="shared" si="1"/>
        <v>102.99</v>
      </c>
      <c r="P42" s="64"/>
      <c r="Q42" s="76"/>
      <c r="R42" s="63"/>
      <c r="S42" s="98"/>
      <c r="T42" s="99"/>
    </row>
    <row r="43" spans="1:20" ht="30">
      <c r="A43" s="61" t="s">
        <v>355</v>
      </c>
      <c r="B43" s="67">
        <v>1</v>
      </c>
      <c r="C43" s="67" t="s">
        <v>298</v>
      </c>
      <c r="D43" s="67"/>
      <c r="E43" s="59"/>
      <c r="F43" s="59"/>
      <c r="G43" s="58"/>
      <c r="H43" s="68" t="str">
        <f>A43</f>
        <v>Magnetic Flex Plate Double-Sided (Texture - Smooth) with 3M Magnetic Backing (Energetic &amp; West3D Collab)</v>
      </c>
      <c r="I43" s="76" t="s">
        <v>407</v>
      </c>
      <c r="J43" s="63">
        <f t="shared" si="6"/>
        <v>1</v>
      </c>
      <c r="K43" s="64">
        <v>59.99</v>
      </c>
      <c r="L43" s="64">
        <f t="shared" si="0"/>
        <v>59.99</v>
      </c>
      <c r="M43" s="64"/>
      <c r="N43" s="64"/>
      <c r="O43" s="64">
        <f t="shared" si="1"/>
        <v>59.99</v>
      </c>
      <c r="P43" s="64"/>
      <c r="Q43" s="76"/>
      <c r="R43" s="63"/>
      <c r="S43" s="98"/>
      <c r="T43" s="99"/>
    </row>
    <row r="44" spans="1:20" ht="30">
      <c r="A44" s="147" t="s">
        <v>356</v>
      </c>
      <c r="B44" s="144">
        <v>1</v>
      </c>
      <c r="C44" s="144" t="s">
        <v>298</v>
      </c>
      <c r="D44" s="144"/>
      <c r="E44" s="147" t="s">
        <v>357</v>
      </c>
      <c r="F44" s="147" t="s">
        <v>358</v>
      </c>
      <c r="G44" s="117" t="s">
        <v>408</v>
      </c>
      <c r="H44" s="120" t="str">
        <f>G44</f>
        <v>Phaetus Rapido UHF /TL PT1000 (black)</v>
      </c>
      <c r="I44" s="121"/>
      <c r="J44" s="118">
        <f t="shared" si="6"/>
        <v>1</v>
      </c>
      <c r="K44" s="122">
        <v>119.99</v>
      </c>
      <c r="L44" s="122">
        <f t="shared" si="0"/>
        <v>119.99</v>
      </c>
      <c r="M44" s="122">
        <v>0</v>
      </c>
      <c r="N44" s="122">
        <v>0</v>
      </c>
      <c r="O44" s="122">
        <f t="shared" si="1"/>
        <v>119.99</v>
      </c>
      <c r="P44" s="122">
        <f>O44</f>
        <v>119.99</v>
      </c>
      <c r="Q44" s="121"/>
      <c r="R44" s="118" t="s">
        <v>280</v>
      </c>
      <c r="S44" s="124" t="s">
        <v>556</v>
      </c>
      <c r="T44" s="125" t="s">
        <v>556</v>
      </c>
    </row>
    <row r="45" spans="1:20" ht="30">
      <c r="A45" s="59" t="s">
        <v>359</v>
      </c>
      <c r="B45" s="67">
        <v>1</v>
      </c>
      <c r="C45" s="67" t="s">
        <v>298</v>
      </c>
      <c r="D45" s="67"/>
      <c r="E45" s="59" t="s">
        <v>360</v>
      </c>
      <c r="F45" s="58"/>
      <c r="G45" s="58"/>
      <c r="H45" s="68" t="s">
        <v>389</v>
      </c>
      <c r="I45" s="76" t="s">
        <v>409</v>
      </c>
      <c r="J45" s="63">
        <f t="shared" si="6"/>
        <v>1</v>
      </c>
      <c r="K45" s="64">
        <v>0</v>
      </c>
      <c r="L45" s="64">
        <f t="shared" si="0"/>
        <v>0</v>
      </c>
      <c r="M45" s="64"/>
      <c r="N45" s="64"/>
      <c r="O45" s="64">
        <f t="shared" si="1"/>
        <v>0</v>
      </c>
      <c r="P45" s="64"/>
      <c r="Q45" s="76"/>
      <c r="R45" s="63"/>
      <c r="S45" s="98"/>
      <c r="T45" s="99"/>
    </row>
    <row r="46" spans="1:20" ht="30">
      <c r="A46" s="59" t="s">
        <v>361</v>
      </c>
      <c r="B46" s="67">
        <v>1</v>
      </c>
      <c r="C46" s="67" t="s">
        <v>298</v>
      </c>
      <c r="D46" s="67"/>
      <c r="E46" s="59" t="s">
        <v>362</v>
      </c>
      <c r="F46" s="59" t="s">
        <v>363</v>
      </c>
      <c r="G46" s="58"/>
      <c r="H46" s="68" t="s">
        <v>389</v>
      </c>
      <c r="I46" s="76" t="s">
        <v>410</v>
      </c>
      <c r="J46" s="63">
        <f t="shared" si="6"/>
        <v>1</v>
      </c>
      <c r="K46" s="64">
        <v>0</v>
      </c>
      <c r="L46" s="64">
        <f t="shared" si="0"/>
        <v>0</v>
      </c>
      <c r="M46" s="64"/>
      <c r="N46" s="64"/>
      <c r="O46" s="64">
        <f t="shared" si="1"/>
        <v>0</v>
      </c>
      <c r="P46" s="64"/>
      <c r="Q46" s="76"/>
      <c r="R46" s="63"/>
      <c r="S46" s="98"/>
      <c r="T46" s="99"/>
    </row>
    <row r="47" spans="1:20">
      <c r="A47" s="102" t="s">
        <v>364</v>
      </c>
      <c r="B47" s="103">
        <v>1</v>
      </c>
      <c r="C47" s="103" t="s">
        <v>313</v>
      </c>
      <c r="D47" s="103"/>
      <c r="E47" s="104"/>
      <c r="F47" s="104"/>
      <c r="G47" s="104"/>
      <c r="H47" s="113" t="str">
        <f t="shared" ref="H47:H53" si="13">A47</f>
        <v>Mobil Mobilux EP2 10ml filled syringe with blunt tips</v>
      </c>
      <c r="I47" s="106"/>
      <c r="J47" s="107">
        <f t="shared" si="6"/>
        <v>1</v>
      </c>
      <c r="K47" s="108">
        <v>8.99</v>
      </c>
      <c r="L47" s="108">
        <f t="shared" si="0"/>
        <v>8.99</v>
      </c>
      <c r="M47" s="108">
        <v>0</v>
      </c>
      <c r="N47" s="108">
        <v>0</v>
      </c>
      <c r="O47" s="108">
        <f t="shared" si="1"/>
        <v>8.99</v>
      </c>
      <c r="P47" s="108">
        <f>O47</f>
        <v>8.99</v>
      </c>
      <c r="Q47" s="115"/>
      <c r="R47" s="107" t="s">
        <v>392</v>
      </c>
      <c r="S47" s="109" t="s">
        <v>463</v>
      </c>
      <c r="T47" s="110" t="s">
        <v>463</v>
      </c>
    </row>
    <row r="48" spans="1:20">
      <c r="A48" s="61" t="s">
        <v>365</v>
      </c>
      <c r="B48" s="67">
        <v>1</v>
      </c>
      <c r="C48" s="67" t="s">
        <v>313</v>
      </c>
      <c r="D48" s="67"/>
      <c r="E48" s="58"/>
      <c r="F48" s="58"/>
      <c r="G48" s="58"/>
      <c r="H48" s="68" t="str">
        <f t="shared" si="13"/>
        <v>Large Printed Parts Decal</v>
      </c>
      <c r="I48" s="76" t="s">
        <v>411</v>
      </c>
      <c r="J48" s="63">
        <f t="shared" si="6"/>
        <v>1</v>
      </c>
      <c r="K48" s="64">
        <v>15.99</v>
      </c>
      <c r="L48" s="64">
        <f t="shared" ref="L48:L56" si="14">J48*K48</f>
        <v>15.99</v>
      </c>
      <c r="M48" s="64"/>
      <c r="N48" s="64"/>
      <c r="O48" s="64">
        <f t="shared" ref="O48:O56" si="15">L48+M48+N48</f>
        <v>15.99</v>
      </c>
      <c r="P48" s="64"/>
      <c r="Q48" s="76"/>
      <c r="R48" s="63"/>
      <c r="S48" s="98"/>
      <c r="T48" s="99"/>
    </row>
    <row r="49" spans="1:20">
      <c r="A49" s="61" t="s">
        <v>366</v>
      </c>
      <c r="B49" s="67">
        <v>1</v>
      </c>
      <c r="C49" s="67" t="s">
        <v>313</v>
      </c>
      <c r="D49" s="67"/>
      <c r="E49" s="58"/>
      <c r="F49" s="58"/>
      <c r="G49" s="58"/>
      <c r="H49" s="68" t="str">
        <f t="shared" si="13"/>
        <v>Voron Design Decal</v>
      </c>
      <c r="I49" s="76" t="s">
        <v>411</v>
      </c>
      <c r="J49" s="63">
        <f t="shared" si="6"/>
        <v>1</v>
      </c>
      <c r="K49" s="64">
        <v>5.99</v>
      </c>
      <c r="L49" s="64">
        <f t="shared" si="14"/>
        <v>5.99</v>
      </c>
      <c r="M49" s="64"/>
      <c r="N49" s="64"/>
      <c r="O49" s="64">
        <f t="shared" si="15"/>
        <v>5.99</v>
      </c>
      <c r="P49" s="64"/>
      <c r="Q49" s="76"/>
      <c r="R49" s="63"/>
      <c r="S49" s="98"/>
      <c r="T49" s="99"/>
    </row>
    <row r="50" spans="1:20">
      <c r="A50" s="102" t="s">
        <v>376</v>
      </c>
      <c r="B50" s="103">
        <v>1</v>
      </c>
      <c r="C50" s="103" t="s">
        <v>313</v>
      </c>
      <c r="D50" s="103"/>
      <c r="E50" s="104"/>
      <c r="F50" s="104"/>
      <c r="G50" s="104"/>
      <c r="H50" s="113" t="str">
        <f t="shared" si="13"/>
        <v>Din Rails (Pair); 470mm (350 builds; Model 2.4</v>
      </c>
      <c r="I50" s="106"/>
      <c r="J50" s="107">
        <f t="shared" si="6"/>
        <v>1</v>
      </c>
      <c r="K50" s="108">
        <v>11.99</v>
      </c>
      <c r="L50" s="108">
        <f t="shared" si="14"/>
        <v>11.99</v>
      </c>
      <c r="M50" s="108">
        <v>0</v>
      </c>
      <c r="N50" s="108">
        <v>0</v>
      </c>
      <c r="O50" s="108">
        <f t="shared" si="15"/>
        <v>11.99</v>
      </c>
      <c r="P50" s="108">
        <f>O50</f>
        <v>11.99</v>
      </c>
      <c r="Q50" s="115"/>
      <c r="R50" s="107" t="s">
        <v>392</v>
      </c>
      <c r="S50" s="109" t="s">
        <v>463</v>
      </c>
      <c r="T50" s="110" t="s">
        <v>463</v>
      </c>
    </row>
    <row r="51" spans="1:20">
      <c r="A51" s="102" t="s">
        <v>413</v>
      </c>
      <c r="B51" s="103">
        <v>1</v>
      </c>
      <c r="C51" s="103" t="s">
        <v>313</v>
      </c>
      <c r="D51" s="103"/>
      <c r="E51" s="104"/>
      <c r="F51" s="104"/>
      <c r="G51" s="104"/>
      <c r="H51" s="113" t="str">
        <f t="shared" si="13"/>
        <v xml:space="preserve">Din Rail Clamp / Bracket for Solid State Relay (SSR) </v>
      </c>
      <c r="I51" s="106"/>
      <c r="J51" s="107">
        <f t="shared" si="6"/>
        <v>1</v>
      </c>
      <c r="K51" s="108">
        <v>3.99</v>
      </c>
      <c r="L51" s="108">
        <f t="shared" si="14"/>
        <v>3.99</v>
      </c>
      <c r="M51" s="108">
        <v>0</v>
      </c>
      <c r="N51" s="108">
        <v>0</v>
      </c>
      <c r="O51" s="108">
        <f t="shared" si="15"/>
        <v>3.99</v>
      </c>
      <c r="P51" s="108">
        <f>O51</f>
        <v>3.99</v>
      </c>
      <c r="Q51" s="115"/>
      <c r="R51" s="107" t="s">
        <v>392</v>
      </c>
      <c r="S51" s="109" t="s">
        <v>463</v>
      </c>
      <c r="T51" s="110" t="s">
        <v>463</v>
      </c>
    </row>
    <row r="52" spans="1:20">
      <c r="A52" s="61" t="s">
        <v>412</v>
      </c>
      <c r="B52" s="67">
        <v>3</v>
      </c>
      <c r="C52" s="67" t="s">
        <v>313</v>
      </c>
      <c r="D52" s="67"/>
      <c r="E52" s="58"/>
      <c r="F52" s="58"/>
      <c r="G52" s="58"/>
      <c r="H52" s="68" t="str">
        <f t="shared" si="13"/>
        <v>Wire Connectors (Wago 221-415)</v>
      </c>
      <c r="I52" s="76"/>
      <c r="J52" s="63">
        <f t="shared" si="6"/>
        <v>3</v>
      </c>
      <c r="K52" s="64">
        <v>2.79</v>
      </c>
      <c r="L52" s="64">
        <f t="shared" si="14"/>
        <v>8.370000000000001</v>
      </c>
      <c r="M52" s="64"/>
      <c r="N52" s="64"/>
      <c r="O52" s="64">
        <f t="shared" si="15"/>
        <v>8.370000000000001</v>
      </c>
      <c r="P52" s="64"/>
      <c r="Q52" s="76"/>
      <c r="R52" s="63"/>
      <c r="S52" s="98"/>
      <c r="T52" s="99"/>
    </row>
    <row r="53" spans="1:20" ht="30">
      <c r="A53" s="117" t="s">
        <v>414</v>
      </c>
      <c r="B53" s="144">
        <v>2</v>
      </c>
      <c r="C53" s="144" t="s">
        <v>313</v>
      </c>
      <c r="D53" s="144"/>
      <c r="E53" s="145"/>
      <c r="F53" s="145"/>
      <c r="G53" s="145"/>
      <c r="H53" s="120" t="str">
        <f t="shared" si="13"/>
        <v xml:space="preserve">3-3 DIN Mounting Fast Wire Cable Connectors / Wago Connector </v>
      </c>
      <c r="I53" s="121" t="s">
        <v>558</v>
      </c>
      <c r="J53" s="118">
        <v>3</v>
      </c>
      <c r="K53" s="122">
        <v>3.49</v>
      </c>
      <c r="L53" s="122">
        <f t="shared" si="14"/>
        <v>10.47</v>
      </c>
      <c r="M53" s="122">
        <v>0</v>
      </c>
      <c r="N53" s="122">
        <v>0</v>
      </c>
      <c r="O53" s="122">
        <f>L53+M53+N53</f>
        <v>10.47</v>
      </c>
      <c r="P53" s="122">
        <f>O53</f>
        <v>10.47</v>
      </c>
      <c r="Q53" s="123">
        <f>-1*K53</f>
        <v>-3.49</v>
      </c>
      <c r="R53" s="118" t="s">
        <v>280</v>
      </c>
      <c r="S53" s="124" t="s">
        <v>556</v>
      </c>
      <c r="T53" s="125" t="s">
        <v>556</v>
      </c>
    </row>
    <row r="54" spans="1:20">
      <c r="A54" s="61" t="s">
        <v>415</v>
      </c>
      <c r="B54" s="67">
        <v>1</v>
      </c>
      <c r="C54" s="67" t="s">
        <v>313</v>
      </c>
      <c r="D54" s="67"/>
      <c r="E54" s="58"/>
      <c r="F54" s="58"/>
      <c r="G54" s="58"/>
      <c r="H54" s="68" t="str">
        <f t="shared" ref="H54:H55" si="16">A54</f>
        <v xml:space="preserve">ADXL345 Accelerometer </v>
      </c>
      <c r="I54" s="76"/>
      <c r="J54" s="63">
        <f t="shared" si="6"/>
        <v>1</v>
      </c>
      <c r="K54" s="64">
        <v>3.49</v>
      </c>
      <c r="L54" s="64">
        <f t="shared" si="14"/>
        <v>3.49</v>
      </c>
      <c r="M54" s="64"/>
      <c r="N54" s="64"/>
      <c r="O54" s="64">
        <f t="shared" si="15"/>
        <v>3.49</v>
      </c>
      <c r="P54" s="64"/>
      <c r="Q54" s="76"/>
      <c r="R54" s="63"/>
      <c r="S54" s="98"/>
      <c r="T54" s="99"/>
    </row>
    <row r="55" spans="1:20">
      <c r="A55" s="61" t="s">
        <v>67</v>
      </c>
      <c r="B55" s="67">
        <v>1</v>
      </c>
      <c r="C55" s="67" t="s">
        <v>313</v>
      </c>
      <c r="D55" s="67"/>
      <c r="E55" s="58"/>
      <c r="F55" s="58"/>
      <c r="G55" s="65"/>
      <c r="H55" s="68" t="str">
        <f t="shared" si="16"/>
        <v>C13 Power Cord</v>
      </c>
      <c r="I55" s="76" t="s">
        <v>416</v>
      </c>
      <c r="J55" s="63">
        <f t="shared" si="6"/>
        <v>1</v>
      </c>
      <c r="K55" s="64"/>
      <c r="L55" s="64">
        <f t="shared" si="14"/>
        <v>0</v>
      </c>
      <c r="M55" s="64"/>
      <c r="N55" s="64"/>
      <c r="O55" s="64">
        <f t="shared" si="15"/>
        <v>0</v>
      </c>
      <c r="P55" s="64"/>
      <c r="Q55" s="76"/>
      <c r="R55" s="63"/>
      <c r="S55" s="98"/>
      <c r="T55" s="99"/>
    </row>
    <row r="56" spans="1:20">
      <c r="A56" s="59" t="s">
        <v>367</v>
      </c>
      <c r="B56" s="67">
        <v>1</v>
      </c>
      <c r="C56" s="67" t="s">
        <v>313</v>
      </c>
      <c r="D56" s="67"/>
      <c r="E56" s="58"/>
      <c r="F56" s="65"/>
      <c r="G56" s="58"/>
      <c r="H56" s="68"/>
      <c r="I56" s="76" t="s">
        <v>420</v>
      </c>
      <c r="J56" s="63">
        <f t="shared" si="6"/>
        <v>1</v>
      </c>
      <c r="K56" s="64"/>
      <c r="L56" s="64">
        <f t="shared" si="14"/>
        <v>0</v>
      </c>
      <c r="M56" s="64"/>
      <c r="N56" s="64"/>
      <c r="O56" s="64">
        <f t="shared" si="15"/>
        <v>0</v>
      </c>
      <c r="P56" s="64"/>
      <c r="Q56" s="76"/>
      <c r="R56" s="63"/>
      <c r="S56" s="98"/>
      <c r="T56" s="99"/>
    </row>
    <row r="57" spans="1:20">
      <c r="A57" s="61" t="s">
        <v>417</v>
      </c>
      <c r="B57" s="63">
        <v>1</v>
      </c>
      <c r="C57" s="63"/>
      <c r="D57" s="63" t="s">
        <v>298</v>
      </c>
      <c r="E57" s="65"/>
      <c r="F57" s="65"/>
      <c r="G57" s="58"/>
      <c r="H57" s="66" t="str">
        <f>A57</f>
        <v>3M VHB Tape 5952 5mm width</v>
      </c>
      <c r="I57" s="76" t="s">
        <v>419</v>
      </c>
      <c r="J57" s="63">
        <f t="shared" ref="J57:J59" si="17">B57</f>
        <v>1</v>
      </c>
      <c r="K57" s="64">
        <v>5.99</v>
      </c>
      <c r="L57" s="64">
        <f t="shared" ref="L57:L115" si="18">J57*K57</f>
        <v>5.99</v>
      </c>
      <c r="M57" s="64"/>
      <c r="N57" s="64"/>
      <c r="O57" s="64">
        <f t="shared" ref="O57:O63" si="19">L57+M57+N57</f>
        <v>5.99</v>
      </c>
      <c r="P57" s="64"/>
      <c r="Q57" s="76"/>
      <c r="R57" s="63"/>
      <c r="S57" s="98"/>
      <c r="T57" s="99"/>
    </row>
    <row r="58" spans="1:20">
      <c r="A58" s="61" t="s">
        <v>418</v>
      </c>
      <c r="B58" s="63">
        <v>1</v>
      </c>
      <c r="C58" s="63"/>
      <c r="D58" s="63" t="s">
        <v>298</v>
      </c>
      <c r="E58" s="65"/>
      <c r="F58" s="65"/>
      <c r="G58" s="58"/>
      <c r="H58" s="66" t="str">
        <f>A58</f>
        <v>3M VHB Tape 5952 6.35mm width</v>
      </c>
      <c r="I58" s="76" t="s">
        <v>419</v>
      </c>
      <c r="J58" s="63">
        <f t="shared" si="17"/>
        <v>1</v>
      </c>
      <c r="K58" s="64">
        <v>6.99</v>
      </c>
      <c r="L58" s="64">
        <f t="shared" si="18"/>
        <v>6.99</v>
      </c>
      <c r="M58" s="64"/>
      <c r="N58" s="64"/>
      <c r="O58" s="64">
        <f t="shared" si="19"/>
        <v>6.99</v>
      </c>
      <c r="P58" s="64"/>
      <c r="Q58" s="76"/>
      <c r="R58" s="63"/>
      <c r="S58" s="98"/>
      <c r="T58" s="99"/>
    </row>
    <row r="59" spans="1:20">
      <c r="A59" s="61" t="s">
        <v>421</v>
      </c>
      <c r="B59" s="63">
        <v>1</v>
      </c>
      <c r="C59" s="63"/>
      <c r="D59" s="63" t="s">
        <v>298</v>
      </c>
      <c r="E59" s="65"/>
      <c r="F59" s="65"/>
      <c r="G59" s="58"/>
      <c r="H59" s="68"/>
      <c r="I59" s="76"/>
      <c r="J59" s="63">
        <f t="shared" si="17"/>
        <v>1</v>
      </c>
      <c r="K59" s="64">
        <v>6.5</v>
      </c>
      <c r="L59" s="64">
        <f t="shared" si="18"/>
        <v>6.5</v>
      </c>
      <c r="M59" s="64"/>
      <c r="N59" s="64"/>
      <c r="O59" s="64">
        <f t="shared" si="19"/>
        <v>6.5</v>
      </c>
      <c r="P59" s="64"/>
      <c r="Q59" s="76"/>
      <c r="R59" s="63"/>
      <c r="S59" s="98"/>
      <c r="T59" s="99"/>
    </row>
    <row r="60" spans="1:20" ht="30">
      <c r="A60" s="102" t="s">
        <v>422</v>
      </c>
      <c r="B60" s="107">
        <v>1</v>
      </c>
      <c r="C60" s="107" t="s">
        <v>313</v>
      </c>
      <c r="D60" s="107" t="s">
        <v>298</v>
      </c>
      <c r="E60" s="112"/>
      <c r="F60" s="112"/>
      <c r="G60" s="112"/>
      <c r="H60" s="113" t="str">
        <f>A60</f>
        <v>Titanium Backers for Voron 2.4/Trident with screws 3-Pack (350mm)</v>
      </c>
      <c r="I60" s="106" t="s">
        <v>423</v>
      </c>
      <c r="J60" s="107">
        <f t="shared" ref="J60:J115" si="20">B60</f>
        <v>1</v>
      </c>
      <c r="K60" s="108">
        <v>74.989999999999995</v>
      </c>
      <c r="L60" s="108">
        <f t="shared" si="18"/>
        <v>74.989999999999995</v>
      </c>
      <c r="M60" s="108">
        <v>0</v>
      </c>
      <c r="N60" s="108">
        <v>0</v>
      </c>
      <c r="O60" s="108">
        <f t="shared" si="19"/>
        <v>74.989999999999995</v>
      </c>
      <c r="P60" s="108">
        <f>O60</f>
        <v>74.989999999999995</v>
      </c>
      <c r="Q60" s="115"/>
      <c r="R60" s="107" t="s">
        <v>392</v>
      </c>
      <c r="S60" s="109" t="s">
        <v>463</v>
      </c>
      <c r="T60" s="110" t="s">
        <v>463</v>
      </c>
    </row>
    <row r="61" spans="1:20" ht="45">
      <c r="A61" s="102" t="s">
        <v>424</v>
      </c>
      <c r="B61" s="107">
        <v>1</v>
      </c>
      <c r="C61" s="107" t="s">
        <v>313</v>
      </c>
      <c r="D61" s="107" t="s">
        <v>298</v>
      </c>
      <c r="E61" s="102" t="s">
        <v>469</v>
      </c>
      <c r="F61" s="112"/>
      <c r="G61" s="112"/>
      <c r="H61" s="113" t="str">
        <f>E61</f>
        <v>Mandala Roseworks Matched height kinematic kit</v>
      </c>
      <c r="I61" s="106" t="s">
        <v>479</v>
      </c>
      <c r="J61" s="107">
        <f t="shared" si="20"/>
        <v>1</v>
      </c>
      <c r="K61" s="108">
        <v>88</v>
      </c>
      <c r="L61" s="108">
        <f t="shared" si="18"/>
        <v>88</v>
      </c>
      <c r="M61" s="108">
        <v>4.0599999999999996</v>
      </c>
      <c r="N61" s="108">
        <v>0</v>
      </c>
      <c r="O61" s="108">
        <f t="shared" si="19"/>
        <v>92.06</v>
      </c>
      <c r="P61" s="108">
        <f>O61</f>
        <v>92.06</v>
      </c>
      <c r="Q61" s="106"/>
      <c r="R61" s="107" t="s">
        <v>392</v>
      </c>
      <c r="S61" s="109" t="s">
        <v>471</v>
      </c>
      <c r="T61" s="110" t="s">
        <v>471</v>
      </c>
    </row>
    <row r="62" spans="1:20">
      <c r="A62" s="65" t="s">
        <v>431</v>
      </c>
      <c r="B62" s="63">
        <v>1</v>
      </c>
      <c r="C62" s="63" t="s">
        <v>313</v>
      </c>
      <c r="D62" s="63" t="s">
        <v>298</v>
      </c>
      <c r="E62" s="65"/>
      <c r="F62" s="65"/>
      <c r="G62" s="65"/>
      <c r="H62" s="68" t="str">
        <f t="shared" ref="H62:H65" si="21">A62</f>
        <v>Kapton Tape</v>
      </c>
      <c r="I62" s="76" t="s">
        <v>437</v>
      </c>
      <c r="J62" s="63">
        <f t="shared" si="20"/>
        <v>1</v>
      </c>
      <c r="K62" s="64">
        <v>0</v>
      </c>
      <c r="L62" s="64">
        <f t="shared" si="18"/>
        <v>0</v>
      </c>
      <c r="M62" s="64"/>
      <c r="N62" s="64"/>
      <c r="O62" s="64">
        <f t="shared" si="19"/>
        <v>0</v>
      </c>
      <c r="P62" s="64"/>
      <c r="Q62" s="76"/>
      <c r="R62" s="63"/>
      <c r="S62" s="98"/>
      <c r="T62" s="99"/>
    </row>
    <row r="63" spans="1:20">
      <c r="A63" s="90" t="s">
        <v>448</v>
      </c>
      <c r="B63" s="63">
        <v>1</v>
      </c>
      <c r="C63" s="63" t="s">
        <v>313</v>
      </c>
      <c r="D63" s="63"/>
      <c r="E63" s="65"/>
      <c r="F63" s="65"/>
      <c r="G63" s="65"/>
      <c r="H63" s="68" t="str">
        <f t="shared" si="21"/>
        <v>Voron Zip Tie Kit</v>
      </c>
      <c r="I63" s="76" t="s">
        <v>438</v>
      </c>
      <c r="J63" s="63">
        <f t="shared" si="20"/>
        <v>1</v>
      </c>
      <c r="K63" s="64">
        <v>4</v>
      </c>
      <c r="L63" s="64">
        <f t="shared" si="18"/>
        <v>4</v>
      </c>
      <c r="M63" s="64"/>
      <c r="N63" s="64"/>
      <c r="O63" s="64">
        <f t="shared" si="19"/>
        <v>4</v>
      </c>
      <c r="P63" s="64"/>
      <c r="Q63" s="76"/>
      <c r="R63" s="63"/>
      <c r="S63" s="98"/>
      <c r="T63" s="99"/>
    </row>
    <row r="64" spans="1:20" ht="75">
      <c r="A64" s="102" t="s">
        <v>439</v>
      </c>
      <c r="B64" s="107">
        <v>3</v>
      </c>
      <c r="C64" s="107" t="s">
        <v>313</v>
      </c>
      <c r="D64" s="107" t="s">
        <v>298</v>
      </c>
      <c r="E64" s="112"/>
      <c r="F64" s="112"/>
      <c r="G64" s="112"/>
      <c r="H64" s="113" t="str">
        <f t="shared" si="21"/>
        <v>Jet Black ASA Prusament (850g) - Primary color</v>
      </c>
      <c r="I64" s="106" t="s">
        <v>441</v>
      </c>
      <c r="J64" s="107">
        <f t="shared" si="20"/>
        <v>3</v>
      </c>
      <c r="K64" s="108">
        <v>35.99</v>
      </c>
      <c r="L64" s="108">
        <f t="shared" si="18"/>
        <v>107.97</v>
      </c>
      <c r="M64" s="115">
        <v>0</v>
      </c>
      <c r="N64" s="108">
        <v>0</v>
      </c>
      <c r="O64" s="108">
        <f t="shared" ref="O64:O115" si="22">L64+M64+N64</f>
        <v>107.97</v>
      </c>
      <c r="P64" s="108">
        <f>O64</f>
        <v>107.97</v>
      </c>
      <c r="Q64" s="115"/>
      <c r="R64" s="107" t="s">
        <v>392</v>
      </c>
      <c r="S64" s="109" t="s">
        <v>495</v>
      </c>
      <c r="T64" s="110" t="s">
        <v>466</v>
      </c>
    </row>
    <row r="65" spans="1:20">
      <c r="A65" s="102" t="s">
        <v>440</v>
      </c>
      <c r="B65" s="107">
        <v>2</v>
      </c>
      <c r="C65" s="107" t="s">
        <v>313</v>
      </c>
      <c r="D65" s="107" t="s">
        <v>298</v>
      </c>
      <c r="E65" s="112"/>
      <c r="F65" s="112"/>
      <c r="G65" s="112"/>
      <c r="H65" s="113" t="str">
        <f t="shared" si="21"/>
        <v>Lipstick Red ASA Prusament (850g) - Secondary color</v>
      </c>
      <c r="I65" s="106" t="s">
        <v>441</v>
      </c>
      <c r="J65" s="107">
        <f t="shared" si="20"/>
        <v>2</v>
      </c>
      <c r="K65" s="108">
        <v>35.99</v>
      </c>
      <c r="L65" s="108">
        <f t="shared" si="18"/>
        <v>71.98</v>
      </c>
      <c r="M65" s="108">
        <v>0</v>
      </c>
      <c r="N65" s="108"/>
      <c r="O65" s="108">
        <f t="shared" si="22"/>
        <v>71.98</v>
      </c>
      <c r="P65" s="108">
        <f>K65 * 1</f>
        <v>35.99</v>
      </c>
      <c r="Q65" s="106"/>
      <c r="R65" s="107" t="s">
        <v>443</v>
      </c>
      <c r="S65" s="109" t="s">
        <v>278</v>
      </c>
      <c r="T65" s="110" t="s">
        <v>278</v>
      </c>
    </row>
    <row r="66" spans="1:20">
      <c r="A66" s="61" t="s">
        <v>449</v>
      </c>
      <c r="B66" s="63">
        <v>1</v>
      </c>
      <c r="C66" s="63" t="s">
        <v>313</v>
      </c>
      <c r="D66" s="63" t="s">
        <v>298</v>
      </c>
      <c r="E66" s="65"/>
      <c r="F66" s="65"/>
      <c r="G66" s="65"/>
      <c r="H66" s="68" t="str">
        <f t="shared" ref="H66:H70" si="23">A66</f>
        <v xml:space="preserve">BTT Smart Filament Runout Sensor (SFS) </v>
      </c>
      <c r="I66" s="76"/>
      <c r="J66" s="63">
        <f t="shared" si="20"/>
        <v>1</v>
      </c>
      <c r="K66" s="64">
        <v>14.99</v>
      </c>
      <c r="L66" s="64">
        <f t="shared" si="18"/>
        <v>14.99</v>
      </c>
      <c r="M66" s="64"/>
      <c r="N66" s="64"/>
      <c r="O66" s="64">
        <f t="shared" si="22"/>
        <v>14.99</v>
      </c>
      <c r="P66" s="64"/>
      <c r="Q66" s="76"/>
      <c r="R66" s="63"/>
      <c r="S66" s="98"/>
      <c r="T66" s="99"/>
    </row>
    <row r="67" spans="1:20">
      <c r="A67" s="102" t="s">
        <v>450</v>
      </c>
      <c r="B67" s="107">
        <v>2</v>
      </c>
      <c r="C67" s="107" t="s">
        <v>313</v>
      </c>
      <c r="D67" s="107" t="s">
        <v>298</v>
      </c>
      <c r="E67" s="112"/>
      <c r="F67" s="112"/>
      <c r="G67" s="112"/>
      <c r="H67" s="113" t="str">
        <f t="shared" si="23"/>
        <v>BTT CB1 Heatsink</v>
      </c>
      <c r="I67" s="106" t="s">
        <v>451</v>
      </c>
      <c r="J67" s="107">
        <f t="shared" si="20"/>
        <v>2</v>
      </c>
      <c r="K67" s="108">
        <v>5.99</v>
      </c>
      <c r="L67" s="108">
        <f t="shared" si="18"/>
        <v>11.98</v>
      </c>
      <c r="M67" s="108">
        <v>0</v>
      </c>
      <c r="N67" s="108">
        <v>0</v>
      </c>
      <c r="O67" s="108">
        <f t="shared" si="22"/>
        <v>11.98</v>
      </c>
      <c r="P67" s="108">
        <f>O67</f>
        <v>11.98</v>
      </c>
      <c r="Q67" s="115">
        <f>(K67*1) * -1</f>
        <v>-5.99</v>
      </c>
      <c r="R67" s="107" t="s">
        <v>392</v>
      </c>
      <c r="S67" s="109" t="s">
        <v>454</v>
      </c>
      <c r="T67" s="110" t="s">
        <v>454</v>
      </c>
    </row>
    <row r="68" spans="1:20" ht="45">
      <c r="A68" s="102" t="s">
        <v>468</v>
      </c>
      <c r="B68" s="107">
        <v>1</v>
      </c>
      <c r="C68" s="107" t="s">
        <v>313</v>
      </c>
      <c r="D68" s="107" t="s">
        <v>298</v>
      </c>
      <c r="E68" s="112"/>
      <c r="F68" s="112"/>
      <c r="G68" s="112"/>
      <c r="H68" s="113" t="str">
        <f t="shared" si="23"/>
        <v>Mandala Roseworks Kinematic center brace for Voron 2.4</v>
      </c>
      <c r="I68" s="106" t="s">
        <v>492</v>
      </c>
      <c r="J68" s="107">
        <f t="shared" ref="J68:J112" si="24">B68</f>
        <v>1</v>
      </c>
      <c r="K68" s="108">
        <v>35</v>
      </c>
      <c r="L68" s="108">
        <f t="shared" ref="L68:L112" si="25">J68*K68</f>
        <v>35</v>
      </c>
      <c r="M68" s="108">
        <v>4.0599999999999996</v>
      </c>
      <c r="N68" s="108">
        <v>0</v>
      </c>
      <c r="O68" s="108">
        <f t="shared" ref="O68:O112" si="26">L68+M68+N68</f>
        <v>39.06</v>
      </c>
      <c r="P68" s="108">
        <f>O68</f>
        <v>39.06</v>
      </c>
      <c r="Q68" s="115"/>
      <c r="R68" s="107" t="s">
        <v>392</v>
      </c>
      <c r="S68" s="109" t="s">
        <v>494</v>
      </c>
      <c r="T68" s="110" t="s">
        <v>470</v>
      </c>
    </row>
    <row r="69" spans="1:20" ht="45">
      <c r="A69" s="102" t="s">
        <v>472</v>
      </c>
      <c r="B69" s="107">
        <v>1</v>
      </c>
      <c r="C69" s="107" t="s">
        <v>313</v>
      </c>
      <c r="D69" s="107" t="s">
        <v>298</v>
      </c>
      <c r="E69" s="112"/>
      <c r="F69" s="112"/>
      <c r="G69" s="112"/>
      <c r="H69" s="113" t="str">
        <f t="shared" si="23"/>
        <v>Mandala Roseworks The "Gripper" E3DV6 Wrench</v>
      </c>
      <c r="I69" s="106" t="s">
        <v>475</v>
      </c>
      <c r="J69" s="107">
        <f t="shared" si="24"/>
        <v>1</v>
      </c>
      <c r="K69" s="108">
        <v>29</v>
      </c>
      <c r="L69" s="108">
        <f t="shared" si="25"/>
        <v>29</v>
      </c>
      <c r="M69" s="108">
        <v>6.27</v>
      </c>
      <c r="N69" s="108">
        <v>0</v>
      </c>
      <c r="O69" s="108">
        <f t="shared" si="26"/>
        <v>35.269999999999996</v>
      </c>
      <c r="P69" s="108">
        <f>O69</f>
        <v>35.269999999999996</v>
      </c>
      <c r="Q69" s="115">
        <f>-1*P69</f>
        <v>-35.269999999999996</v>
      </c>
      <c r="R69" s="107" t="s">
        <v>392</v>
      </c>
      <c r="S69" s="109" t="s">
        <v>493</v>
      </c>
      <c r="T69" s="110" t="s">
        <v>476</v>
      </c>
    </row>
    <row r="70" spans="1:20" ht="30">
      <c r="A70" s="102" t="s">
        <v>473</v>
      </c>
      <c r="B70" s="107">
        <v>1</v>
      </c>
      <c r="C70" s="107" t="s">
        <v>313</v>
      </c>
      <c r="D70" s="107" t="s">
        <v>298</v>
      </c>
      <c r="E70" s="112"/>
      <c r="F70" s="112"/>
      <c r="G70" s="112"/>
      <c r="H70" s="113" t="str">
        <f t="shared" si="23"/>
        <v>Layerneer Bed Weld - Original 3D printing adhesive</v>
      </c>
      <c r="I70" s="106" t="s">
        <v>474</v>
      </c>
      <c r="J70" s="107">
        <f t="shared" ref="J70:J109" si="27">B70</f>
        <v>1</v>
      </c>
      <c r="K70" s="108">
        <v>22.95</v>
      </c>
      <c r="L70" s="108">
        <f t="shared" ref="L70:L109" si="28">J70*K70</f>
        <v>22.95</v>
      </c>
      <c r="M70" s="108">
        <v>0</v>
      </c>
      <c r="N70" s="108">
        <v>0</v>
      </c>
      <c r="O70" s="108">
        <f t="shared" ref="O70:O109" si="29">L70+M70+N70</f>
        <v>22.95</v>
      </c>
      <c r="P70" s="108">
        <f>O70</f>
        <v>22.95</v>
      </c>
      <c r="Q70" s="115">
        <f>-1*P70</f>
        <v>-22.95</v>
      </c>
      <c r="R70" s="107" t="s">
        <v>392</v>
      </c>
      <c r="S70" s="109" t="s">
        <v>496</v>
      </c>
      <c r="T70" s="110" t="s">
        <v>477</v>
      </c>
    </row>
    <row r="71" spans="1:20" ht="45">
      <c r="A71" s="117" t="s">
        <v>478</v>
      </c>
      <c r="B71" s="118">
        <v>1</v>
      </c>
      <c r="C71" s="118" t="s">
        <v>313</v>
      </c>
      <c r="D71" s="118" t="s">
        <v>298</v>
      </c>
      <c r="E71" s="119"/>
      <c r="F71" s="119"/>
      <c r="G71" s="119"/>
      <c r="H71" s="120" t="str">
        <f t="shared" ref="H71:H76" si="30">A71</f>
        <v>Voron Tap - rail w/ optotap v2 (5-24v) and HW kit; from DFH</v>
      </c>
      <c r="I71" s="121" t="s">
        <v>491</v>
      </c>
      <c r="J71" s="118">
        <f t="shared" ref="J71:J104" si="31">B71</f>
        <v>1</v>
      </c>
      <c r="K71" s="122">
        <v>45</v>
      </c>
      <c r="L71" s="122">
        <f t="shared" ref="L71:L104" si="32">J71*K71</f>
        <v>45</v>
      </c>
      <c r="M71" s="122">
        <f>(20.18/9)*J71</f>
        <v>2.2422222222222223</v>
      </c>
      <c r="N71" s="122">
        <v>0</v>
      </c>
      <c r="O71" s="122">
        <f t="shared" ref="O71:O104" si="33">L71+M71+N71</f>
        <v>47.242222222222225</v>
      </c>
      <c r="P71" s="122">
        <f>O71-((18.05/9)*J71)</f>
        <v>45.236666666666672</v>
      </c>
      <c r="Q71" s="121"/>
      <c r="R71" s="118" t="s">
        <v>280</v>
      </c>
      <c r="S71" s="124" t="s">
        <v>497</v>
      </c>
      <c r="T71" s="125" t="s">
        <v>486</v>
      </c>
    </row>
    <row r="72" spans="1:20" ht="30">
      <c r="A72" s="117" t="s">
        <v>480</v>
      </c>
      <c r="B72" s="118">
        <v>2</v>
      </c>
      <c r="C72" s="118" t="s">
        <v>313</v>
      </c>
      <c r="D72" s="118" t="s">
        <v>298</v>
      </c>
      <c r="E72" s="119"/>
      <c r="F72" s="119"/>
      <c r="G72" s="119"/>
      <c r="H72" s="120" t="str">
        <f t="shared" si="30"/>
        <v>Nightlight on a stick - LED Strip; from DFH</v>
      </c>
      <c r="I72" s="121" t="s">
        <v>485</v>
      </c>
      <c r="J72" s="118">
        <f t="shared" si="31"/>
        <v>2</v>
      </c>
      <c r="K72" s="122">
        <v>17.5</v>
      </c>
      <c r="L72" s="122">
        <f t="shared" si="32"/>
        <v>35</v>
      </c>
      <c r="M72" s="122">
        <f t="shared" ref="M72:M76" si="34">(20.18/9)*J72</f>
        <v>4.4844444444444447</v>
      </c>
      <c r="N72" s="122">
        <v>0</v>
      </c>
      <c r="O72" s="122">
        <f t="shared" si="33"/>
        <v>39.484444444444442</v>
      </c>
      <c r="P72" s="122">
        <f t="shared" ref="P72:P76" si="35">O72-((18.05/9)*J72)</f>
        <v>35.473333333333329</v>
      </c>
      <c r="Q72" s="123">
        <f>-1*P72</f>
        <v>-35.473333333333329</v>
      </c>
      <c r="R72" s="118" t="s">
        <v>280</v>
      </c>
      <c r="S72" s="124" t="s">
        <v>487</v>
      </c>
      <c r="T72" s="125" t="s">
        <v>487</v>
      </c>
    </row>
    <row r="73" spans="1:20" ht="30">
      <c r="A73" s="117" t="s">
        <v>481</v>
      </c>
      <c r="B73" s="118">
        <v>2</v>
      </c>
      <c r="C73" s="118" t="s">
        <v>313</v>
      </c>
      <c r="D73" s="118" t="s">
        <v>298</v>
      </c>
      <c r="E73" s="119"/>
      <c r="F73" s="119"/>
      <c r="G73" s="119"/>
      <c r="H73" s="120" t="str">
        <f t="shared" si="30"/>
        <v>Disco stick on black PCB - LED Strip; from DFH</v>
      </c>
      <c r="I73" s="121" t="s">
        <v>485</v>
      </c>
      <c r="J73" s="118">
        <f t="shared" si="31"/>
        <v>2</v>
      </c>
      <c r="K73" s="122">
        <v>16.5</v>
      </c>
      <c r="L73" s="122">
        <f t="shared" si="32"/>
        <v>33</v>
      </c>
      <c r="M73" s="122">
        <f t="shared" si="34"/>
        <v>4.4844444444444447</v>
      </c>
      <c r="N73" s="122">
        <v>0</v>
      </c>
      <c r="O73" s="122">
        <f t="shared" si="33"/>
        <v>37.484444444444442</v>
      </c>
      <c r="P73" s="122">
        <f t="shared" si="35"/>
        <v>33.473333333333329</v>
      </c>
      <c r="Q73" s="121"/>
      <c r="R73" s="118" t="s">
        <v>280</v>
      </c>
      <c r="S73" s="124" t="s">
        <v>487</v>
      </c>
      <c r="T73" s="125" t="s">
        <v>487</v>
      </c>
    </row>
    <row r="74" spans="1:20" ht="30">
      <c r="A74" s="117" t="s">
        <v>483</v>
      </c>
      <c r="B74" s="118">
        <v>1</v>
      </c>
      <c r="C74" s="118" t="s">
        <v>313</v>
      </c>
      <c r="D74" s="118" t="s">
        <v>298</v>
      </c>
      <c r="E74" s="119"/>
      <c r="F74" s="119"/>
      <c r="G74" s="119"/>
      <c r="H74" s="120" t="str">
        <f t="shared" si="30"/>
        <v>OV5640 Camera Module; from DFH</v>
      </c>
      <c r="I74" s="121" t="s">
        <v>485</v>
      </c>
      <c r="J74" s="118">
        <f t="shared" si="31"/>
        <v>1</v>
      </c>
      <c r="K74" s="122">
        <v>32.5</v>
      </c>
      <c r="L74" s="122">
        <f t="shared" si="32"/>
        <v>32.5</v>
      </c>
      <c r="M74" s="122">
        <f t="shared" si="34"/>
        <v>2.2422222222222223</v>
      </c>
      <c r="N74" s="122">
        <v>0</v>
      </c>
      <c r="O74" s="122">
        <f t="shared" si="33"/>
        <v>34.742222222222225</v>
      </c>
      <c r="P74" s="122">
        <f t="shared" si="35"/>
        <v>32.736666666666672</v>
      </c>
      <c r="Q74" s="121"/>
      <c r="R74" s="118" t="s">
        <v>280</v>
      </c>
      <c r="S74" s="124" t="s">
        <v>487</v>
      </c>
      <c r="T74" s="125" t="s">
        <v>487</v>
      </c>
    </row>
    <row r="75" spans="1:20" ht="30">
      <c r="A75" s="117" t="s">
        <v>484</v>
      </c>
      <c r="B75" s="118">
        <v>2</v>
      </c>
      <c r="C75" s="118" t="s">
        <v>313</v>
      </c>
      <c r="D75" s="118" t="s">
        <v>383</v>
      </c>
      <c r="E75" s="119"/>
      <c r="F75" s="119"/>
      <c r="G75" s="119"/>
      <c r="H75" s="120" t="str">
        <f t="shared" si="30"/>
        <v>Seeeduino XIAO; from DFH</v>
      </c>
      <c r="I75" s="121" t="s">
        <v>489</v>
      </c>
      <c r="J75" s="118">
        <f t="shared" si="31"/>
        <v>2</v>
      </c>
      <c r="K75" s="122">
        <v>10</v>
      </c>
      <c r="L75" s="122">
        <f t="shared" si="32"/>
        <v>20</v>
      </c>
      <c r="M75" s="122">
        <f t="shared" si="34"/>
        <v>4.4844444444444447</v>
      </c>
      <c r="N75" s="122">
        <v>0</v>
      </c>
      <c r="O75" s="122">
        <f t="shared" si="33"/>
        <v>24.484444444444446</v>
      </c>
      <c r="P75" s="122">
        <f t="shared" si="35"/>
        <v>20.473333333333336</v>
      </c>
      <c r="Q75" s="123">
        <f>-1*(P75/2)</f>
        <v>-10.236666666666668</v>
      </c>
      <c r="R75" s="118" t="s">
        <v>280</v>
      </c>
      <c r="S75" s="124" t="s">
        <v>487</v>
      </c>
      <c r="T75" s="125" t="s">
        <v>487</v>
      </c>
    </row>
    <row r="76" spans="1:20" ht="30">
      <c r="A76" s="117" t="s">
        <v>482</v>
      </c>
      <c r="B76" s="118">
        <v>1</v>
      </c>
      <c r="C76" s="118" t="s">
        <v>313</v>
      </c>
      <c r="D76" s="118" t="s">
        <v>383</v>
      </c>
      <c r="E76" s="119"/>
      <c r="F76" s="119"/>
      <c r="G76" s="119"/>
      <c r="H76" s="120" t="str">
        <f t="shared" si="30"/>
        <v>Daylight on a stick on black PCB; from DFH</v>
      </c>
      <c r="I76" s="121" t="s">
        <v>488</v>
      </c>
      <c r="J76" s="118">
        <f t="shared" si="31"/>
        <v>1</v>
      </c>
      <c r="K76" s="122">
        <v>15</v>
      </c>
      <c r="L76" s="122">
        <f t="shared" si="32"/>
        <v>15</v>
      </c>
      <c r="M76" s="122">
        <f t="shared" si="34"/>
        <v>2.2422222222222223</v>
      </c>
      <c r="N76" s="122">
        <v>0</v>
      </c>
      <c r="O76" s="122">
        <f t="shared" si="33"/>
        <v>17.242222222222221</v>
      </c>
      <c r="P76" s="122">
        <f t="shared" si="35"/>
        <v>15.236666666666665</v>
      </c>
      <c r="Q76" s="123">
        <f>-1*P76</f>
        <v>-15.236666666666665</v>
      </c>
      <c r="R76" s="118" t="s">
        <v>280</v>
      </c>
      <c r="S76" s="124" t="s">
        <v>487</v>
      </c>
      <c r="T76" s="125" t="s">
        <v>487</v>
      </c>
    </row>
    <row r="77" spans="1:20" ht="30">
      <c r="A77" s="65" t="s">
        <v>502</v>
      </c>
      <c r="B77" s="63"/>
      <c r="C77" s="63"/>
      <c r="D77" s="63"/>
      <c r="E77" s="65"/>
      <c r="F77" s="65"/>
      <c r="G77" s="65"/>
      <c r="H77" s="68"/>
      <c r="I77" s="76" t="s">
        <v>501</v>
      </c>
      <c r="J77" s="63">
        <f t="shared" ref="J77:J99" si="36">B77</f>
        <v>0</v>
      </c>
      <c r="K77" s="64"/>
      <c r="L77" s="64">
        <f t="shared" ref="L77:L98" si="37">J77*K77</f>
        <v>0</v>
      </c>
      <c r="M77" s="64"/>
      <c r="N77" s="64"/>
      <c r="O77" s="64">
        <f t="shared" ref="O77:O99" si="38">L77+M77+N77</f>
        <v>0</v>
      </c>
      <c r="P77" s="64"/>
      <c r="Q77" s="76"/>
      <c r="R77" s="63"/>
      <c r="S77" s="98"/>
      <c r="T77" s="99"/>
    </row>
    <row r="78" spans="1:20" ht="30">
      <c r="A78" s="65" t="s">
        <v>503</v>
      </c>
      <c r="B78" s="63"/>
      <c r="C78" s="63"/>
      <c r="D78" s="63"/>
      <c r="E78" s="65"/>
      <c r="F78" s="65"/>
      <c r="G78" s="65"/>
      <c r="H78" s="68"/>
      <c r="I78" s="76" t="s">
        <v>501</v>
      </c>
      <c r="J78" s="63">
        <f t="shared" si="36"/>
        <v>0</v>
      </c>
      <c r="K78" s="64"/>
      <c r="L78" s="64">
        <f t="shared" si="37"/>
        <v>0</v>
      </c>
      <c r="M78" s="64"/>
      <c r="N78" s="64"/>
      <c r="O78" s="64">
        <f t="shared" si="38"/>
        <v>0</v>
      </c>
      <c r="P78" s="64"/>
      <c r="Q78" s="76"/>
      <c r="R78" s="63"/>
      <c r="S78" s="98"/>
      <c r="T78" s="99"/>
    </row>
    <row r="79" spans="1:20" ht="30">
      <c r="A79" s="117" t="s">
        <v>552</v>
      </c>
      <c r="B79" s="118">
        <v>1</v>
      </c>
      <c r="C79" s="118" t="s">
        <v>313</v>
      </c>
      <c r="D79" s="118" t="s">
        <v>298</v>
      </c>
      <c r="E79" s="119"/>
      <c r="F79" s="119"/>
      <c r="G79" s="119"/>
      <c r="H79" s="120" t="str">
        <f>A79</f>
        <v>LDO Nema14 36mm Pancake Stepper Motor LDO-36STH20-1004AHG</v>
      </c>
      <c r="I79" s="121" t="s">
        <v>501</v>
      </c>
      <c r="J79" s="118">
        <f t="shared" si="36"/>
        <v>1</v>
      </c>
      <c r="K79" s="122">
        <v>20.99</v>
      </c>
      <c r="L79" s="122">
        <f t="shared" si="37"/>
        <v>20.99</v>
      </c>
      <c r="M79" s="122">
        <v>0</v>
      </c>
      <c r="N79" s="122">
        <v>0</v>
      </c>
      <c r="O79" s="122">
        <f t="shared" si="38"/>
        <v>20.99</v>
      </c>
      <c r="P79" s="122">
        <f>O79</f>
        <v>20.99</v>
      </c>
      <c r="Q79" s="121"/>
      <c r="R79" s="118" t="s">
        <v>280</v>
      </c>
      <c r="S79" s="124" t="s">
        <v>556</v>
      </c>
      <c r="T79" s="125" t="s">
        <v>556</v>
      </c>
    </row>
    <row r="80" spans="1:20" ht="30">
      <c r="A80" s="117" t="s">
        <v>557</v>
      </c>
      <c r="B80" s="118">
        <v>1</v>
      </c>
      <c r="C80" s="118" t="s">
        <v>313</v>
      </c>
      <c r="D80" s="118" t="s">
        <v>298</v>
      </c>
      <c r="E80" s="119"/>
      <c r="F80" s="119"/>
      <c r="G80" s="119"/>
      <c r="H80" s="120" t="str">
        <f>A80</f>
        <v>Hartk Stealthburner Toolhead PCB</v>
      </c>
      <c r="I80" s="121" t="s">
        <v>501</v>
      </c>
      <c r="J80" s="118">
        <f t="shared" si="36"/>
        <v>1</v>
      </c>
      <c r="K80" s="122">
        <v>21.99</v>
      </c>
      <c r="L80" s="122">
        <f t="shared" si="37"/>
        <v>21.99</v>
      </c>
      <c r="M80" s="122">
        <v>0</v>
      </c>
      <c r="N80" s="122">
        <v>0</v>
      </c>
      <c r="O80" s="122">
        <f t="shared" si="38"/>
        <v>21.99</v>
      </c>
      <c r="P80" s="122">
        <f>O80</f>
        <v>21.99</v>
      </c>
      <c r="Q80" s="121"/>
      <c r="R80" s="118" t="s">
        <v>280</v>
      </c>
      <c r="S80" s="124" t="s">
        <v>556</v>
      </c>
      <c r="T80" s="125" t="s">
        <v>556</v>
      </c>
    </row>
    <row r="81" spans="1:20" ht="30">
      <c r="A81" s="117" t="s">
        <v>559</v>
      </c>
      <c r="B81" s="118">
        <v>1</v>
      </c>
      <c r="C81" s="118" t="s">
        <v>313</v>
      </c>
      <c r="D81" s="118" t="s">
        <v>298</v>
      </c>
      <c r="E81" s="119"/>
      <c r="F81" s="119"/>
      <c r="G81" s="119"/>
      <c r="H81" s="120" t="str">
        <f>A81</f>
        <v>5015 GDSTIME DC 24V 50x50x15 Centrifugal Blower Fan GDB5015Dual Ball Bearing 6000RPM 2.2W .1A XH2.54</v>
      </c>
      <c r="I81" s="121" t="s">
        <v>501</v>
      </c>
      <c r="J81" s="118">
        <f t="shared" ref="J81:J89" si="39">B81</f>
        <v>1</v>
      </c>
      <c r="K81" s="122">
        <v>8.99</v>
      </c>
      <c r="L81" s="122">
        <f t="shared" ref="L81:L89" si="40">J81*K81</f>
        <v>8.99</v>
      </c>
      <c r="M81" s="122">
        <v>0</v>
      </c>
      <c r="N81" s="122">
        <v>0</v>
      </c>
      <c r="O81" s="122">
        <f t="shared" ref="O81:O89" si="41">L81+M81+N81</f>
        <v>8.99</v>
      </c>
      <c r="P81" s="122">
        <f>O81</f>
        <v>8.99</v>
      </c>
      <c r="Q81" s="121"/>
      <c r="R81" s="118" t="s">
        <v>280</v>
      </c>
      <c r="S81" s="124" t="s">
        <v>556</v>
      </c>
      <c r="T81" s="125" t="s">
        <v>556</v>
      </c>
    </row>
    <row r="82" spans="1:20">
      <c r="A82" s="65"/>
      <c r="B82" s="63"/>
      <c r="C82" s="63"/>
      <c r="D82" s="63"/>
      <c r="E82" s="65"/>
      <c r="F82" s="65"/>
      <c r="G82" s="65"/>
      <c r="H82" s="68"/>
      <c r="I82" s="76"/>
      <c r="J82" s="63">
        <f t="shared" si="39"/>
        <v>0</v>
      </c>
      <c r="K82" s="64"/>
      <c r="L82" s="64">
        <f t="shared" si="40"/>
        <v>0</v>
      </c>
      <c r="M82" s="64"/>
      <c r="N82" s="64"/>
      <c r="O82" s="64">
        <f t="shared" si="41"/>
        <v>0</v>
      </c>
      <c r="P82" s="64"/>
      <c r="Q82" s="76"/>
      <c r="R82" s="63"/>
      <c r="S82" s="98"/>
      <c r="T82" s="99"/>
    </row>
    <row r="83" spans="1:20">
      <c r="A83" s="65"/>
      <c r="B83" s="63"/>
      <c r="C83" s="63"/>
      <c r="D83" s="63"/>
      <c r="E83" s="65"/>
      <c r="F83" s="65"/>
      <c r="G83" s="65"/>
      <c r="H83" s="68"/>
      <c r="I83" s="76"/>
      <c r="J83" s="63">
        <f t="shared" si="39"/>
        <v>0</v>
      </c>
      <c r="K83" s="64"/>
      <c r="L83" s="64">
        <f t="shared" si="40"/>
        <v>0</v>
      </c>
      <c r="M83" s="64"/>
      <c r="N83" s="64"/>
      <c r="O83" s="64">
        <f t="shared" si="41"/>
        <v>0</v>
      </c>
      <c r="P83" s="64"/>
      <c r="Q83" s="76"/>
      <c r="R83" s="63"/>
      <c r="S83" s="98"/>
      <c r="T83" s="99"/>
    </row>
    <row r="84" spans="1:20">
      <c r="A84" s="65"/>
      <c r="B84" s="63"/>
      <c r="C84" s="63"/>
      <c r="D84" s="63"/>
      <c r="E84" s="65"/>
      <c r="F84" s="65"/>
      <c r="G84" s="65"/>
      <c r="H84" s="68"/>
      <c r="I84" s="76"/>
      <c r="J84" s="63">
        <f t="shared" si="39"/>
        <v>0</v>
      </c>
      <c r="K84" s="64"/>
      <c r="L84" s="64">
        <f t="shared" si="40"/>
        <v>0</v>
      </c>
      <c r="M84" s="64"/>
      <c r="N84" s="64"/>
      <c r="O84" s="64">
        <f t="shared" si="41"/>
        <v>0</v>
      </c>
      <c r="P84" s="64"/>
      <c r="Q84" s="76"/>
      <c r="R84" s="63"/>
      <c r="S84" s="98"/>
      <c r="T84" s="99"/>
    </row>
    <row r="85" spans="1:20">
      <c r="A85" s="65"/>
      <c r="B85" s="63"/>
      <c r="C85" s="63"/>
      <c r="D85" s="63"/>
      <c r="E85" s="65"/>
      <c r="F85" s="65"/>
      <c r="G85" s="65"/>
      <c r="H85" s="68"/>
      <c r="I85" s="76"/>
      <c r="J85" s="63">
        <f t="shared" si="39"/>
        <v>0</v>
      </c>
      <c r="K85" s="64"/>
      <c r="L85" s="64">
        <f t="shared" si="40"/>
        <v>0</v>
      </c>
      <c r="M85" s="64"/>
      <c r="N85" s="64"/>
      <c r="O85" s="64">
        <f t="shared" si="41"/>
        <v>0</v>
      </c>
      <c r="P85" s="64"/>
      <c r="Q85" s="76"/>
      <c r="R85" s="63"/>
      <c r="S85" s="98"/>
      <c r="T85" s="99"/>
    </row>
    <row r="86" spans="1:20">
      <c r="A86" s="65"/>
      <c r="B86" s="63"/>
      <c r="C86" s="63"/>
      <c r="D86" s="63"/>
      <c r="E86" s="65"/>
      <c r="F86" s="65"/>
      <c r="G86" s="65"/>
      <c r="H86" s="68"/>
      <c r="I86" s="76"/>
      <c r="J86" s="63">
        <f t="shared" si="39"/>
        <v>0</v>
      </c>
      <c r="K86" s="64"/>
      <c r="L86" s="64">
        <f t="shared" si="40"/>
        <v>0</v>
      </c>
      <c r="M86" s="64"/>
      <c r="N86" s="64"/>
      <c r="O86" s="64">
        <f t="shared" si="41"/>
        <v>0</v>
      </c>
      <c r="P86" s="64"/>
      <c r="Q86" s="76"/>
      <c r="R86" s="63"/>
      <c r="S86" s="98"/>
      <c r="T86" s="99"/>
    </row>
    <row r="87" spans="1:20">
      <c r="A87" s="65"/>
      <c r="B87" s="63"/>
      <c r="C87" s="63"/>
      <c r="D87" s="63"/>
      <c r="E87" s="65"/>
      <c r="F87" s="65"/>
      <c r="G87" s="65"/>
      <c r="H87" s="68"/>
      <c r="I87" s="76"/>
      <c r="J87" s="63">
        <f t="shared" si="39"/>
        <v>0</v>
      </c>
      <c r="K87" s="64"/>
      <c r="L87" s="64">
        <f t="shared" si="40"/>
        <v>0</v>
      </c>
      <c r="M87" s="64"/>
      <c r="N87" s="64"/>
      <c r="O87" s="64">
        <f t="shared" si="41"/>
        <v>0</v>
      </c>
      <c r="P87" s="64"/>
      <c r="Q87" s="76"/>
      <c r="R87" s="63"/>
      <c r="S87" s="98"/>
      <c r="T87" s="99"/>
    </row>
    <row r="88" spans="1:20">
      <c r="A88" s="65"/>
      <c r="B88" s="63"/>
      <c r="C88" s="63"/>
      <c r="D88" s="63"/>
      <c r="E88" s="65"/>
      <c r="F88" s="65"/>
      <c r="G88" s="65"/>
      <c r="H88" s="68"/>
      <c r="I88" s="76"/>
      <c r="J88" s="63">
        <f t="shared" si="39"/>
        <v>0</v>
      </c>
      <c r="K88" s="64"/>
      <c r="L88" s="64">
        <f t="shared" si="40"/>
        <v>0</v>
      </c>
      <c r="M88" s="64"/>
      <c r="N88" s="64"/>
      <c r="O88" s="64">
        <f t="shared" si="41"/>
        <v>0</v>
      </c>
      <c r="P88" s="64"/>
      <c r="Q88" s="76"/>
      <c r="R88" s="63"/>
      <c r="S88" s="98"/>
      <c r="T88" s="99"/>
    </row>
    <row r="89" spans="1:20">
      <c r="A89" s="65"/>
      <c r="B89" s="63"/>
      <c r="C89" s="63"/>
      <c r="D89" s="63"/>
      <c r="E89" s="65"/>
      <c r="F89" s="65"/>
      <c r="G89" s="65"/>
      <c r="H89" s="68"/>
      <c r="I89" s="76"/>
      <c r="J89" s="63">
        <f t="shared" si="39"/>
        <v>0</v>
      </c>
      <c r="K89" s="64"/>
      <c r="L89" s="64">
        <f t="shared" si="40"/>
        <v>0</v>
      </c>
      <c r="M89" s="64"/>
      <c r="N89" s="64"/>
      <c r="O89" s="64">
        <f t="shared" si="41"/>
        <v>0</v>
      </c>
      <c r="P89" s="64"/>
      <c r="Q89" s="76"/>
      <c r="R89" s="63"/>
      <c r="S89" s="98"/>
      <c r="T89" s="99"/>
    </row>
    <row r="90" spans="1:20">
      <c r="A90" s="65"/>
      <c r="B90" s="63"/>
      <c r="C90" s="63"/>
      <c r="D90" s="63"/>
      <c r="E90" s="65"/>
      <c r="F90" s="65"/>
      <c r="G90" s="65"/>
      <c r="H90" s="68"/>
      <c r="I90" s="76"/>
      <c r="J90" s="63">
        <f t="shared" si="36"/>
        <v>0</v>
      </c>
      <c r="K90" s="64"/>
      <c r="L90" s="64">
        <f t="shared" si="37"/>
        <v>0</v>
      </c>
      <c r="M90" s="64"/>
      <c r="N90" s="64"/>
      <c r="O90" s="64">
        <f t="shared" si="38"/>
        <v>0</v>
      </c>
      <c r="P90" s="64"/>
      <c r="Q90" s="76"/>
      <c r="R90" s="63"/>
      <c r="S90" s="98"/>
      <c r="T90" s="99"/>
    </row>
    <row r="91" spans="1:20">
      <c r="A91" s="65"/>
      <c r="B91" s="63"/>
      <c r="C91" s="63"/>
      <c r="D91" s="63"/>
      <c r="E91" s="65"/>
      <c r="F91" s="65"/>
      <c r="G91" s="65"/>
      <c r="H91" s="68"/>
      <c r="I91" s="76"/>
      <c r="J91" s="63">
        <f t="shared" si="36"/>
        <v>0</v>
      </c>
      <c r="K91" s="64"/>
      <c r="L91" s="64">
        <f t="shared" si="37"/>
        <v>0</v>
      </c>
      <c r="M91" s="64"/>
      <c r="N91" s="64"/>
      <c r="O91" s="64">
        <f t="shared" si="38"/>
        <v>0</v>
      </c>
      <c r="P91" s="64"/>
      <c r="Q91" s="76"/>
      <c r="R91" s="63"/>
      <c r="S91" s="98"/>
      <c r="T91" s="99"/>
    </row>
    <row r="92" spans="1:20">
      <c r="A92" s="65"/>
      <c r="B92" s="63"/>
      <c r="C92" s="63"/>
      <c r="D92" s="63"/>
      <c r="E92" s="65"/>
      <c r="F92" s="65"/>
      <c r="G92" s="65"/>
      <c r="H92" s="68"/>
      <c r="I92" s="76"/>
      <c r="J92" s="63">
        <f t="shared" si="36"/>
        <v>0</v>
      </c>
      <c r="K92" s="64"/>
      <c r="L92" s="64">
        <f t="shared" si="37"/>
        <v>0</v>
      </c>
      <c r="M92" s="64"/>
      <c r="N92" s="64"/>
      <c r="O92" s="64">
        <f t="shared" si="38"/>
        <v>0</v>
      </c>
      <c r="P92" s="64"/>
      <c r="Q92" s="76"/>
      <c r="R92" s="63"/>
      <c r="S92" s="98"/>
      <c r="T92" s="99"/>
    </row>
    <row r="93" spans="1:20">
      <c r="A93" s="65"/>
      <c r="B93" s="63"/>
      <c r="C93" s="63"/>
      <c r="D93" s="63"/>
      <c r="E93" s="65"/>
      <c r="F93" s="65"/>
      <c r="G93" s="65"/>
      <c r="H93" s="68"/>
      <c r="I93" s="76"/>
      <c r="J93" s="63">
        <f t="shared" si="36"/>
        <v>0</v>
      </c>
      <c r="K93" s="64"/>
      <c r="L93" s="64">
        <f t="shared" si="37"/>
        <v>0</v>
      </c>
      <c r="M93" s="64"/>
      <c r="N93" s="64"/>
      <c r="O93" s="64">
        <f t="shared" si="38"/>
        <v>0</v>
      </c>
      <c r="P93" s="64"/>
      <c r="Q93" s="76"/>
      <c r="R93" s="63"/>
      <c r="S93" s="98"/>
      <c r="T93" s="99"/>
    </row>
    <row r="94" spans="1:20">
      <c r="A94" s="65"/>
      <c r="B94" s="63"/>
      <c r="C94" s="63"/>
      <c r="D94" s="63"/>
      <c r="E94" s="65"/>
      <c r="F94" s="65"/>
      <c r="G94" s="65"/>
      <c r="H94" s="68"/>
      <c r="I94" s="76"/>
      <c r="J94" s="63">
        <f t="shared" si="36"/>
        <v>0</v>
      </c>
      <c r="K94" s="64"/>
      <c r="L94" s="64">
        <f t="shared" si="37"/>
        <v>0</v>
      </c>
      <c r="M94" s="64"/>
      <c r="N94" s="64"/>
      <c r="O94" s="64">
        <f t="shared" si="38"/>
        <v>0</v>
      </c>
      <c r="P94" s="64"/>
      <c r="Q94" s="76"/>
      <c r="R94" s="63"/>
      <c r="S94" s="98"/>
      <c r="T94" s="99"/>
    </row>
    <row r="95" spans="1:20">
      <c r="A95" s="65"/>
      <c r="B95" s="63"/>
      <c r="C95" s="63"/>
      <c r="D95" s="63"/>
      <c r="E95" s="65"/>
      <c r="F95" s="65"/>
      <c r="G95" s="65"/>
      <c r="H95" s="68"/>
      <c r="I95" s="76"/>
      <c r="J95" s="63">
        <f t="shared" si="36"/>
        <v>0</v>
      </c>
      <c r="K95" s="64"/>
      <c r="L95" s="64">
        <f t="shared" si="37"/>
        <v>0</v>
      </c>
      <c r="M95" s="64"/>
      <c r="N95" s="64"/>
      <c r="O95" s="64">
        <f t="shared" si="38"/>
        <v>0</v>
      </c>
      <c r="P95" s="64"/>
      <c r="Q95" s="76"/>
      <c r="R95" s="63"/>
      <c r="S95" s="98"/>
      <c r="T95" s="99"/>
    </row>
    <row r="96" spans="1:20">
      <c r="A96" s="65"/>
      <c r="B96" s="63"/>
      <c r="C96" s="63"/>
      <c r="D96" s="63"/>
      <c r="E96" s="65"/>
      <c r="F96" s="65"/>
      <c r="G96" s="65"/>
      <c r="H96" s="68"/>
      <c r="I96" s="76"/>
      <c r="J96" s="63">
        <f t="shared" si="36"/>
        <v>0</v>
      </c>
      <c r="K96" s="64"/>
      <c r="L96" s="64">
        <f t="shared" si="37"/>
        <v>0</v>
      </c>
      <c r="M96" s="64"/>
      <c r="N96" s="64"/>
      <c r="O96" s="64">
        <f t="shared" si="38"/>
        <v>0</v>
      </c>
      <c r="P96" s="64"/>
      <c r="Q96" s="76"/>
      <c r="R96" s="63"/>
      <c r="S96" s="98"/>
      <c r="T96" s="99"/>
    </row>
    <row r="97" spans="1:20">
      <c r="A97" s="65"/>
      <c r="B97" s="63"/>
      <c r="C97" s="63"/>
      <c r="D97" s="63"/>
      <c r="E97" s="65"/>
      <c r="F97" s="65"/>
      <c r="G97" s="65"/>
      <c r="H97" s="68"/>
      <c r="I97" s="76"/>
      <c r="J97" s="63">
        <f t="shared" si="36"/>
        <v>0</v>
      </c>
      <c r="K97" s="64"/>
      <c r="L97" s="64">
        <f t="shared" si="37"/>
        <v>0</v>
      </c>
      <c r="M97" s="64"/>
      <c r="N97" s="64"/>
      <c r="O97" s="64">
        <f t="shared" si="38"/>
        <v>0</v>
      </c>
      <c r="P97" s="64"/>
      <c r="Q97" s="76"/>
      <c r="R97" s="63"/>
      <c r="S97" s="98"/>
      <c r="T97" s="99"/>
    </row>
    <row r="98" spans="1:20">
      <c r="A98" s="65"/>
      <c r="B98" s="63"/>
      <c r="C98" s="63"/>
      <c r="D98" s="63"/>
      <c r="E98" s="65"/>
      <c r="F98" s="65"/>
      <c r="G98" s="65"/>
      <c r="H98" s="68"/>
      <c r="I98" s="76"/>
      <c r="J98" s="63">
        <f t="shared" si="36"/>
        <v>0</v>
      </c>
      <c r="K98" s="64"/>
      <c r="L98" s="64">
        <f t="shared" si="37"/>
        <v>0</v>
      </c>
      <c r="M98" s="64"/>
      <c r="N98" s="64"/>
      <c r="O98" s="64">
        <f t="shared" si="38"/>
        <v>0</v>
      </c>
      <c r="P98" s="64"/>
      <c r="Q98" s="76"/>
      <c r="R98" s="63"/>
      <c r="S98" s="98"/>
      <c r="T98" s="99"/>
    </row>
    <row r="99" spans="1:20" ht="30">
      <c r="A99" s="117" t="s">
        <v>547</v>
      </c>
      <c r="B99" s="118">
        <v>1</v>
      </c>
      <c r="C99" s="118" t="s">
        <v>313</v>
      </c>
      <c r="D99" s="118" t="s">
        <v>383</v>
      </c>
      <c r="E99" s="119"/>
      <c r="F99" s="119"/>
      <c r="G99" s="119"/>
      <c r="H99" s="120" t="str">
        <f>A99</f>
        <v>MODIFI3D - PRO 3D Print Finishing and Repair Tool</v>
      </c>
      <c r="I99" s="121" t="s">
        <v>548</v>
      </c>
      <c r="J99" s="118">
        <f t="shared" si="36"/>
        <v>1</v>
      </c>
      <c r="K99" s="122"/>
      <c r="L99" s="122">
        <v>89.99</v>
      </c>
      <c r="M99" s="122">
        <v>0</v>
      </c>
      <c r="N99" s="122">
        <v>0</v>
      </c>
      <c r="O99" s="122">
        <f t="shared" si="38"/>
        <v>89.99</v>
      </c>
      <c r="P99" s="122">
        <f>O99</f>
        <v>89.99</v>
      </c>
      <c r="Q99" s="123">
        <f>-1*P99</f>
        <v>-89.99</v>
      </c>
      <c r="R99" s="118" t="s">
        <v>280</v>
      </c>
      <c r="S99" s="124" t="s">
        <v>549</v>
      </c>
      <c r="T99" s="125" t="s">
        <v>550</v>
      </c>
    </row>
    <row r="100" spans="1:20" ht="30">
      <c r="A100" s="117" t="s">
        <v>551</v>
      </c>
      <c r="B100" s="118">
        <v>4</v>
      </c>
      <c r="C100" s="118" t="s">
        <v>313</v>
      </c>
      <c r="D100" s="118" t="s">
        <v>298</v>
      </c>
      <c r="E100" s="119"/>
      <c r="F100" s="119"/>
      <c r="G100" s="119"/>
      <c r="H100" s="120" t="str">
        <f>A100</f>
        <v>SK6812 RGBW 5v LED (Similar to NeoPixel)</v>
      </c>
      <c r="I100" s="121" t="s">
        <v>501</v>
      </c>
      <c r="J100" s="118">
        <f>B100</f>
        <v>4</v>
      </c>
      <c r="K100" s="122">
        <v>1.29</v>
      </c>
      <c r="L100" s="122">
        <f t="shared" si="32"/>
        <v>5.16</v>
      </c>
      <c r="M100" s="122">
        <v>0</v>
      </c>
      <c r="N100" s="122">
        <v>0</v>
      </c>
      <c r="O100" s="122">
        <f t="shared" si="33"/>
        <v>5.16</v>
      </c>
      <c r="P100" s="122">
        <f>O100</f>
        <v>5.16</v>
      </c>
      <c r="Q100" s="123"/>
      <c r="R100" s="118" t="s">
        <v>280</v>
      </c>
      <c r="S100" s="124" t="s">
        <v>561</v>
      </c>
      <c r="T100" s="125" t="s">
        <v>555</v>
      </c>
    </row>
    <row r="101" spans="1:20">
      <c r="A101" s="61"/>
      <c r="B101" s="63"/>
      <c r="C101" s="63"/>
      <c r="D101" s="63"/>
      <c r="E101" s="65"/>
      <c r="F101" s="65"/>
      <c r="G101" s="65"/>
      <c r="H101" s="68"/>
      <c r="I101" s="76"/>
      <c r="J101" s="63"/>
      <c r="K101" s="64"/>
      <c r="L101" s="64">
        <f t="shared" si="32"/>
        <v>0</v>
      </c>
      <c r="M101" s="64">
        <v>0</v>
      </c>
      <c r="N101" s="64">
        <v>0</v>
      </c>
      <c r="O101" s="64">
        <f t="shared" si="33"/>
        <v>0</v>
      </c>
      <c r="P101" s="64">
        <f>O101</f>
        <v>0</v>
      </c>
      <c r="Q101" s="76"/>
      <c r="R101" s="63"/>
      <c r="S101" s="98"/>
      <c r="T101" s="99"/>
    </row>
    <row r="102" spans="1:20">
      <c r="A102" s="65"/>
      <c r="B102" s="63"/>
      <c r="C102" s="63"/>
      <c r="D102" s="63"/>
      <c r="E102" s="65"/>
      <c r="F102" s="65"/>
      <c r="G102" s="65"/>
      <c r="H102" s="68"/>
      <c r="I102" s="76"/>
      <c r="J102" s="63">
        <f t="shared" si="31"/>
        <v>0</v>
      </c>
      <c r="K102" s="64"/>
      <c r="L102" s="64">
        <f t="shared" si="32"/>
        <v>0</v>
      </c>
      <c r="M102" s="64"/>
      <c r="N102" s="64"/>
      <c r="O102" s="64">
        <f t="shared" si="33"/>
        <v>0</v>
      </c>
      <c r="P102" s="64"/>
      <c r="Q102" s="76"/>
      <c r="R102" s="63"/>
      <c r="S102" s="98"/>
      <c r="T102" s="99"/>
    </row>
    <row r="103" spans="1:20">
      <c r="A103" s="65"/>
      <c r="B103" s="63"/>
      <c r="C103" s="63"/>
      <c r="D103" s="63"/>
      <c r="E103" s="65"/>
      <c r="F103" s="65"/>
      <c r="G103" s="65"/>
      <c r="H103" s="68"/>
      <c r="I103" s="76"/>
      <c r="J103" s="63">
        <f t="shared" si="31"/>
        <v>0</v>
      </c>
      <c r="K103" s="64"/>
      <c r="L103" s="64">
        <f t="shared" si="32"/>
        <v>0</v>
      </c>
      <c r="M103" s="64"/>
      <c r="N103" s="64"/>
      <c r="O103" s="64">
        <f t="shared" si="33"/>
        <v>0</v>
      </c>
      <c r="P103" s="64"/>
      <c r="Q103" s="76"/>
      <c r="R103" s="63"/>
      <c r="S103" s="98"/>
      <c r="T103" s="99"/>
    </row>
    <row r="104" spans="1:20">
      <c r="A104" s="65"/>
      <c r="B104" s="63"/>
      <c r="C104" s="63"/>
      <c r="D104" s="63"/>
      <c r="E104" s="65"/>
      <c r="F104" s="65"/>
      <c r="G104" s="65"/>
      <c r="H104" s="68"/>
      <c r="I104" s="76"/>
      <c r="J104" s="63">
        <f t="shared" si="31"/>
        <v>0</v>
      </c>
      <c r="K104" s="64"/>
      <c r="L104" s="64">
        <f t="shared" si="32"/>
        <v>0</v>
      </c>
      <c r="M104" s="64"/>
      <c r="N104" s="64"/>
      <c r="O104" s="64">
        <f t="shared" si="33"/>
        <v>0</v>
      </c>
      <c r="P104" s="64"/>
      <c r="Q104" s="76"/>
      <c r="R104" s="63"/>
      <c r="S104" s="98"/>
      <c r="T104" s="99"/>
    </row>
    <row r="105" spans="1:20">
      <c r="A105" s="65"/>
      <c r="B105" s="63"/>
      <c r="C105" s="63"/>
      <c r="D105" s="63"/>
      <c r="E105" s="65"/>
      <c r="F105" s="65"/>
      <c r="G105" s="65"/>
      <c r="H105" s="68"/>
      <c r="I105" s="76"/>
      <c r="J105" s="63">
        <f t="shared" si="27"/>
        <v>0</v>
      </c>
      <c r="K105" s="64"/>
      <c r="L105" s="64">
        <f t="shared" si="28"/>
        <v>0</v>
      </c>
      <c r="M105" s="64"/>
      <c r="N105" s="64"/>
      <c r="O105" s="64">
        <f t="shared" si="29"/>
        <v>0</v>
      </c>
      <c r="P105" s="64"/>
      <c r="Q105" s="76"/>
      <c r="R105" s="63"/>
      <c r="S105" s="98"/>
      <c r="T105" s="99"/>
    </row>
    <row r="106" spans="1:20">
      <c r="A106" s="65"/>
      <c r="B106" s="63"/>
      <c r="C106" s="63"/>
      <c r="D106" s="63"/>
      <c r="E106" s="65"/>
      <c r="F106" s="65"/>
      <c r="G106" s="65"/>
      <c r="H106" s="68"/>
      <c r="I106" s="76"/>
      <c r="J106" s="63">
        <f t="shared" si="27"/>
        <v>0</v>
      </c>
      <c r="K106" s="64"/>
      <c r="L106" s="64">
        <f t="shared" si="28"/>
        <v>0</v>
      </c>
      <c r="M106" s="64"/>
      <c r="N106" s="64"/>
      <c r="O106" s="64">
        <f t="shared" si="29"/>
        <v>0</v>
      </c>
      <c r="P106" s="64"/>
      <c r="Q106" s="76"/>
      <c r="R106" s="63"/>
      <c r="S106" s="98"/>
      <c r="T106" s="99"/>
    </row>
    <row r="107" spans="1:20">
      <c r="A107" s="65"/>
      <c r="B107" s="63"/>
      <c r="C107" s="63"/>
      <c r="D107" s="63"/>
      <c r="E107" s="65"/>
      <c r="F107" s="65"/>
      <c r="G107" s="65"/>
      <c r="H107" s="68"/>
      <c r="I107" s="76"/>
      <c r="J107" s="63">
        <f t="shared" si="27"/>
        <v>0</v>
      </c>
      <c r="K107" s="64"/>
      <c r="L107" s="64">
        <f t="shared" si="28"/>
        <v>0</v>
      </c>
      <c r="M107" s="64"/>
      <c r="N107" s="64"/>
      <c r="O107" s="64">
        <f t="shared" si="29"/>
        <v>0</v>
      </c>
      <c r="P107" s="64"/>
      <c r="Q107" s="76"/>
      <c r="R107" s="63"/>
      <c r="S107" s="98"/>
      <c r="T107" s="99"/>
    </row>
    <row r="108" spans="1:20">
      <c r="A108" s="65"/>
      <c r="B108" s="63"/>
      <c r="C108" s="63"/>
      <c r="D108" s="63"/>
      <c r="E108" s="65"/>
      <c r="F108" s="65"/>
      <c r="G108" s="65"/>
      <c r="H108" s="68"/>
      <c r="I108" s="76"/>
      <c r="J108" s="63">
        <f t="shared" si="27"/>
        <v>0</v>
      </c>
      <c r="K108" s="64"/>
      <c r="L108" s="64">
        <f t="shared" si="28"/>
        <v>0</v>
      </c>
      <c r="M108" s="64"/>
      <c r="N108" s="64"/>
      <c r="O108" s="64">
        <f t="shared" si="29"/>
        <v>0</v>
      </c>
      <c r="P108" s="64"/>
      <c r="Q108" s="76"/>
      <c r="R108" s="63"/>
      <c r="S108" s="98"/>
      <c r="T108" s="99"/>
    </row>
    <row r="109" spans="1:20">
      <c r="A109" s="65"/>
      <c r="B109" s="63"/>
      <c r="C109" s="63"/>
      <c r="D109" s="63"/>
      <c r="E109" s="65"/>
      <c r="F109" s="65"/>
      <c r="G109" s="65"/>
      <c r="H109" s="68"/>
      <c r="I109" s="76"/>
      <c r="J109" s="63">
        <f t="shared" si="27"/>
        <v>0</v>
      </c>
      <c r="K109" s="64"/>
      <c r="L109" s="64">
        <f t="shared" si="28"/>
        <v>0</v>
      </c>
      <c r="M109" s="64"/>
      <c r="N109" s="64"/>
      <c r="O109" s="64">
        <f t="shared" si="29"/>
        <v>0</v>
      </c>
      <c r="P109" s="64"/>
      <c r="Q109" s="76"/>
      <c r="R109" s="63"/>
      <c r="S109" s="98"/>
      <c r="T109" s="99"/>
    </row>
    <row r="110" spans="1:20">
      <c r="A110" s="65"/>
      <c r="B110" s="63"/>
      <c r="C110" s="63"/>
      <c r="D110" s="63"/>
      <c r="E110" s="65"/>
      <c r="F110" s="65"/>
      <c r="G110" s="65"/>
      <c r="H110" s="68"/>
      <c r="I110" s="76"/>
      <c r="J110" s="63">
        <f t="shared" si="24"/>
        <v>0</v>
      </c>
      <c r="K110" s="64"/>
      <c r="L110" s="64">
        <f t="shared" si="25"/>
        <v>0</v>
      </c>
      <c r="M110" s="64"/>
      <c r="N110" s="64"/>
      <c r="O110" s="64">
        <f t="shared" si="26"/>
        <v>0</v>
      </c>
      <c r="P110" s="64"/>
      <c r="Q110" s="76"/>
      <c r="R110" s="63"/>
      <c r="S110" s="98"/>
      <c r="T110" s="99"/>
    </row>
    <row r="111" spans="1:20">
      <c r="A111" s="65"/>
      <c r="B111" s="63"/>
      <c r="C111" s="63"/>
      <c r="D111" s="63"/>
      <c r="E111" s="65"/>
      <c r="F111" s="65"/>
      <c r="G111" s="65"/>
      <c r="H111" s="68"/>
      <c r="I111" s="76"/>
      <c r="J111" s="63">
        <f t="shared" si="24"/>
        <v>0</v>
      </c>
      <c r="K111" s="64"/>
      <c r="L111" s="64">
        <f t="shared" si="25"/>
        <v>0</v>
      </c>
      <c r="M111" s="64"/>
      <c r="N111" s="64"/>
      <c r="O111" s="64">
        <f t="shared" si="26"/>
        <v>0</v>
      </c>
      <c r="P111" s="64"/>
      <c r="Q111" s="76"/>
      <c r="R111" s="63"/>
      <c r="S111" s="98"/>
      <c r="T111" s="99"/>
    </row>
    <row r="112" spans="1:20">
      <c r="A112" s="65"/>
      <c r="B112" s="63"/>
      <c r="C112" s="63"/>
      <c r="D112" s="63"/>
      <c r="E112" s="65"/>
      <c r="F112" s="65"/>
      <c r="G112" s="65"/>
      <c r="H112" s="68"/>
      <c r="I112" s="76"/>
      <c r="J112" s="63">
        <f t="shared" si="24"/>
        <v>0</v>
      </c>
      <c r="K112" s="64"/>
      <c r="L112" s="64">
        <f t="shared" si="25"/>
        <v>0</v>
      </c>
      <c r="M112" s="64"/>
      <c r="N112" s="64"/>
      <c r="O112" s="64">
        <f t="shared" si="26"/>
        <v>0</v>
      </c>
      <c r="P112" s="64"/>
      <c r="Q112" s="76"/>
      <c r="R112" s="63"/>
      <c r="S112" s="98"/>
      <c r="T112" s="99"/>
    </row>
    <row r="113" spans="1:20">
      <c r="A113" s="65"/>
      <c r="B113" s="63"/>
      <c r="C113" s="63"/>
      <c r="D113" s="63"/>
      <c r="E113" s="65"/>
      <c r="F113" s="65"/>
      <c r="G113" s="65"/>
      <c r="H113" s="68"/>
      <c r="I113" s="76"/>
      <c r="J113" s="63">
        <f t="shared" si="20"/>
        <v>0</v>
      </c>
      <c r="K113" s="64"/>
      <c r="L113" s="64">
        <f t="shared" si="18"/>
        <v>0</v>
      </c>
      <c r="M113" s="64"/>
      <c r="N113" s="64"/>
      <c r="O113" s="64">
        <f t="shared" si="22"/>
        <v>0</v>
      </c>
      <c r="P113" s="64"/>
      <c r="Q113" s="76"/>
      <c r="R113" s="63"/>
      <c r="S113" s="98"/>
      <c r="T113" s="99"/>
    </row>
    <row r="114" spans="1:20">
      <c r="A114" s="65"/>
      <c r="B114" s="63"/>
      <c r="C114" s="63"/>
      <c r="D114" s="63"/>
      <c r="E114" s="65"/>
      <c r="F114" s="65"/>
      <c r="G114" s="65"/>
      <c r="H114" s="68"/>
      <c r="I114" s="76"/>
      <c r="J114" s="63">
        <f t="shared" si="20"/>
        <v>0</v>
      </c>
      <c r="K114" s="64"/>
      <c r="L114" s="64">
        <f t="shared" si="18"/>
        <v>0</v>
      </c>
      <c r="M114" s="64"/>
      <c r="N114" s="64"/>
      <c r="O114" s="64">
        <f t="shared" si="22"/>
        <v>0</v>
      </c>
      <c r="P114" s="64"/>
      <c r="Q114" s="76"/>
      <c r="R114" s="63"/>
      <c r="S114" s="98"/>
      <c r="T114" s="99"/>
    </row>
    <row r="115" spans="1:20">
      <c r="A115" s="65"/>
      <c r="B115" s="63"/>
      <c r="C115" s="63"/>
      <c r="D115" s="63"/>
      <c r="E115" s="65"/>
      <c r="F115" s="65"/>
      <c r="G115" s="65"/>
      <c r="H115" s="68"/>
      <c r="I115" s="76"/>
      <c r="J115" s="63">
        <f t="shared" si="20"/>
        <v>0</v>
      </c>
      <c r="K115" s="64"/>
      <c r="L115" s="64">
        <f t="shared" si="18"/>
        <v>0</v>
      </c>
      <c r="M115" s="64"/>
      <c r="N115" s="64"/>
      <c r="O115" s="64">
        <f t="shared" si="22"/>
        <v>0</v>
      </c>
      <c r="P115" s="64"/>
      <c r="Q115" s="76"/>
      <c r="R115" s="63"/>
      <c r="S115" s="98"/>
      <c r="T115" s="99"/>
    </row>
    <row r="116" spans="1:20" ht="17" thickBot="1">
      <c r="A116" s="65"/>
      <c r="B116" s="63"/>
      <c r="C116" s="63"/>
      <c r="D116" s="63"/>
      <c r="E116" s="65"/>
      <c r="F116" s="65"/>
      <c r="G116" s="65"/>
      <c r="H116" s="68"/>
      <c r="I116" s="76"/>
      <c r="J116" s="63"/>
      <c r="K116" s="64"/>
      <c r="L116" s="64"/>
      <c r="M116" s="64"/>
      <c r="N116" s="64"/>
      <c r="O116" s="64"/>
      <c r="P116" s="64"/>
      <c r="Q116" s="62"/>
      <c r="S116" s="65"/>
      <c r="T116" s="65"/>
    </row>
    <row r="117" spans="1:20" ht="18" thickTop="1">
      <c r="A117" s="65"/>
      <c r="B117" s="63"/>
      <c r="C117" s="63"/>
      <c r="D117" s="63"/>
      <c r="E117" s="65"/>
      <c r="F117" s="65"/>
      <c r="G117" s="81"/>
      <c r="H117" s="77"/>
      <c r="I117" s="126" t="s">
        <v>425</v>
      </c>
      <c r="J117" s="78"/>
      <c r="K117" s="77"/>
      <c r="L117" s="77">
        <f t="shared" ref="L117:N117" si="42">SUM(L3:L115)</f>
        <v>2722.2399999999984</v>
      </c>
      <c r="M117" s="77">
        <f t="shared" si="42"/>
        <v>111.39000000000001</v>
      </c>
      <c r="N117" s="77">
        <f t="shared" si="42"/>
        <v>0</v>
      </c>
      <c r="O117" s="77">
        <f>SUM(O3:O115)</f>
        <v>2833.6299999999978</v>
      </c>
      <c r="P117" s="77">
        <f>SUM(P3:P115)</f>
        <v>2468.4899999999993</v>
      </c>
      <c r="Q117" s="77">
        <f>SUM(Q3:Q115)</f>
        <v>-289.81666666666666</v>
      </c>
      <c r="R117" s="82"/>
    </row>
    <row r="118" spans="1:20">
      <c r="A118" s="65"/>
      <c r="B118" s="63"/>
      <c r="C118" s="63"/>
      <c r="D118" s="63"/>
      <c r="E118" s="65"/>
      <c r="F118" s="65"/>
      <c r="G118" s="65"/>
      <c r="H118" s="68"/>
      <c r="I118" s="76"/>
      <c r="J118" s="63"/>
      <c r="K118" s="64"/>
      <c r="L118" s="64"/>
      <c r="M118" s="64"/>
      <c r="N118" s="64"/>
      <c r="O118" s="64"/>
      <c r="P118" s="64"/>
      <c r="Q118" s="65" t="s">
        <v>432</v>
      </c>
      <c r="R118" s="64">
        <f>O117-P117+Q117</f>
        <v>75.323333333331846</v>
      </c>
    </row>
    <row r="119" spans="1:20">
      <c r="A119" s="65"/>
      <c r="B119" s="63"/>
      <c r="C119" s="63"/>
      <c r="D119" s="63"/>
      <c r="E119" s="65"/>
      <c r="F119" s="65"/>
      <c r="G119" s="65"/>
      <c r="H119" s="68"/>
      <c r="I119" s="76"/>
      <c r="J119" s="63"/>
      <c r="K119" s="64"/>
      <c r="L119" s="64"/>
      <c r="M119" s="64"/>
      <c r="N119" s="64"/>
      <c r="O119" s="64"/>
      <c r="P119" s="64"/>
      <c r="Q119" s="65" t="s">
        <v>429</v>
      </c>
      <c r="R119" s="64">
        <f>P117</f>
        <v>2468.4899999999993</v>
      </c>
    </row>
    <row r="120" spans="1:20">
      <c r="A120" s="65"/>
      <c r="B120" s="63"/>
      <c r="C120" s="63"/>
      <c r="D120" s="63"/>
      <c r="E120" s="65"/>
      <c r="F120" s="65"/>
      <c r="G120" s="65"/>
      <c r="H120" s="68"/>
      <c r="I120" s="76"/>
      <c r="J120" s="63"/>
      <c r="K120" s="64"/>
      <c r="L120" s="64"/>
      <c r="M120" s="64"/>
      <c r="N120" s="64"/>
      <c r="O120" s="64"/>
      <c r="P120" s="64"/>
      <c r="Q120" s="65" t="s">
        <v>430</v>
      </c>
      <c r="R120" s="64">
        <f>SUM(Q3:Q115)*-1</f>
        <v>289.81666666666666</v>
      </c>
    </row>
    <row r="121" spans="1:20">
      <c r="A121" s="65"/>
      <c r="B121" s="63"/>
      <c r="C121" s="63"/>
      <c r="D121" s="63"/>
      <c r="E121" s="65"/>
      <c r="F121" s="65"/>
      <c r="G121" s="65"/>
      <c r="H121" s="68"/>
      <c r="I121" s="62"/>
      <c r="J121" s="63"/>
      <c r="K121" s="64"/>
      <c r="L121" s="64"/>
      <c r="M121" s="64"/>
      <c r="N121" s="64"/>
      <c r="O121" s="64"/>
      <c r="P121" s="64"/>
      <c r="Q121" s="88" t="s">
        <v>445</v>
      </c>
      <c r="R121" s="89">
        <v>146.82</v>
      </c>
    </row>
    <row r="122" spans="1:20">
      <c r="A122" s="65"/>
      <c r="B122" s="63"/>
      <c r="C122" s="63"/>
      <c r="D122" s="63"/>
      <c r="E122" s="65"/>
      <c r="F122" s="65"/>
      <c r="G122" s="65"/>
      <c r="H122" s="68"/>
      <c r="I122" s="62"/>
      <c r="J122" s="63"/>
      <c r="K122" s="64"/>
      <c r="L122" s="64"/>
      <c r="M122" s="64"/>
      <c r="N122" s="64"/>
      <c r="O122" s="64"/>
      <c r="P122" s="64"/>
      <c r="Q122" s="88" t="s">
        <v>446</v>
      </c>
      <c r="R122" s="89">
        <v>71.98</v>
      </c>
    </row>
    <row r="123" spans="1:20">
      <c r="A123" s="65"/>
      <c r="B123" s="63"/>
      <c r="C123" s="63"/>
      <c r="D123" s="63"/>
      <c r="E123" s="65"/>
      <c r="F123" s="65"/>
      <c r="G123" s="65"/>
      <c r="H123" s="68"/>
      <c r="I123" s="62"/>
      <c r="J123" s="63"/>
      <c r="K123" s="64"/>
      <c r="L123" s="64"/>
      <c r="M123" s="64"/>
      <c r="N123" s="64"/>
      <c r="O123" s="64"/>
      <c r="P123" s="64"/>
      <c r="Q123" s="65" t="s">
        <v>447</v>
      </c>
      <c r="R123" s="64">
        <f>530.9+136.98+543.42+131.12+35.27+22.95+182.63</f>
        <v>1583.27</v>
      </c>
    </row>
    <row r="124" spans="1:20">
      <c r="A124" s="65"/>
      <c r="B124" s="63"/>
      <c r="C124" s="63"/>
      <c r="D124" s="63"/>
      <c r="E124" s="65"/>
      <c r="F124" s="65"/>
      <c r="G124" s="65"/>
      <c r="H124" s="68"/>
      <c r="I124" s="62"/>
      <c r="J124" s="63"/>
      <c r="K124" s="64"/>
      <c r="L124" s="64"/>
      <c r="M124" s="64"/>
      <c r="N124" s="64"/>
      <c r="O124" s="64"/>
      <c r="P124" s="64"/>
      <c r="Q124" s="65"/>
      <c r="R124" s="64"/>
    </row>
    <row r="125" spans="1:20">
      <c r="H125" s="68"/>
      <c r="Q125" s="57"/>
      <c r="R125" s="64"/>
    </row>
    <row r="126" spans="1:20">
      <c r="H126" s="68"/>
      <c r="Q126" s="57"/>
      <c r="R126" s="64"/>
    </row>
    <row r="127" spans="1:20">
      <c r="H127" s="68"/>
      <c r="Q127" s="57"/>
      <c r="R127" s="64"/>
    </row>
    <row r="128" spans="1:20">
      <c r="Q128" s="57"/>
      <c r="R128" s="64"/>
    </row>
    <row r="129" spans="17:18">
      <c r="Q129" s="57"/>
      <c r="R129" s="64"/>
    </row>
    <row r="130" spans="17:18">
      <c r="Q130" s="57"/>
      <c r="R130" s="64"/>
    </row>
    <row r="131" spans="17:18">
      <c r="Q131" s="57"/>
      <c r="R131" s="64"/>
    </row>
    <row r="132" spans="17:18">
      <c r="Q132" s="57"/>
      <c r="R132" s="64"/>
    </row>
    <row r="133" spans="17:18">
      <c r="Q133" s="57"/>
      <c r="R133" s="64"/>
    </row>
    <row r="134" spans="17:18">
      <c r="R134" s="64"/>
    </row>
  </sheetData>
  <mergeCells count="1">
    <mergeCell ref="A1:T1"/>
  </mergeCells>
  <dataValidations count="1">
    <dataValidation type="list" allowBlank="1" showInputMessage="1" showErrorMessage="1" sqref="R3:R115" xr:uid="{DB0DC2B0-407F-9946-A6F5-0517B7729D5C}">
      <formula1>$AD$4:$AD$10</formula1>
    </dataValidation>
  </dataValidations>
  <hyperlinks>
    <hyperlink ref="E3" r:id="rId1" display="https://west3d.com/products/printed-parts-for-voron-2-4?_pos=2&amp;_sid=e14926f18&amp;_ss=r" xr:uid="{96B5C4A7-6773-8540-BD72-1627726D5934}"/>
    <hyperlink ref="A4" r:id="rId2" display="https://west3d.com/products/west3d-stainless-steel-fastener-kit-for-voron-2-4-bdf" xr:uid="{EB3D697C-E0DF-244A-9DBE-E5563F4DA3EF}"/>
    <hyperlink ref="E4" r:id="rId3" display="https://west3d.com/products/west3d-stainless-steel-fastener-kit-for-voron-2-4-bdf?variant=41091345612968" xr:uid="{CD42CE3D-9F87-2A4C-9842-79AAC5EB1E67}"/>
    <hyperlink ref="A5" r:id="rId4" display="https://west3d.com/products/west3d-bdm-voron-2-4-motion-set-black-or-silver?_pos=1&amp;_sid=ffc38f735&amp;_ss=r" xr:uid="{E897E3B6-8DAA-174B-AB56-8F8AAAAA4108}"/>
    <hyperlink ref="E5" r:id="rId5" display="https://west3d.com/products/west3d-bdm-voron-2-4-motion-set-black-or-silver?variant=42314907910356" xr:uid="{62B6C6A0-1D91-6348-89A0-8230777F676B}"/>
    <hyperlink ref="F5" r:id="rId6" xr:uid="{84916587-0DA7-5E4F-9AD0-58E740121025}"/>
    <hyperlink ref="G5" r:id="rId7" display="https://west3d.com/products/powge-gates-voron-2-4-motion-set-black-or-silver?_pos=6&amp;_sid=c54dc9652&amp;_ss=r" xr:uid="{C23AD08C-09D5-3E42-BF81-7507B4F802B5}"/>
    <hyperlink ref="H5" r:id="rId8" display="https://west3d.com/products/berserker-v2-4-motion-kit?_pos=1&amp;_sid=20ef47c64&amp;_ss=r" xr:uid="{014875BF-075F-AB44-8175-AB0F99E955F6}"/>
    <hyperlink ref="A6" r:id="rId9" display="https://west3d.com/products/west3d-printing-mgn9h-1r-300-350-400-linear-rails-with-carriages-cna?_pos=2&amp;_sid=c85ac816e&amp;_ss=r" xr:uid="{8461891B-89E3-F44F-B8FC-E215E3EDD2BD}"/>
    <hyperlink ref="E6" r:id="rId10" display="https://west3d.com/products/ldo-motors-mgn9h-1r-300-350-4000-linear-rails-with-carriages?_pos=4&amp;_sid=0fa44e00f&amp;_ss=r" xr:uid="{A2A5428C-2F2B-5D4F-920C-FD7630786C97}"/>
    <hyperlink ref="F6" r:id="rId11" display="https://west3d.com/products/west3d-printing-mgn9h-1r-300-350-400-linear-rails-with-carriages-cna?variant=42656536133844" xr:uid="{0C9DBFDB-8F29-AA4B-BA7F-2D74A9D272DA}"/>
    <hyperlink ref="A7" r:id="rId12" display="https://west3d.com/products/west3d-printing-mgn12h-1r-300-350-400-linear-rails-with-carriages?_pos=6&amp;_sid=0fa44e00f&amp;_ss=r" xr:uid="{6B0B8641-3C2A-0041-8067-7247CA35AC1C}"/>
    <hyperlink ref="E7" r:id="rId13" display="https://west3d.com/products/ldo-motors-mgn12h-1r-300-350-400-linear-rails-with-carriages?_pos=5&amp;_sid=0fa44e00f&amp;_ss=r" xr:uid="{5E8F626F-7C0D-4743-A0AF-A5F9560C50C5}"/>
    <hyperlink ref="F7" r:id="rId14" display="https://west3d.com/products/west3d-printing-mgn12h-1r-300-350-400-linear-rails-with-carriages?variant=42640666525908" xr:uid="{C4803CFD-32A3-7B45-896C-9609C5192F14}"/>
    <hyperlink ref="A8" r:id="rId15" display="https://west3d.com/products/updated-rubber-feet-for-trident-v2-4-set-of-4?_pos=3&amp;_sid=1c2a5098d&amp;_ss=r" xr:uid="{2639ADC7-D08B-A04E-B295-A79DB20D5F9E}"/>
    <hyperlink ref="A9" r:id="rId16" display="https://west3d.com/products/microswitch-z-endstop-pcb-assembled?_pos=1&amp;_sid=06ad9004a&amp;_ss=r" xr:uid="{FF911B2E-0A0D-AF40-80B9-A6A187348ACA}"/>
    <hyperlink ref="E9" r:id="rId17" display="https://west3d.com/products/sexbolt-z-endstop-fully-assembled?_pos=1&amp;_sid=f739f1228&amp;_ss=r" xr:uid="{31B7B65C-7FAE-2249-AE30-9E10DE425522}"/>
    <hyperlink ref="F9" r:id="rId18" xr:uid="{1CEE2D58-5754-F34B-987B-063803E336F5}"/>
    <hyperlink ref="A10" r:id="rId19" display="https://west3d.com/products/voron-x-y-microswitch-endstop-pcb-assembled?_pos=2&amp;_sid=15e9576ef&amp;_ss=r" xr:uid="{9D8B5F76-6BC3-E04A-B25D-2866311C10DA}"/>
    <hyperlink ref="E10" r:id="rId20" display="https://west3d.com/products/omron-mouse-button-micro-switch-d2f-01l?_pos=1&amp;_sid=3f491dd97&amp;_ss=r" xr:uid="{FFCCAE1C-C3FB-B442-BB38-A0155683CD0C}"/>
    <hyperlink ref="F10" r:id="rId21" display="https://west3d.com/products/voron-hall-effect-x-y-endstop-pcb-assembled?_pos=1&amp;_sid=ca49ce687&amp;_ss=r" xr:uid="{08AC367B-6240-634C-A4AD-186161519545}"/>
    <hyperlink ref="A11" r:id="rId22" display="https://west3d.com/products/omron-tl-q5m-inductive-probe?_pos=2&amp;_sid=832b33dd2&amp;_ss=r" xr:uid="{102404EC-EFD7-474B-A176-3CAEA5C0682F}"/>
    <hyperlink ref="A12" r:id="rId23" display="https://west3d.com/products/bat85-diode?_pos=2&amp;_sid=7df00f9b9&amp;_ss=r" xr:uid="{009339E6-EA31-0645-8DED-7CD7D6DA6469}"/>
    <hyperlink ref="A13" r:id="rId24" display="https://west3d.com/products/panasonic-aqa211vl-15a-solid-state-relay-ssr?_pos=1&amp;_sid=8c7f9840c&amp;_ss=r" xr:uid="{65C0A539-3FAA-2F4E-9CA2-478EE989BFCB}"/>
    <hyperlink ref="E13" r:id="rId25" display="https://west3d.com/products/omron-g3na-210b-utu-dc5-24v-solid-state-relay-ssr?_pos=2&amp;_sid=8c7f9840c&amp;_ss=r" xr:uid="{5A8E7D03-8C82-BA43-834C-541CE1019B15}"/>
    <hyperlink ref="A14" r:id="rId26" display="https://west3d.com/products/voron-2-4-motor-kit-by-omc-steppersonline?_pos=1&amp;_sid=dd1f4dbfe&amp;_ss=r" xr:uid="{D5849566-8EED-D146-B52C-7477D9F5905B}"/>
    <hyperlink ref="A15" r:id="rId27" display="https://west3d.com/products/mean-well-lrs-200-24-200w-24v-8-8a-power-supply-psu?_pos=4&amp;_sid=965d25871&amp;_ss=r" xr:uid="{F64EFAB2-829B-894F-9470-0DC35F61D830}"/>
    <hyperlink ref="E15" r:id="rId28" display="https://west3d.com/products/mean-well-lrs-200-48-200w-48v-4-4a-power-supply-psu?_pos=5&amp;_sid=caa366dc6&amp;_ss=r" xr:uid="{C26EC314-4F60-EE43-8307-318BF6707C0E}"/>
    <hyperlink ref="F15" r:id="rId29" display="https://west3d.com/products/mean-well-uhp-200-24-200w-24v-8-4a-power-supply-psu?_pos=6&amp;_sid=caa366dc6&amp;_ss=r" xr:uid="{48CD4CC4-E574-A340-BDB4-03B7DA8A2CA7}"/>
    <hyperlink ref="G15" r:id="rId30" display="https://west3d.com/products/mean-well-uhp-200-48-200w-48v-4-2a-power-supply-psu-1?_pos=7&amp;_sid=caa366dc6&amp;_ss=r" xr:uid="{41FFAEA9-C17F-1248-9ED4-32D99B5BF042}"/>
    <hyperlink ref="A16" r:id="rId31" display="https://west3d.com/products/mean-well-rs-25-5-25w-5v-5a-power-supply-psu?_pos=1&amp;_sid=965d25871&amp;_ss=r" xr:uid="{9BAA75CF-F25A-1D44-A40D-B5EBAF17E888}"/>
    <hyperlink ref="A17" r:id="rId32" display="https://west3d.com/products/zf-rocker-switch-dpst-16a-on-off-wrg32f2bbrln?_pos=1&amp;_sid=5dfc265cb&amp;_ss=r" xr:uid="{E59B9E41-EE50-244E-BB89-F30FD31FF6A7}"/>
    <hyperlink ref="E17" r:id="rId33" xr:uid="{928853E6-2175-234F-86B6-0C727317E73E}"/>
    <hyperlink ref="A18" r:id="rId34" display="https://west3d.com/products/tycoelectronics-10ehg1-2-filtered-power-inlet?_pos=1&amp;_sid=752da22d9&amp;_ss=r" xr:uid="{AF7C5CE9-E4EB-324D-AB8F-14EE626C92F2}"/>
    <hyperlink ref="A19" r:id="rId35" display="https://west3d.com/products/fuse-8a-250v-holder-cartridge-5-x-20mm-glass?_pos=1&amp;_sid=0d913b2f2&amp;_ss=r" xr:uid="{778591E2-5C07-0243-BBCA-B69EED99B1E5}"/>
    <hyperlink ref="A20" r:id="rId36" display="https://west3d.com/products/gdstime-dc-24v-40x40x10-axial-fan-gda4010-9-blades-dual-ball-bearing-7500rpm-9w-04a-xh2-54?_pos=6&amp;_sid=a77000a3f&amp;_ss=r" xr:uid="{04C0D7CB-C0D6-AD4A-AE70-8747D2040DE3}"/>
    <hyperlink ref="E20" r:id="rId37" display="https://west3d.com/products/sunon-4010-premium-axial-fan-maglev-suspension-bearing-24v?_pos=1&amp;_sid=2e7a78545&amp;_ss=r" xr:uid="{416E849F-B20C-AA42-BE1F-6DBF2FCE9921}"/>
    <hyperlink ref="A21" r:id="rId38" display="https://west3d.com/products/gdstime-dc-24v-40x40x20-centrifugal-blower-fan-gdb3020-dual-ball-bearing-6500rpm-1-5w-07a-xh2-54?_pos=5&amp;_sid=a77000a3f&amp;_ss=r" xr:uid="{A64E1F16-6546-0E49-94ED-B3319C0062F0}"/>
    <hyperlink ref="A22" r:id="rId39" display="https://west3d.com/products/gdstime-dc-24v-60x60x20-axial-fan-gda6020-dual-ball-bearing-5000rpm-1-7w-0-1a-xh2-54?_pos=3&amp;_sid=a77000a3f&amp;_ss=r" xr:uid="{34440AEE-B277-9B45-A610-F8EE38DDF8E8}"/>
    <hyperlink ref="A23" r:id="rId40" display="https://west3d.com/products/125c-cutoff-15a-thermal-fuse?_pos=6&amp;_sid=0d913b2f2&amp;_ss=r" xr:uid="{3D61A881-8637-CF4E-B89E-2D52A53C146A}"/>
    <hyperlink ref="E24" r:id="rId41" display="https://west3d.com/products/btt-48v-octopus-pro-controller-board-3d-printer-control-system?_pos=1&amp;_sid=3a1dcc9e7&amp;_ss=r" xr:uid="{C4067CAC-90E0-6B46-B107-FD5470570E77}"/>
    <hyperlink ref="F24" r:id="rId42" display="https://west3d.com/products/btt-48v-octopus-pro-controller-board-3d-printer-control-system?variant=42182061752532" xr:uid="{3896BBD0-E32F-3549-8F10-DE9E1CC949A9}"/>
    <hyperlink ref="G24" r:id="rId43" display="https://west3d.com/products/makerbase-mks-monster8-32bit-control-board-3d-printer?_pos=1&amp;_sid=b657f83e5&amp;_ss=r" xr:uid="{F612424E-FFA1-AB42-9C1A-6C7E1734E55F}"/>
    <hyperlink ref="A29" r:id="rId44" xr:uid="{A139EC54-8F67-E348-822C-AA3A90264951}"/>
    <hyperlink ref="E29" r:id="rId45" xr:uid="{0B00E540-EF2B-DE47-A4E2-D7BE2A19E5A5}"/>
    <hyperlink ref="E36" r:id="rId46" xr:uid="{95D7426D-5012-F74A-9932-0F035BA58B02}"/>
    <hyperlink ref="A38" r:id="rId47" xr:uid="{FFEB6511-3E73-9543-AED1-DEED18E66955}"/>
    <hyperlink ref="A39" r:id="rId48" xr:uid="{CB560237-89B3-B24C-934B-7DBC8972CDD4}"/>
    <hyperlink ref="A40" r:id="rId49" xr:uid="{046111A8-909C-C044-83D5-3AF9E2C35E4A}"/>
    <hyperlink ref="A48" r:id="rId50" display="https://west3d.com/products/vinyl-sticker-decals?variant=42168373117140" xr:uid="{0F606272-AE01-EA49-87FA-BB8AECB0A909}"/>
    <hyperlink ref="A49" r:id="rId51" display="https://west3d.com/products/vinyl-sticker-decals?_pos=1&amp;_sid=e602fe7fa&amp;_ss=r" xr:uid="{9F08C122-9C37-264C-A85E-B376D978C493}"/>
    <hyperlink ref="A50" r:id="rId52" xr:uid="{4D540392-9170-1F4E-BB0B-30598759C20D}"/>
    <hyperlink ref="A51" r:id="rId53" xr:uid="{19135DD7-FC09-EB4B-AA63-D3F3ACF1E262}"/>
    <hyperlink ref="A52" r:id="rId54" xr:uid="{B2750D29-77AA-7B45-A6BC-B3CA021E7C96}"/>
    <hyperlink ref="A53" r:id="rId55" xr:uid="{445F991F-A1D0-A346-8C60-A88EBDD9E3C4}"/>
    <hyperlink ref="A54" r:id="rId56" xr:uid="{46467903-4139-EF40-842F-B49C98594D22}"/>
    <hyperlink ref="A55" r:id="rId57" display="https://west3d.com/products/6ft-18-awg-power-cord-c13-ul-listed?_pos=1&amp;_sid=9a86b2051&amp;_ss=r" xr:uid="{0F5B721E-F7D8-1A49-B742-DC3E9F506FE4}"/>
    <hyperlink ref="E11" r:id="rId58" xr:uid="{0BBA319D-0861-D149-B487-78EE09582219}"/>
    <hyperlink ref="E14" r:id="rId59" xr:uid="{159D450A-98B3-3B47-B214-298149E7D069}"/>
    <hyperlink ref="A25" r:id="rId60" xr:uid="{2DA96A9C-E3A3-FB48-AFA9-54D4DB957980}"/>
    <hyperlink ref="A26" r:id="rId61" xr:uid="{C5348750-51A9-6E4F-BECD-5FB420DFCD96}"/>
    <hyperlink ref="A27" r:id="rId62" xr:uid="{C57C2C12-AAD3-6C48-940F-0A2C967F8C8C}"/>
    <hyperlink ref="E28" r:id="rId63" xr:uid="{A9E251C0-2C02-5741-946E-9A658E7F2288}"/>
    <hyperlink ref="A31" r:id="rId64" xr:uid="{9B579F74-0D10-7F46-9106-E721352D4139}"/>
    <hyperlink ref="A32" r:id="rId65" xr:uid="{975CEB14-5F45-4C46-B9CF-DCDA586696E3}"/>
    <hyperlink ref="A33" r:id="rId66" xr:uid="{6ECC2615-0FBE-E647-82ED-86D11D13A64C}"/>
    <hyperlink ref="A34" r:id="rId67" xr:uid="{A62CC5D6-1E36-434A-A044-636AC975A2E7}"/>
    <hyperlink ref="A35" r:id="rId68" xr:uid="{ADA8CF89-2775-7945-8200-0A87E48F6239}"/>
    <hyperlink ref="E38" r:id="rId69" xr:uid="{313A78C3-911C-0643-92C6-1E82E0CA7B10}"/>
    <hyperlink ref="E37" r:id="rId70" xr:uid="{6153F647-B568-4049-9F8E-BD9F6CBD29AD}"/>
    <hyperlink ref="A37" r:id="rId71" xr:uid="{A2FE0393-4824-1741-9E7E-898DD43FF3E8}"/>
    <hyperlink ref="E41" r:id="rId72" xr:uid="{0B5CBF91-AE6A-1B49-B31C-5D684E099A7D}"/>
    <hyperlink ref="A41" r:id="rId73" xr:uid="{587A38E6-C495-3646-81C6-CCA6AF90964B}"/>
    <hyperlink ref="E42" r:id="rId74" xr:uid="{DA51C0CF-7534-0F41-82DD-2B43D0ED1C7A}"/>
    <hyperlink ref="A43" r:id="rId75" xr:uid="{4870C44C-57CE-CE44-814B-88DEAF2EC93C}"/>
    <hyperlink ref="G44" r:id="rId76" xr:uid="{9F23206E-F910-0F44-92B9-B160C3421D0B}"/>
    <hyperlink ref="A57" r:id="rId77" xr:uid="{DDE628A0-CDAE-4E4A-9BD8-58619E7C3E85}"/>
    <hyperlink ref="A58" r:id="rId78" xr:uid="{16D142C3-FB24-5B46-B006-5352F0DDB52F}"/>
    <hyperlink ref="A59" r:id="rId79" xr:uid="{31C36C9B-F676-2344-8FDD-19CEE91CD2FC}"/>
    <hyperlink ref="A60" r:id="rId80" xr:uid="{51F1C888-6FBD-0647-B905-F2EB7D924BAC}"/>
    <hyperlink ref="A61" r:id="rId81" xr:uid="{1E44D0C5-2B80-6C40-8D17-9D31CF6FD944}"/>
    <hyperlink ref="G6" r:id="rId82" xr:uid="{C6EA3740-81E4-B640-88C8-3A15309E7309}"/>
    <hyperlink ref="G7" r:id="rId83" xr:uid="{AEBB2135-11D8-8145-960E-CF0CB68228A3}"/>
    <hyperlink ref="A65" r:id="rId84" xr:uid="{894BE992-E4D0-744B-AC7C-5D0BFB533815}"/>
    <hyperlink ref="A64" r:id="rId85" xr:uid="{B121025F-B9D8-6541-8E45-BFBF6B9EBFE7}"/>
    <hyperlink ref="A63" r:id="rId86" xr:uid="{81390D92-870E-C84A-8855-EC0AFE3EF261}"/>
    <hyperlink ref="A66" r:id="rId87" xr:uid="{5DB840B2-46B9-BA48-A980-11B64496C83D}"/>
    <hyperlink ref="A67" r:id="rId88" xr:uid="{E8977432-3FE9-3349-A5F6-7E10358CF36F}"/>
    <hyperlink ref="F29" r:id="rId89" xr:uid="{13FF8408-FD63-9241-A7DF-357B2ADD15D8}"/>
    <hyperlink ref="A30" r:id="rId90" xr:uid="{C01B79DE-8912-2B41-91DF-EC5EA1DD3888}"/>
    <hyperlink ref="F39" r:id="rId91" xr:uid="{88603DA9-A020-654B-AB72-175FC13D034C}"/>
    <hyperlink ref="A47" r:id="rId92" xr:uid="{D2A36D58-E15F-7E44-8EA3-6C4685C8E3B6}"/>
    <hyperlink ref="A68" r:id="rId93" xr:uid="{85B2FF62-2608-CB48-BB1D-A10E8DC456BE}"/>
    <hyperlink ref="A69" r:id="rId94" xr:uid="{74A5D6C7-F7CE-964A-91E1-00B79BAFEB5B}"/>
    <hyperlink ref="A70" r:id="rId95" xr:uid="{D4E64753-7DF1-BC46-9783-EE4EA90305B4}"/>
    <hyperlink ref="E61" r:id="rId96" xr:uid="{A782B948-F32A-DF45-85B9-9862EE145443}"/>
    <hyperlink ref="A71" r:id="rId97" xr:uid="{E39F14A3-4AE1-FE41-AADE-2275E109D5E7}"/>
    <hyperlink ref="A72" r:id="rId98" xr:uid="{B31ACB39-14B2-F342-BF62-356704801E5C}"/>
    <hyperlink ref="A73" r:id="rId99" xr:uid="{E0DFEB3E-1B65-104C-895C-63E7833C538C}"/>
    <hyperlink ref="A74" r:id="rId100" xr:uid="{D4CC3802-04BE-B14C-8DCE-3AB15733D983}"/>
    <hyperlink ref="A75" r:id="rId101" xr:uid="{86DAA688-EE23-6A4A-A517-12DB5FD32832}"/>
    <hyperlink ref="A76" r:id="rId102" xr:uid="{A6FC9FB5-F7AB-7E42-9201-841F5EB0F339}"/>
    <hyperlink ref="A99" r:id="rId103" xr:uid="{B202E3DB-830A-9842-B8BE-60AE407C9CF5}"/>
    <hyperlink ref="A100" r:id="rId104" xr:uid="{FF2F95B1-9208-2E49-AC68-2C515FAAC5A6}"/>
    <hyperlink ref="A79" r:id="rId105" xr:uid="{4A4ED3AA-8D87-AC4C-ADF9-C62C98509344}"/>
    <hyperlink ref="A80" r:id="rId106" xr:uid="{86827A56-C08F-F149-AE5D-2A99BCF46739}"/>
    <hyperlink ref="A81" r:id="rId107" xr:uid="{B66DC76F-B3E8-AA4B-8C7C-D488169E59A6}"/>
  </hyperlinks>
  <pageMargins left="0.7" right="0.7" top="0.75" bottom="0.75" header="0.3" footer="0.3"/>
  <legacyDrawing r:id="rId10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>
      <c r="A1" s="141" t="s">
        <v>147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s="3" customFormat="1" ht="19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3" customFormat="1" ht="85">
      <c r="A3" s="17" t="s">
        <v>153</v>
      </c>
      <c r="B3" s="17" t="s">
        <v>149</v>
      </c>
      <c r="C3" s="11"/>
      <c r="D3" s="19"/>
      <c r="E3" s="19">
        <f>C3*D3</f>
        <v>0</v>
      </c>
      <c r="F3" s="19"/>
      <c r="G3" s="19"/>
      <c r="H3" s="13" t="s">
        <v>151</v>
      </c>
      <c r="I3" s="18" t="s">
        <v>152</v>
      </c>
    </row>
    <row r="4" spans="1:10" s="13" customFormat="1">
      <c r="A4" s="13" t="s">
        <v>77</v>
      </c>
      <c r="C4" s="11"/>
      <c r="D4" s="19"/>
      <c r="E4" s="19"/>
      <c r="F4" s="19"/>
      <c r="G4" s="19"/>
    </row>
    <row r="5" spans="1:10" s="13" customFormat="1">
      <c r="A5" s="13" t="s">
        <v>78</v>
      </c>
      <c r="C5" s="11"/>
      <c r="D5" s="19"/>
      <c r="E5" s="19"/>
      <c r="F5" s="19"/>
      <c r="G5" s="19"/>
    </row>
    <row r="6" spans="1:10" s="13" customFormat="1">
      <c r="A6" s="13" t="s">
        <v>79</v>
      </c>
      <c r="C6" s="11"/>
      <c r="D6" s="19"/>
      <c r="E6" s="19"/>
      <c r="F6" s="19"/>
      <c r="G6" s="19"/>
    </row>
  </sheetData>
  <mergeCells count="1">
    <mergeCell ref="A1:J1"/>
  </mergeCells>
  <hyperlinks>
    <hyperlink ref="I3" r:id="rId1" xr:uid="{00000000-0004-0000-02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CF1F-2DE7-C74D-8F2A-5150C50F180C}">
  <sheetPr>
    <tabColor rgb="FF00B0F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3" sqref="A23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4" customWidth="1"/>
    <col min="31" max="16384" width="10.83203125" style="21"/>
  </cols>
  <sheetData>
    <row r="1" spans="1:20" ht="24" customHeight="1">
      <c r="A1" s="128" t="s">
        <v>293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s="91" customFormat="1" ht="23" customHeight="1">
      <c r="A2" s="92" t="s">
        <v>1</v>
      </c>
      <c r="B2" s="92" t="s">
        <v>294</v>
      </c>
      <c r="C2" s="92" t="s">
        <v>295</v>
      </c>
      <c r="D2" s="92" t="s">
        <v>377</v>
      </c>
      <c r="E2" s="92" t="s">
        <v>296</v>
      </c>
      <c r="F2" s="92" t="s">
        <v>368</v>
      </c>
      <c r="G2" s="92" t="s">
        <v>369</v>
      </c>
      <c r="H2" s="93" t="s">
        <v>370</v>
      </c>
      <c r="I2" s="94" t="s">
        <v>3</v>
      </c>
      <c r="J2" s="94" t="s">
        <v>375</v>
      </c>
      <c r="K2" s="95" t="s">
        <v>125</v>
      </c>
      <c r="L2" s="95" t="s">
        <v>374</v>
      </c>
      <c r="M2" s="95" t="s">
        <v>143</v>
      </c>
      <c r="N2" s="95" t="s">
        <v>373</v>
      </c>
      <c r="O2" s="95" t="s">
        <v>126</v>
      </c>
      <c r="P2" s="95" t="s">
        <v>139</v>
      </c>
      <c r="Q2" s="94" t="s">
        <v>444</v>
      </c>
      <c r="R2" s="94" t="s">
        <v>391</v>
      </c>
      <c r="S2" s="96" t="s">
        <v>276</v>
      </c>
      <c r="T2" s="97" t="s">
        <v>277</v>
      </c>
    </row>
    <row r="3" spans="1:20" ht="30">
      <c r="A3" s="65" t="s">
        <v>502</v>
      </c>
      <c r="B3" s="63"/>
      <c r="C3" s="63"/>
      <c r="D3" s="63"/>
      <c r="E3" s="65"/>
      <c r="F3" s="65"/>
      <c r="G3" s="65"/>
      <c r="H3" s="68"/>
      <c r="I3" s="76" t="s">
        <v>501</v>
      </c>
      <c r="J3" s="63">
        <f t="shared" ref="J3:J34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6"/>
      <c r="R3" s="63"/>
      <c r="S3" s="98"/>
      <c r="T3" s="99"/>
    </row>
    <row r="4" spans="1:20">
      <c r="A4" s="65" t="s">
        <v>503</v>
      </c>
      <c r="B4" s="63"/>
      <c r="C4" s="63"/>
      <c r="D4" s="63"/>
      <c r="E4" s="65"/>
      <c r="F4" s="65"/>
      <c r="G4" s="65"/>
      <c r="H4" s="68"/>
      <c r="I4" s="76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6"/>
      <c r="R4" s="63"/>
      <c r="S4" s="98"/>
      <c r="T4" s="99"/>
    </row>
    <row r="5" spans="1:20">
      <c r="A5" s="65"/>
      <c r="B5" s="63"/>
      <c r="C5" s="63"/>
      <c r="D5" s="63"/>
      <c r="E5" s="65"/>
      <c r="F5" s="65"/>
      <c r="G5" s="65"/>
      <c r="H5" s="68"/>
      <c r="I5" s="76"/>
      <c r="J5" s="63">
        <f t="shared" ref="J5:J24" si="3">B5</f>
        <v>0</v>
      </c>
      <c r="K5" s="64"/>
      <c r="L5" s="64">
        <f t="shared" ref="L5:L24" si="4">J5*K5</f>
        <v>0</v>
      </c>
      <c r="M5" s="64"/>
      <c r="N5" s="64"/>
      <c r="O5" s="64">
        <f t="shared" ref="O5:O24" si="5">L5+M5+N5</f>
        <v>0</v>
      </c>
      <c r="P5" s="64"/>
      <c r="Q5" s="76"/>
      <c r="R5" s="63"/>
      <c r="S5" s="98"/>
      <c r="T5" s="99"/>
    </row>
    <row r="6" spans="1:20">
      <c r="A6" s="65"/>
      <c r="B6" s="63"/>
      <c r="C6" s="63"/>
      <c r="D6" s="63"/>
      <c r="E6" s="65"/>
      <c r="F6" s="65"/>
      <c r="G6" s="65"/>
      <c r="H6" s="68"/>
      <c r="I6" s="76"/>
      <c r="J6" s="63">
        <f t="shared" si="3"/>
        <v>0</v>
      </c>
      <c r="K6" s="64"/>
      <c r="L6" s="64">
        <f t="shared" si="4"/>
        <v>0</v>
      </c>
      <c r="M6" s="64"/>
      <c r="N6" s="64"/>
      <c r="O6" s="64">
        <f t="shared" si="5"/>
        <v>0</v>
      </c>
      <c r="P6" s="64"/>
      <c r="Q6" s="76"/>
      <c r="R6" s="63"/>
      <c r="S6" s="98"/>
      <c r="T6" s="99"/>
    </row>
    <row r="7" spans="1:20">
      <c r="A7" s="65"/>
      <c r="B7" s="63"/>
      <c r="C7" s="63"/>
      <c r="D7" s="63"/>
      <c r="E7" s="65"/>
      <c r="F7" s="65"/>
      <c r="G7" s="65"/>
      <c r="H7" s="68"/>
      <c r="I7" s="76"/>
      <c r="J7" s="63">
        <f t="shared" si="3"/>
        <v>0</v>
      </c>
      <c r="K7" s="64"/>
      <c r="L7" s="64">
        <f t="shared" si="4"/>
        <v>0</v>
      </c>
      <c r="M7" s="64"/>
      <c r="N7" s="64"/>
      <c r="O7" s="64">
        <f t="shared" si="5"/>
        <v>0</v>
      </c>
      <c r="P7" s="64"/>
      <c r="Q7" s="76"/>
      <c r="R7" s="63"/>
      <c r="S7" s="98"/>
      <c r="T7" s="99"/>
    </row>
    <row r="8" spans="1:20">
      <c r="A8" s="65"/>
      <c r="B8" s="63"/>
      <c r="C8" s="63"/>
      <c r="D8" s="63"/>
      <c r="E8" s="65"/>
      <c r="F8" s="65"/>
      <c r="G8" s="65"/>
      <c r="H8" s="68"/>
      <c r="I8" s="76"/>
      <c r="J8" s="63">
        <f t="shared" si="3"/>
        <v>0</v>
      </c>
      <c r="K8" s="64"/>
      <c r="L8" s="64">
        <f t="shared" si="4"/>
        <v>0</v>
      </c>
      <c r="M8" s="64"/>
      <c r="N8" s="64"/>
      <c r="O8" s="64">
        <f t="shared" si="5"/>
        <v>0</v>
      </c>
      <c r="P8" s="64"/>
      <c r="Q8" s="76"/>
      <c r="R8" s="63"/>
      <c r="S8" s="98"/>
      <c r="T8" s="99"/>
    </row>
    <row r="9" spans="1:20">
      <c r="A9" s="65"/>
      <c r="B9" s="63"/>
      <c r="C9" s="63"/>
      <c r="D9" s="63"/>
      <c r="E9" s="65"/>
      <c r="F9" s="65"/>
      <c r="G9" s="65"/>
      <c r="H9" s="68"/>
      <c r="I9" s="76"/>
      <c r="J9" s="63">
        <f t="shared" si="3"/>
        <v>0</v>
      </c>
      <c r="K9" s="64"/>
      <c r="L9" s="64">
        <f t="shared" si="4"/>
        <v>0</v>
      </c>
      <c r="M9" s="64"/>
      <c r="N9" s="64"/>
      <c r="O9" s="64">
        <f t="shared" si="5"/>
        <v>0</v>
      </c>
      <c r="P9" s="64"/>
      <c r="Q9" s="76"/>
      <c r="R9" s="63"/>
      <c r="S9" s="98"/>
      <c r="T9" s="99"/>
    </row>
    <row r="10" spans="1:20">
      <c r="A10" s="65"/>
      <c r="B10" s="63"/>
      <c r="C10" s="63"/>
      <c r="D10" s="63"/>
      <c r="E10" s="65"/>
      <c r="F10" s="65"/>
      <c r="G10" s="65"/>
      <c r="H10" s="68"/>
      <c r="I10" s="76"/>
      <c r="J10" s="63">
        <f t="shared" si="3"/>
        <v>0</v>
      </c>
      <c r="K10" s="64"/>
      <c r="L10" s="64">
        <f t="shared" si="4"/>
        <v>0</v>
      </c>
      <c r="M10" s="64"/>
      <c r="N10" s="64"/>
      <c r="O10" s="64">
        <f t="shared" si="5"/>
        <v>0</v>
      </c>
      <c r="P10" s="64"/>
      <c r="Q10" s="76"/>
      <c r="R10" s="63"/>
      <c r="S10" s="98"/>
      <c r="T10" s="99"/>
    </row>
    <row r="11" spans="1:20">
      <c r="A11" s="65"/>
      <c r="B11" s="63"/>
      <c r="C11" s="63"/>
      <c r="D11" s="63"/>
      <c r="E11" s="65"/>
      <c r="F11" s="65"/>
      <c r="G11" s="65"/>
      <c r="H11" s="68"/>
      <c r="I11" s="76"/>
      <c r="J11" s="63">
        <f t="shared" si="3"/>
        <v>0</v>
      </c>
      <c r="K11" s="64"/>
      <c r="L11" s="64">
        <f t="shared" si="4"/>
        <v>0</v>
      </c>
      <c r="M11" s="64"/>
      <c r="N11" s="64"/>
      <c r="O11" s="64">
        <f t="shared" si="5"/>
        <v>0</v>
      </c>
      <c r="P11" s="64"/>
      <c r="Q11" s="76"/>
      <c r="R11" s="63"/>
      <c r="S11" s="98"/>
      <c r="T11" s="99"/>
    </row>
    <row r="12" spans="1:20">
      <c r="A12" s="65"/>
      <c r="B12" s="63"/>
      <c r="C12" s="63"/>
      <c r="D12" s="63"/>
      <c r="E12" s="65"/>
      <c r="F12" s="65"/>
      <c r="G12" s="65"/>
      <c r="H12" s="68"/>
      <c r="I12" s="76"/>
      <c r="J12" s="63">
        <f t="shared" si="3"/>
        <v>0</v>
      </c>
      <c r="K12" s="64"/>
      <c r="L12" s="64">
        <f t="shared" si="4"/>
        <v>0</v>
      </c>
      <c r="M12" s="64"/>
      <c r="N12" s="64"/>
      <c r="O12" s="64">
        <f t="shared" si="5"/>
        <v>0</v>
      </c>
      <c r="P12" s="64"/>
      <c r="Q12" s="76"/>
      <c r="R12" s="63"/>
      <c r="S12" s="98"/>
      <c r="T12" s="99"/>
    </row>
    <row r="13" spans="1:20">
      <c r="A13" s="65"/>
      <c r="B13" s="63"/>
      <c r="C13" s="63"/>
      <c r="D13" s="63"/>
      <c r="E13" s="65"/>
      <c r="F13" s="65"/>
      <c r="G13" s="65"/>
      <c r="H13" s="68"/>
      <c r="I13" s="76"/>
      <c r="J13" s="63">
        <f t="shared" si="3"/>
        <v>0</v>
      </c>
      <c r="K13" s="64"/>
      <c r="L13" s="64">
        <f t="shared" si="4"/>
        <v>0</v>
      </c>
      <c r="M13" s="64"/>
      <c r="N13" s="64"/>
      <c r="O13" s="64">
        <f t="shared" si="5"/>
        <v>0</v>
      </c>
      <c r="P13" s="64"/>
      <c r="Q13" s="76"/>
      <c r="R13" s="63"/>
      <c r="S13" s="98"/>
      <c r="T13" s="99"/>
    </row>
    <row r="14" spans="1:20">
      <c r="A14" s="65"/>
      <c r="B14" s="63"/>
      <c r="C14" s="63"/>
      <c r="D14" s="63"/>
      <c r="E14" s="65"/>
      <c r="F14" s="65"/>
      <c r="G14" s="65"/>
      <c r="H14" s="68"/>
      <c r="I14" s="76"/>
      <c r="J14" s="63">
        <f t="shared" si="3"/>
        <v>0</v>
      </c>
      <c r="K14" s="64"/>
      <c r="L14" s="64">
        <f t="shared" si="4"/>
        <v>0</v>
      </c>
      <c r="M14" s="64"/>
      <c r="N14" s="64"/>
      <c r="O14" s="64">
        <f t="shared" si="5"/>
        <v>0</v>
      </c>
      <c r="P14" s="64"/>
      <c r="Q14" s="76"/>
      <c r="R14" s="63"/>
      <c r="S14" s="98"/>
      <c r="T14" s="99"/>
    </row>
    <row r="15" spans="1:20">
      <c r="A15" s="65"/>
      <c r="B15" s="63"/>
      <c r="C15" s="63"/>
      <c r="D15" s="63"/>
      <c r="E15" s="65"/>
      <c r="F15" s="65"/>
      <c r="G15" s="65"/>
      <c r="H15" s="68"/>
      <c r="I15" s="76"/>
      <c r="J15" s="63">
        <f t="shared" si="3"/>
        <v>0</v>
      </c>
      <c r="K15" s="64"/>
      <c r="L15" s="64">
        <f t="shared" si="4"/>
        <v>0</v>
      </c>
      <c r="M15" s="64"/>
      <c r="N15" s="64"/>
      <c r="O15" s="64">
        <f t="shared" si="5"/>
        <v>0</v>
      </c>
      <c r="P15" s="64"/>
      <c r="Q15" s="76"/>
      <c r="R15" s="63"/>
      <c r="S15" s="98"/>
      <c r="T15" s="99"/>
    </row>
    <row r="16" spans="1:20">
      <c r="A16" s="65"/>
      <c r="B16" s="63"/>
      <c r="C16" s="63"/>
      <c r="D16" s="63"/>
      <c r="E16" s="65"/>
      <c r="F16" s="65"/>
      <c r="G16" s="65"/>
      <c r="H16" s="68"/>
      <c r="I16" s="76"/>
      <c r="J16" s="63">
        <f t="shared" si="3"/>
        <v>0</v>
      </c>
      <c r="K16" s="64"/>
      <c r="L16" s="64">
        <f t="shared" si="4"/>
        <v>0</v>
      </c>
      <c r="M16" s="64"/>
      <c r="N16" s="64"/>
      <c r="O16" s="64">
        <f t="shared" si="5"/>
        <v>0</v>
      </c>
      <c r="P16" s="64"/>
      <c r="Q16" s="76"/>
      <c r="R16" s="63"/>
      <c r="S16" s="98"/>
      <c r="T16" s="99"/>
    </row>
    <row r="17" spans="1:20">
      <c r="A17" s="65"/>
      <c r="B17" s="63"/>
      <c r="C17" s="63"/>
      <c r="D17" s="63"/>
      <c r="E17" s="65"/>
      <c r="F17" s="65"/>
      <c r="G17" s="65"/>
      <c r="H17" s="68"/>
      <c r="I17" s="76"/>
      <c r="J17" s="63">
        <f t="shared" si="3"/>
        <v>0</v>
      </c>
      <c r="K17" s="64"/>
      <c r="L17" s="64">
        <f t="shared" si="4"/>
        <v>0</v>
      </c>
      <c r="M17" s="64"/>
      <c r="N17" s="64"/>
      <c r="O17" s="64">
        <f t="shared" si="5"/>
        <v>0</v>
      </c>
      <c r="P17" s="64"/>
      <c r="Q17" s="76"/>
      <c r="R17" s="63"/>
      <c r="S17" s="98"/>
      <c r="T17" s="99"/>
    </row>
    <row r="18" spans="1:20">
      <c r="A18" s="65"/>
      <c r="B18" s="63"/>
      <c r="C18" s="63"/>
      <c r="D18" s="63"/>
      <c r="E18" s="65"/>
      <c r="F18" s="65"/>
      <c r="G18" s="65"/>
      <c r="H18" s="68"/>
      <c r="I18" s="76"/>
      <c r="J18" s="63">
        <f t="shared" si="3"/>
        <v>0</v>
      </c>
      <c r="K18" s="64"/>
      <c r="L18" s="64">
        <f t="shared" si="4"/>
        <v>0</v>
      </c>
      <c r="M18" s="64"/>
      <c r="N18" s="64"/>
      <c r="O18" s="64">
        <f t="shared" si="5"/>
        <v>0</v>
      </c>
      <c r="P18" s="64"/>
      <c r="Q18" s="76"/>
      <c r="R18" s="63"/>
      <c r="S18" s="98"/>
      <c r="T18" s="99"/>
    </row>
    <row r="19" spans="1:20">
      <c r="A19" s="65"/>
      <c r="B19" s="63"/>
      <c r="C19" s="63"/>
      <c r="D19" s="63"/>
      <c r="E19" s="65"/>
      <c r="F19" s="65"/>
      <c r="G19" s="65"/>
      <c r="H19" s="68"/>
      <c r="I19" s="76"/>
      <c r="J19" s="63">
        <f t="shared" si="3"/>
        <v>0</v>
      </c>
      <c r="K19" s="64"/>
      <c r="L19" s="64">
        <f t="shared" si="4"/>
        <v>0</v>
      </c>
      <c r="M19" s="64"/>
      <c r="N19" s="64"/>
      <c r="O19" s="64">
        <f t="shared" si="5"/>
        <v>0</v>
      </c>
      <c r="P19" s="64"/>
      <c r="Q19" s="76"/>
      <c r="R19" s="63"/>
      <c r="S19" s="98"/>
      <c r="T19" s="99"/>
    </row>
    <row r="20" spans="1:20">
      <c r="A20" s="65"/>
      <c r="B20" s="63"/>
      <c r="C20" s="63"/>
      <c r="D20" s="63"/>
      <c r="E20" s="65"/>
      <c r="F20" s="65"/>
      <c r="G20" s="65"/>
      <c r="H20" s="68"/>
      <c r="I20" s="76"/>
      <c r="J20" s="63">
        <f t="shared" si="3"/>
        <v>0</v>
      </c>
      <c r="K20" s="64"/>
      <c r="L20" s="64">
        <f t="shared" si="4"/>
        <v>0</v>
      </c>
      <c r="M20" s="64"/>
      <c r="N20" s="64"/>
      <c r="O20" s="64">
        <f t="shared" si="5"/>
        <v>0</v>
      </c>
      <c r="P20" s="64"/>
      <c r="Q20" s="76"/>
      <c r="R20" s="63"/>
      <c r="S20" s="98"/>
      <c r="T20" s="99"/>
    </row>
    <row r="21" spans="1:20">
      <c r="A21" s="65"/>
      <c r="B21" s="63"/>
      <c r="C21" s="63"/>
      <c r="D21" s="63"/>
      <c r="E21" s="65"/>
      <c r="F21" s="65"/>
      <c r="G21" s="65"/>
      <c r="H21" s="68"/>
      <c r="I21" s="76"/>
      <c r="J21" s="63">
        <f t="shared" si="3"/>
        <v>0</v>
      </c>
      <c r="K21" s="64"/>
      <c r="L21" s="64">
        <f t="shared" si="4"/>
        <v>0</v>
      </c>
      <c r="M21" s="64"/>
      <c r="N21" s="64"/>
      <c r="O21" s="64">
        <f t="shared" si="5"/>
        <v>0</v>
      </c>
      <c r="P21" s="64"/>
      <c r="Q21" s="76"/>
      <c r="R21" s="63"/>
      <c r="S21" s="98"/>
      <c r="T21" s="99"/>
    </row>
    <row r="22" spans="1:20">
      <c r="A22" s="65"/>
      <c r="B22" s="63"/>
      <c r="C22" s="63"/>
      <c r="D22" s="63"/>
      <c r="E22" s="65"/>
      <c r="F22" s="65"/>
      <c r="G22" s="65"/>
      <c r="H22" s="68"/>
      <c r="I22" s="76"/>
      <c r="J22" s="63">
        <f t="shared" si="3"/>
        <v>0</v>
      </c>
      <c r="K22" s="64"/>
      <c r="L22" s="64">
        <f t="shared" si="4"/>
        <v>0</v>
      </c>
      <c r="M22" s="64"/>
      <c r="N22" s="64"/>
      <c r="O22" s="64">
        <f t="shared" si="5"/>
        <v>0</v>
      </c>
      <c r="P22" s="64"/>
      <c r="Q22" s="76"/>
      <c r="R22" s="63"/>
      <c r="S22" s="98"/>
      <c r="T22" s="99"/>
    </row>
    <row r="23" spans="1:20">
      <c r="A23" s="65"/>
      <c r="B23" s="63"/>
      <c r="C23" s="63"/>
      <c r="D23" s="63"/>
      <c r="E23" s="65"/>
      <c r="F23" s="65"/>
      <c r="G23" s="65"/>
      <c r="H23" s="68"/>
      <c r="I23" s="76"/>
      <c r="J23" s="63">
        <f t="shared" si="3"/>
        <v>0</v>
      </c>
      <c r="K23" s="64"/>
      <c r="L23" s="64">
        <f t="shared" si="4"/>
        <v>0</v>
      </c>
      <c r="M23" s="64"/>
      <c r="N23" s="64"/>
      <c r="O23" s="64">
        <f t="shared" si="5"/>
        <v>0</v>
      </c>
      <c r="P23" s="64"/>
      <c r="Q23" s="76"/>
      <c r="R23" s="63"/>
      <c r="S23" s="98"/>
      <c r="T23" s="99"/>
    </row>
    <row r="24" spans="1:20">
      <c r="A24" s="65"/>
      <c r="B24" s="63"/>
      <c r="C24" s="63"/>
      <c r="D24" s="63"/>
      <c r="E24" s="65"/>
      <c r="F24" s="65"/>
      <c r="G24" s="65"/>
      <c r="H24" s="68"/>
      <c r="I24" s="76"/>
      <c r="J24" s="63">
        <f t="shared" si="3"/>
        <v>0</v>
      </c>
      <c r="K24" s="64"/>
      <c r="L24" s="64">
        <f t="shared" si="4"/>
        <v>0</v>
      </c>
      <c r="M24" s="64"/>
      <c r="N24" s="64"/>
      <c r="O24" s="64">
        <f t="shared" si="5"/>
        <v>0</v>
      </c>
      <c r="P24" s="64"/>
      <c r="Q24" s="76"/>
      <c r="R24" s="63"/>
      <c r="S24" s="98"/>
      <c r="T24" s="99"/>
    </row>
    <row r="25" spans="1:20">
      <c r="A25" s="65"/>
      <c r="B25" s="63"/>
      <c r="C25" s="63"/>
      <c r="D25" s="63"/>
      <c r="E25" s="65"/>
      <c r="F25" s="65"/>
      <c r="G25" s="65"/>
      <c r="H25" s="68"/>
      <c r="I25" s="76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6"/>
      <c r="R25" s="63"/>
      <c r="S25" s="98"/>
      <c r="T25" s="99"/>
    </row>
    <row r="26" spans="1:20">
      <c r="A26" s="65"/>
      <c r="B26" s="63"/>
      <c r="C26" s="63"/>
      <c r="D26" s="63"/>
      <c r="E26" s="65"/>
      <c r="F26" s="65"/>
      <c r="G26" s="65"/>
      <c r="H26" s="68"/>
      <c r="I26" s="76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6"/>
      <c r="R26" s="63"/>
      <c r="S26" s="98"/>
      <c r="T26" s="99"/>
    </row>
    <row r="27" spans="1:20">
      <c r="A27" s="65"/>
      <c r="B27" s="63"/>
      <c r="C27" s="63"/>
      <c r="D27" s="63"/>
      <c r="E27" s="65"/>
      <c r="F27" s="65"/>
      <c r="G27" s="65"/>
      <c r="H27" s="68"/>
      <c r="I27" s="76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6"/>
      <c r="R27" s="63"/>
      <c r="S27" s="98"/>
      <c r="T27" s="99"/>
    </row>
    <row r="28" spans="1:20">
      <c r="A28" s="65"/>
      <c r="B28" s="63"/>
      <c r="C28" s="63"/>
      <c r="D28" s="63"/>
      <c r="E28" s="65"/>
      <c r="F28" s="65"/>
      <c r="G28" s="65"/>
      <c r="H28" s="68"/>
      <c r="I28" s="76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6"/>
      <c r="R28" s="63"/>
      <c r="S28" s="98"/>
      <c r="T28" s="99"/>
    </row>
    <row r="29" spans="1:20">
      <c r="A29" s="65"/>
      <c r="B29" s="63"/>
      <c r="C29" s="63"/>
      <c r="D29" s="63"/>
      <c r="E29" s="65"/>
      <c r="F29" s="65"/>
      <c r="G29" s="65"/>
      <c r="H29" s="68"/>
      <c r="I29" s="76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6"/>
      <c r="R29" s="63"/>
      <c r="S29" s="98"/>
      <c r="T29" s="99"/>
    </row>
    <row r="30" spans="1:20">
      <c r="A30" s="65"/>
      <c r="B30" s="63"/>
      <c r="C30" s="63"/>
      <c r="D30" s="63"/>
      <c r="E30" s="65"/>
      <c r="F30" s="65"/>
      <c r="G30" s="65"/>
      <c r="H30" s="68"/>
      <c r="I30" s="76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6"/>
      <c r="R30" s="63"/>
      <c r="S30" s="98"/>
      <c r="T30" s="99"/>
    </row>
    <row r="31" spans="1:20">
      <c r="A31" s="65"/>
      <c r="B31" s="63"/>
      <c r="C31" s="63"/>
      <c r="D31" s="63"/>
      <c r="E31" s="65"/>
      <c r="F31" s="65"/>
      <c r="G31" s="65"/>
      <c r="H31" s="68"/>
      <c r="I31" s="76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6"/>
      <c r="R31" s="63"/>
      <c r="S31" s="98"/>
      <c r="T31" s="99"/>
    </row>
    <row r="32" spans="1:20">
      <c r="A32" s="65"/>
      <c r="B32" s="63"/>
      <c r="C32" s="63"/>
      <c r="D32" s="63"/>
      <c r="E32" s="65"/>
      <c r="F32" s="65"/>
      <c r="G32" s="65"/>
      <c r="H32" s="68"/>
      <c r="I32" s="76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6"/>
      <c r="R32" s="63"/>
      <c r="S32" s="98"/>
      <c r="T32" s="99"/>
    </row>
    <row r="33" spans="1:20">
      <c r="A33" s="65"/>
      <c r="B33" s="63"/>
      <c r="C33" s="63"/>
      <c r="D33" s="63"/>
      <c r="E33" s="65"/>
      <c r="F33" s="65"/>
      <c r="G33" s="65"/>
      <c r="H33" s="68"/>
      <c r="I33" s="76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6"/>
      <c r="R33" s="63"/>
      <c r="S33" s="98"/>
      <c r="T33" s="99"/>
    </row>
    <row r="34" spans="1:20">
      <c r="A34" s="65"/>
      <c r="B34" s="63"/>
      <c r="C34" s="63"/>
      <c r="D34" s="63"/>
      <c r="E34" s="65"/>
      <c r="F34" s="65"/>
      <c r="G34" s="65"/>
      <c r="H34" s="68"/>
      <c r="I34" s="76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6"/>
      <c r="R34" s="63"/>
      <c r="S34" s="98"/>
      <c r="T34" s="99"/>
    </row>
    <row r="35" spans="1:20">
      <c r="A35" s="65"/>
      <c r="B35" s="63"/>
      <c r="C35" s="63"/>
      <c r="D35" s="63"/>
      <c r="E35" s="65"/>
      <c r="F35" s="65"/>
      <c r="G35" s="65"/>
      <c r="H35" s="68"/>
      <c r="I35" s="76"/>
      <c r="J35" s="63">
        <f t="shared" ref="J35:J52" si="6">B35</f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6"/>
      <c r="R35" s="63"/>
      <c r="S35" s="98"/>
      <c r="T35" s="99"/>
    </row>
    <row r="36" spans="1:20">
      <c r="A36" s="65"/>
      <c r="B36" s="63"/>
      <c r="C36" s="63"/>
      <c r="D36" s="63"/>
      <c r="E36" s="65"/>
      <c r="F36" s="65"/>
      <c r="G36" s="65"/>
      <c r="H36" s="68"/>
      <c r="I36" s="76"/>
      <c r="J36" s="63">
        <f t="shared" si="6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6"/>
      <c r="R36" s="63"/>
      <c r="S36" s="98"/>
      <c r="T36" s="99"/>
    </row>
    <row r="37" spans="1:20">
      <c r="A37" s="65"/>
      <c r="B37" s="63"/>
      <c r="C37" s="63"/>
      <c r="D37" s="63"/>
      <c r="E37" s="65"/>
      <c r="F37" s="65"/>
      <c r="G37" s="65"/>
      <c r="H37" s="68"/>
      <c r="I37" s="76"/>
      <c r="J37" s="63">
        <f t="shared" si="6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6"/>
      <c r="R37" s="63"/>
      <c r="S37" s="98"/>
      <c r="T37" s="99"/>
    </row>
    <row r="38" spans="1:20">
      <c r="A38" s="65"/>
      <c r="B38" s="63"/>
      <c r="C38" s="63"/>
      <c r="D38" s="63"/>
      <c r="E38" s="65"/>
      <c r="F38" s="65"/>
      <c r="G38" s="65"/>
      <c r="H38" s="68"/>
      <c r="I38" s="76"/>
      <c r="J38" s="63">
        <f t="shared" si="6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6"/>
      <c r="R38" s="63"/>
      <c r="S38" s="98"/>
      <c r="T38" s="99"/>
    </row>
    <row r="39" spans="1:20">
      <c r="A39" s="65"/>
      <c r="B39" s="63"/>
      <c r="C39" s="63"/>
      <c r="D39" s="63"/>
      <c r="E39" s="65"/>
      <c r="F39" s="65"/>
      <c r="G39" s="65"/>
      <c r="H39" s="68"/>
      <c r="I39" s="76"/>
      <c r="J39" s="63">
        <f t="shared" si="6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6"/>
      <c r="R39" s="63"/>
      <c r="S39" s="98"/>
      <c r="T39" s="99"/>
    </row>
    <row r="40" spans="1:20">
      <c r="A40" s="65"/>
      <c r="B40" s="63"/>
      <c r="C40" s="63"/>
      <c r="D40" s="63"/>
      <c r="E40" s="65"/>
      <c r="F40" s="65"/>
      <c r="G40" s="65"/>
      <c r="H40" s="68"/>
      <c r="I40" s="76"/>
      <c r="J40" s="63">
        <f t="shared" si="6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6"/>
      <c r="R40" s="63"/>
      <c r="S40" s="98"/>
      <c r="T40" s="99"/>
    </row>
    <row r="41" spans="1:20">
      <c r="A41" s="65"/>
      <c r="B41" s="63"/>
      <c r="C41" s="63"/>
      <c r="D41" s="63"/>
      <c r="E41" s="65"/>
      <c r="F41" s="65"/>
      <c r="G41" s="65"/>
      <c r="H41" s="68"/>
      <c r="I41" s="76"/>
      <c r="J41" s="63">
        <f t="shared" si="6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6"/>
      <c r="R41" s="63"/>
      <c r="S41" s="98"/>
      <c r="T41" s="99"/>
    </row>
    <row r="42" spans="1:20">
      <c r="A42" s="65"/>
      <c r="B42" s="63"/>
      <c r="C42" s="63"/>
      <c r="D42" s="63"/>
      <c r="E42" s="65"/>
      <c r="F42" s="65"/>
      <c r="G42" s="65"/>
      <c r="H42" s="68"/>
      <c r="I42" s="76"/>
      <c r="J42" s="63">
        <f t="shared" si="6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6"/>
      <c r="R42" s="63"/>
      <c r="S42" s="98"/>
      <c r="T42" s="99"/>
    </row>
    <row r="43" spans="1:20">
      <c r="A43" s="65"/>
      <c r="B43" s="63"/>
      <c r="C43" s="63"/>
      <c r="D43" s="63"/>
      <c r="E43" s="65"/>
      <c r="F43" s="65"/>
      <c r="G43" s="65"/>
      <c r="H43" s="68"/>
      <c r="I43" s="76"/>
      <c r="J43" s="63">
        <f t="shared" si="6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6"/>
      <c r="R43" s="63"/>
      <c r="S43" s="98"/>
      <c r="T43" s="99"/>
    </row>
    <row r="44" spans="1:20">
      <c r="A44" s="65"/>
      <c r="B44" s="63"/>
      <c r="C44" s="63"/>
      <c r="D44" s="63"/>
      <c r="E44" s="65"/>
      <c r="F44" s="65"/>
      <c r="G44" s="65"/>
      <c r="H44" s="68"/>
      <c r="I44" s="76"/>
      <c r="J44" s="63">
        <f t="shared" si="6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6"/>
      <c r="R44" s="63"/>
      <c r="S44" s="98"/>
      <c r="T44" s="99"/>
    </row>
    <row r="45" spans="1:20">
      <c r="A45" s="65"/>
      <c r="B45" s="63"/>
      <c r="C45" s="63"/>
      <c r="D45" s="63"/>
      <c r="E45" s="65"/>
      <c r="F45" s="65"/>
      <c r="G45" s="65"/>
      <c r="H45" s="68"/>
      <c r="I45" s="76"/>
      <c r="J45" s="63">
        <f t="shared" si="6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6"/>
      <c r="R45" s="63"/>
      <c r="S45" s="98"/>
      <c r="T45" s="99"/>
    </row>
    <row r="46" spans="1:20">
      <c r="A46" s="65"/>
      <c r="B46" s="63"/>
      <c r="C46" s="63"/>
      <c r="D46" s="63"/>
      <c r="E46" s="65"/>
      <c r="F46" s="65"/>
      <c r="G46" s="65"/>
      <c r="H46" s="68"/>
      <c r="I46" s="76"/>
      <c r="J46" s="63">
        <f t="shared" si="6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6"/>
      <c r="R46" s="63"/>
      <c r="S46" s="98"/>
      <c r="T46" s="99"/>
    </row>
    <row r="47" spans="1:20">
      <c r="A47" s="65"/>
      <c r="B47" s="63"/>
      <c r="C47" s="63"/>
      <c r="D47" s="63"/>
      <c r="E47" s="65"/>
      <c r="F47" s="65"/>
      <c r="G47" s="65"/>
      <c r="H47" s="68"/>
      <c r="I47" s="76"/>
      <c r="J47" s="63">
        <f t="shared" si="6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6"/>
      <c r="R47" s="63"/>
      <c r="S47" s="98"/>
      <c r="T47" s="99"/>
    </row>
    <row r="48" spans="1:20">
      <c r="A48" s="65"/>
      <c r="B48" s="63"/>
      <c r="C48" s="63"/>
      <c r="D48" s="63"/>
      <c r="E48" s="65"/>
      <c r="F48" s="65"/>
      <c r="G48" s="65"/>
      <c r="H48" s="68"/>
      <c r="I48" s="76"/>
      <c r="J48" s="63">
        <f t="shared" si="6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6"/>
      <c r="R48" s="63"/>
      <c r="S48" s="98"/>
      <c r="T48" s="99"/>
    </row>
    <row r="49" spans="1:20">
      <c r="A49" s="65"/>
      <c r="B49" s="63"/>
      <c r="C49" s="63"/>
      <c r="D49" s="63"/>
      <c r="E49" s="65"/>
      <c r="F49" s="65"/>
      <c r="G49" s="65"/>
      <c r="H49" s="68"/>
      <c r="I49" s="76"/>
      <c r="J49" s="63">
        <f t="shared" si="6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6"/>
      <c r="R49" s="63"/>
      <c r="S49" s="98"/>
      <c r="T49" s="99"/>
    </row>
    <row r="50" spans="1:20">
      <c r="A50" s="65"/>
      <c r="B50" s="63"/>
      <c r="C50" s="63"/>
      <c r="D50" s="63"/>
      <c r="E50" s="65"/>
      <c r="F50" s="65"/>
      <c r="G50" s="65"/>
      <c r="H50" s="68"/>
      <c r="I50" s="76"/>
      <c r="J50" s="63">
        <f t="shared" si="6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6"/>
      <c r="R50" s="63"/>
      <c r="S50" s="98"/>
      <c r="T50" s="99"/>
    </row>
    <row r="51" spans="1:20">
      <c r="A51" s="65"/>
      <c r="B51" s="63"/>
      <c r="C51" s="63"/>
      <c r="D51" s="63"/>
      <c r="E51" s="65"/>
      <c r="F51" s="65"/>
      <c r="G51" s="65"/>
      <c r="H51" s="68"/>
      <c r="I51" s="76"/>
      <c r="J51" s="63">
        <f t="shared" si="6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6"/>
      <c r="R51" s="63"/>
      <c r="S51" s="98"/>
      <c r="T51" s="99"/>
    </row>
    <row r="52" spans="1:20">
      <c r="A52" s="65"/>
      <c r="B52" s="63"/>
      <c r="C52" s="63"/>
      <c r="D52" s="63"/>
      <c r="E52" s="65"/>
      <c r="F52" s="65"/>
      <c r="G52" s="65"/>
      <c r="H52" s="68"/>
      <c r="I52" s="76"/>
      <c r="J52" s="63">
        <f t="shared" si="6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6"/>
      <c r="R52" s="63"/>
      <c r="S52" s="98"/>
      <c r="T52" s="99"/>
    </row>
    <row r="53" spans="1:20" ht="17" thickBot="1">
      <c r="A53" s="65"/>
      <c r="B53" s="63"/>
      <c r="C53" s="63"/>
      <c r="D53" s="63"/>
      <c r="E53" s="65"/>
      <c r="F53" s="65"/>
      <c r="G53" s="65"/>
      <c r="H53" s="68"/>
      <c r="I53" s="76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1"/>
      <c r="H54" s="77"/>
      <c r="I54" s="126" t="s">
        <v>425</v>
      </c>
      <c r="J54" s="78"/>
      <c r="K54" s="77"/>
      <c r="L54" s="77">
        <f>SUM(L3:L52)</f>
        <v>0</v>
      </c>
      <c r="M54" s="77">
        <f>SUM(M3:M52)</f>
        <v>0</v>
      </c>
      <c r="N54" s="77">
        <f>SUM(N3:N52)</f>
        <v>0</v>
      </c>
      <c r="O54" s="77">
        <f>SUM(O3:O52)</f>
        <v>0</v>
      </c>
      <c r="P54" s="77">
        <f>SUM(P3:P52)</f>
        <v>0</v>
      </c>
      <c r="Q54" s="77">
        <f>SUM(Q3:Q52)</f>
        <v>0</v>
      </c>
      <c r="R54" s="82"/>
    </row>
    <row r="55" spans="1:20">
      <c r="A55" s="65"/>
      <c r="B55" s="63"/>
      <c r="C55" s="63"/>
      <c r="D55" s="63"/>
      <c r="E55" s="65"/>
      <c r="F55" s="65"/>
      <c r="G55" s="65"/>
      <c r="H55" s="68"/>
      <c r="I55" s="76"/>
      <c r="J55" s="63"/>
      <c r="K55" s="64"/>
      <c r="L55" s="64"/>
      <c r="M55" s="64"/>
      <c r="N55" s="64"/>
      <c r="O55" s="64"/>
      <c r="P55" s="64"/>
      <c r="Q55" s="65" t="s">
        <v>432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8"/>
      <c r="I56" s="76"/>
      <c r="J56" s="63"/>
      <c r="K56" s="64"/>
      <c r="L56" s="64"/>
      <c r="M56" s="64"/>
      <c r="N56" s="64"/>
      <c r="O56" s="64"/>
      <c r="P56" s="64"/>
      <c r="Q56" s="65" t="s">
        <v>429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8"/>
      <c r="I57" s="76"/>
      <c r="J57" s="63"/>
      <c r="K57" s="64"/>
      <c r="L57" s="64"/>
      <c r="M57" s="64"/>
      <c r="N57" s="64"/>
      <c r="O57" s="64"/>
      <c r="P57" s="64"/>
      <c r="Q57" s="65" t="s">
        <v>430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8"/>
      <c r="I58" s="62"/>
      <c r="J58" s="63"/>
      <c r="K58" s="64"/>
      <c r="L58" s="64"/>
      <c r="M58" s="64"/>
      <c r="N58" s="64"/>
      <c r="O58" s="64"/>
      <c r="P58" s="64"/>
      <c r="Q58" s="88" t="s">
        <v>445</v>
      </c>
      <c r="R58" s="89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8"/>
      <c r="I59" s="62"/>
      <c r="J59" s="63"/>
      <c r="K59" s="64"/>
      <c r="L59" s="64"/>
      <c r="M59" s="64"/>
      <c r="N59" s="64"/>
      <c r="O59" s="64"/>
      <c r="P59" s="64"/>
      <c r="Q59" s="88" t="s">
        <v>446</v>
      </c>
      <c r="R59" s="89">
        <v>71.98</v>
      </c>
    </row>
    <row r="60" spans="1:20">
      <c r="A60" s="65"/>
      <c r="B60" s="63"/>
      <c r="C60" s="63"/>
      <c r="D60" s="63"/>
      <c r="E60" s="65"/>
      <c r="F60" s="65"/>
      <c r="G60" s="65"/>
      <c r="H60" s="68"/>
      <c r="I60" s="62"/>
      <c r="J60" s="63"/>
      <c r="K60" s="64"/>
      <c r="L60" s="64"/>
      <c r="M60" s="64"/>
      <c r="N60" s="64"/>
      <c r="O60" s="64"/>
      <c r="P60" s="64"/>
      <c r="Q60" s="65" t="s">
        <v>447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8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8"/>
      <c r="Q62" s="57"/>
      <c r="R62" s="64"/>
    </row>
    <row r="63" spans="1:20">
      <c r="H63" s="68"/>
      <c r="Q63" s="57"/>
      <c r="R63" s="64"/>
    </row>
    <row r="64" spans="1:20">
      <c r="H64" s="68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A0DCF8-712A-E54B-A25A-38D17FA5938F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F4BF-4AE9-EA4C-907A-90391FCDE61B}">
  <sheetPr>
    <tabColor rgb="FFFF000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4" customWidth="1"/>
    <col min="31" max="16384" width="10.83203125" style="21"/>
  </cols>
  <sheetData>
    <row r="1" spans="1:20" ht="24" customHeight="1">
      <c r="A1" s="128" t="s">
        <v>293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s="91" customFormat="1" ht="23" customHeight="1">
      <c r="A2" s="92" t="s">
        <v>1</v>
      </c>
      <c r="B2" s="92" t="s">
        <v>294</v>
      </c>
      <c r="C2" s="92" t="s">
        <v>295</v>
      </c>
      <c r="D2" s="92" t="s">
        <v>377</v>
      </c>
      <c r="E2" s="92" t="s">
        <v>296</v>
      </c>
      <c r="F2" s="92" t="s">
        <v>368</v>
      </c>
      <c r="G2" s="92" t="s">
        <v>369</v>
      </c>
      <c r="H2" s="93" t="s">
        <v>370</v>
      </c>
      <c r="I2" s="94" t="s">
        <v>3</v>
      </c>
      <c r="J2" s="94" t="s">
        <v>375</v>
      </c>
      <c r="K2" s="95" t="s">
        <v>125</v>
      </c>
      <c r="L2" s="95" t="s">
        <v>374</v>
      </c>
      <c r="M2" s="95" t="s">
        <v>143</v>
      </c>
      <c r="N2" s="95" t="s">
        <v>373</v>
      </c>
      <c r="O2" s="95" t="s">
        <v>126</v>
      </c>
      <c r="P2" s="95" t="s">
        <v>139</v>
      </c>
      <c r="Q2" s="94" t="s">
        <v>444</v>
      </c>
      <c r="R2" s="94" t="s">
        <v>391</v>
      </c>
      <c r="S2" s="96" t="s">
        <v>276</v>
      </c>
      <c r="T2" s="97" t="s">
        <v>277</v>
      </c>
    </row>
    <row r="3" spans="1:20" ht="30">
      <c r="A3" s="65" t="s">
        <v>502</v>
      </c>
      <c r="B3" s="63"/>
      <c r="C3" s="63"/>
      <c r="D3" s="63"/>
      <c r="E3" s="65"/>
      <c r="F3" s="65"/>
      <c r="G3" s="65"/>
      <c r="H3" s="68"/>
      <c r="I3" s="76" t="s">
        <v>501</v>
      </c>
      <c r="J3" s="63">
        <f t="shared" ref="J3:J52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6"/>
      <c r="R3" s="63"/>
      <c r="S3" s="98"/>
      <c r="T3" s="99"/>
    </row>
    <row r="4" spans="1:20">
      <c r="A4" s="65" t="s">
        <v>503</v>
      </c>
      <c r="B4" s="63"/>
      <c r="C4" s="63"/>
      <c r="D4" s="63"/>
      <c r="E4" s="65"/>
      <c r="F4" s="65"/>
      <c r="G4" s="65"/>
      <c r="H4" s="68"/>
      <c r="I4" s="76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6"/>
      <c r="R4" s="63"/>
      <c r="S4" s="98"/>
      <c r="T4" s="99"/>
    </row>
    <row r="5" spans="1:20">
      <c r="A5" s="65"/>
      <c r="B5" s="63"/>
      <c r="C5" s="63"/>
      <c r="D5" s="63"/>
      <c r="E5" s="65"/>
      <c r="F5" s="65"/>
      <c r="G5" s="65"/>
      <c r="H5" s="68"/>
      <c r="I5" s="76"/>
      <c r="J5" s="63">
        <f t="shared" si="0"/>
        <v>0</v>
      </c>
      <c r="K5" s="64"/>
      <c r="L5" s="64">
        <f t="shared" si="1"/>
        <v>0</v>
      </c>
      <c r="M5" s="64"/>
      <c r="N5" s="64"/>
      <c r="O5" s="64">
        <f t="shared" si="2"/>
        <v>0</v>
      </c>
      <c r="P5" s="64"/>
      <c r="Q5" s="76"/>
      <c r="R5" s="63"/>
      <c r="S5" s="98"/>
      <c r="T5" s="99"/>
    </row>
    <row r="6" spans="1:20">
      <c r="A6" s="65"/>
      <c r="B6" s="63"/>
      <c r="C6" s="63"/>
      <c r="D6" s="63"/>
      <c r="E6" s="65"/>
      <c r="F6" s="65"/>
      <c r="G6" s="65"/>
      <c r="H6" s="68"/>
      <c r="I6" s="76"/>
      <c r="J6" s="63">
        <f t="shared" si="0"/>
        <v>0</v>
      </c>
      <c r="K6" s="64"/>
      <c r="L6" s="64">
        <f t="shared" si="1"/>
        <v>0</v>
      </c>
      <c r="M6" s="64"/>
      <c r="N6" s="64"/>
      <c r="O6" s="64">
        <f t="shared" si="2"/>
        <v>0</v>
      </c>
      <c r="P6" s="64"/>
      <c r="Q6" s="76"/>
      <c r="R6" s="63"/>
      <c r="S6" s="98"/>
      <c r="T6" s="99"/>
    </row>
    <row r="7" spans="1:20">
      <c r="A7" s="65"/>
      <c r="B7" s="63"/>
      <c r="C7" s="63"/>
      <c r="D7" s="63"/>
      <c r="E7" s="65"/>
      <c r="F7" s="65"/>
      <c r="G7" s="65"/>
      <c r="H7" s="68"/>
      <c r="I7" s="76"/>
      <c r="J7" s="63">
        <f t="shared" si="0"/>
        <v>0</v>
      </c>
      <c r="K7" s="64"/>
      <c r="L7" s="64">
        <f t="shared" si="1"/>
        <v>0</v>
      </c>
      <c r="M7" s="64"/>
      <c r="N7" s="64"/>
      <c r="O7" s="64">
        <f t="shared" si="2"/>
        <v>0</v>
      </c>
      <c r="P7" s="64"/>
      <c r="Q7" s="76"/>
      <c r="R7" s="63"/>
      <c r="S7" s="98"/>
      <c r="T7" s="99"/>
    </row>
    <row r="8" spans="1:20">
      <c r="A8" s="65"/>
      <c r="B8" s="63"/>
      <c r="C8" s="63"/>
      <c r="D8" s="63"/>
      <c r="E8" s="65"/>
      <c r="F8" s="65"/>
      <c r="G8" s="65"/>
      <c r="H8" s="68"/>
      <c r="I8" s="76"/>
      <c r="J8" s="63">
        <f t="shared" si="0"/>
        <v>0</v>
      </c>
      <c r="K8" s="64"/>
      <c r="L8" s="64">
        <f t="shared" si="1"/>
        <v>0</v>
      </c>
      <c r="M8" s="64"/>
      <c r="N8" s="64"/>
      <c r="O8" s="64">
        <f t="shared" si="2"/>
        <v>0</v>
      </c>
      <c r="P8" s="64"/>
      <c r="Q8" s="76"/>
      <c r="R8" s="63"/>
      <c r="S8" s="98"/>
      <c r="T8" s="99"/>
    </row>
    <row r="9" spans="1:20">
      <c r="A9" s="65"/>
      <c r="B9" s="63"/>
      <c r="C9" s="63"/>
      <c r="D9" s="63"/>
      <c r="E9" s="65"/>
      <c r="F9" s="65"/>
      <c r="G9" s="65"/>
      <c r="H9" s="68"/>
      <c r="I9" s="76"/>
      <c r="J9" s="63">
        <f t="shared" si="0"/>
        <v>0</v>
      </c>
      <c r="K9" s="64"/>
      <c r="L9" s="64">
        <f t="shared" si="1"/>
        <v>0</v>
      </c>
      <c r="M9" s="64"/>
      <c r="N9" s="64"/>
      <c r="O9" s="64">
        <f t="shared" si="2"/>
        <v>0</v>
      </c>
      <c r="P9" s="64"/>
      <c r="Q9" s="76"/>
      <c r="R9" s="63"/>
      <c r="S9" s="98"/>
      <c r="T9" s="99"/>
    </row>
    <row r="10" spans="1:20">
      <c r="A10" s="65"/>
      <c r="B10" s="63"/>
      <c r="C10" s="63"/>
      <c r="D10" s="63"/>
      <c r="E10" s="65"/>
      <c r="F10" s="65"/>
      <c r="G10" s="65"/>
      <c r="H10" s="68"/>
      <c r="I10" s="76"/>
      <c r="J10" s="63">
        <f t="shared" si="0"/>
        <v>0</v>
      </c>
      <c r="K10" s="64"/>
      <c r="L10" s="64">
        <f t="shared" si="1"/>
        <v>0</v>
      </c>
      <c r="M10" s="64"/>
      <c r="N10" s="64"/>
      <c r="O10" s="64">
        <f t="shared" si="2"/>
        <v>0</v>
      </c>
      <c r="P10" s="64"/>
      <c r="Q10" s="76"/>
      <c r="R10" s="63"/>
      <c r="S10" s="98"/>
      <c r="T10" s="99"/>
    </row>
    <row r="11" spans="1:20">
      <c r="A11" s="65"/>
      <c r="B11" s="63"/>
      <c r="C11" s="63"/>
      <c r="D11" s="63"/>
      <c r="E11" s="65"/>
      <c r="F11" s="65"/>
      <c r="G11" s="65"/>
      <c r="H11" s="68"/>
      <c r="I11" s="76"/>
      <c r="J11" s="63">
        <f t="shared" si="0"/>
        <v>0</v>
      </c>
      <c r="K11" s="64"/>
      <c r="L11" s="64">
        <f t="shared" si="1"/>
        <v>0</v>
      </c>
      <c r="M11" s="64"/>
      <c r="N11" s="64"/>
      <c r="O11" s="64">
        <f t="shared" si="2"/>
        <v>0</v>
      </c>
      <c r="P11" s="64"/>
      <c r="Q11" s="76"/>
      <c r="R11" s="63"/>
      <c r="S11" s="98"/>
      <c r="T11" s="99"/>
    </row>
    <row r="12" spans="1:20">
      <c r="A12" s="65"/>
      <c r="B12" s="63"/>
      <c r="C12" s="63"/>
      <c r="D12" s="63"/>
      <c r="E12" s="65"/>
      <c r="F12" s="65"/>
      <c r="G12" s="65"/>
      <c r="H12" s="68"/>
      <c r="I12" s="76"/>
      <c r="J12" s="63">
        <f t="shared" si="0"/>
        <v>0</v>
      </c>
      <c r="K12" s="64"/>
      <c r="L12" s="64">
        <f t="shared" si="1"/>
        <v>0</v>
      </c>
      <c r="M12" s="64"/>
      <c r="N12" s="64"/>
      <c r="O12" s="64">
        <f t="shared" si="2"/>
        <v>0</v>
      </c>
      <c r="P12" s="64"/>
      <c r="Q12" s="76"/>
      <c r="R12" s="63"/>
      <c r="S12" s="98"/>
      <c r="T12" s="99"/>
    </row>
    <row r="13" spans="1:20">
      <c r="A13" s="65"/>
      <c r="B13" s="63"/>
      <c r="C13" s="63"/>
      <c r="D13" s="63"/>
      <c r="E13" s="65"/>
      <c r="F13" s="65"/>
      <c r="G13" s="65"/>
      <c r="H13" s="68"/>
      <c r="I13" s="76"/>
      <c r="J13" s="63">
        <f t="shared" si="0"/>
        <v>0</v>
      </c>
      <c r="K13" s="64"/>
      <c r="L13" s="64">
        <f t="shared" si="1"/>
        <v>0</v>
      </c>
      <c r="M13" s="64"/>
      <c r="N13" s="64"/>
      <c r="O13" s="64">
        <f t="shared" si="2"/>
        <v>0</v>
      </c>
      <c r="P13" s="64"/>
      <c r="Q13" s="76"/>
      <c r="R13" s="63"/>
      <c r="S13" s="98"/>
      <c r="T13" s="99"/>
    </row>
    <row r="14" spans="1:20">
      <c r="A14" s="65"/>
      <c r="B14" s="63"/>
      <c r="C14" s="63"/>
      <c r="D14" s="63"/>
      <c r="E14" s="65"/>
      <c r="F14" s="65"/>
      <c r="G14" s="65"/>
      <c r="H14" s="68"/>
      <c r="I14" s="76"/>
      <c r="J14" s="63">
        <f t="shared" si="0"/>
        <v>0</v>
      </c>
      <c r="K14" s="64"/>
      <c r="L14" s="64">
        <f t="shared" si="1"/>
        <v>0</v>
      </c>
      <c r="M14" s="64"/>
      <c r="N14" s="64"/>
      <c r="O14" s="64">
        <f t="shared" si="2"/>
        <v>0</v>
      </c>
      <c r="P14" s="64"/>
      <c r="Q14" s="76"/>
      <c r="R14" s="63"/>
      <c r="S14" s="98"/>
      <c r="T14" s="99"/>
    </row>
    <row r="15" spans="1:20">
      <c r="A15" s="65"/>
      <c r="B15" s="63"/>
      <c r="C15" s="63"/>
      <c r="D15" s="63"/>
      <c r="E15" s="65"/>
      <c r="F15" s="65"/>
      <c r="G15" s="65"/>
      <c r="H15" s="68"/>
      <c r="I15" s="76"/>
      <c r="J15" s="63">
        <f t="shared" si="0"/>
        <v>0</v>
      </c>
      <c r="K15" s="64"/>
      <c r="L15" s="64">
        <f t="shared" si="1"/>
        <v>0</v>
      </c>
      <c r="M15" s="64"/>
      <c r="N15" s="64"/>
      <c r="O15" s="64">
        <f t="shared" si="2"/>
        <v>0</v>
      </c>
      <c r="P15" s="64"/>
      <c r="Q15" s="76"/>
      <c r="R15" s="63"/>
      <c r="S15" s="98"/>
      <c r="T15" s="99"/>
    </row>
    <row r="16" spans="1:20">
      <c r="A16" s="65"/>
      <c r="B16" s="63"/>
      <c r="C16" s="63"/>
      <c r="D16" s="63"/>
      <c r="E16" s="65"/>
      <c r="F16" s="65"/>
      <c r="G16" s="65"/>
      <c r="H16" s="68"/>
      <c r="I16" s="76"/>
      <c r="J16" s="63">
        <f t="shared" si="0"/>
        <v>0</v>
      </c>
      <c r="K16" s="64"/>
      <c r="L16" s="64">
        <f t="shared" si="1"/>
        <v>0</v>
      </c>
      <c r="M16" s="64"/>
      <c r="N16" s="64"/>
      <c r="O16" s="64">
        <f t="shared" si="2"/>
        <v>0</v>
      </c>
      <c r="P16" s="64"/>
      <c r="Q16" s="76"/>
      <c r="R16" s="63"/>
      <c r="S16" s="98"/>
      <c r="T16" s="99"/>
    </row>
    <row r="17" spans="1:20">
      <c r="A17" s="65"/>
      <c r="B17" s="63"/>
      <c r="C17" s="63"/>
      <c r="D17" s="63"/>
      <c r="E17" s="65"/>
      <c r="F17" s="65"/>
      <c r="G17" s="65"/>
      <c r="H17" s="68"/>
      <c r="I17" s="76"/>
      <c r="J17" s="63">
        <f t="shared" si="0"/>
        <v>0</v>
      </c>
      <c r="K17" s="64"/>
      <c r="L17" s="64">
        <f t="shared" si="1"/>
        <v>0</v>
      </c>
      <c r="M17" s="64"/>
      <c r="N17" s="64"/>
      <c r="O17" s="64">
        <f t="shared" si="2"/>
        <v>0</v>
      </c>
      <c r="P17" s="64"/>
      <c r="Q17" s="76"/>
      <c r="R17" s="63"/>
      <c r="S17" s="98"/>
      <c r="T17" s="99"/>
    </row>
    <row r="18" spans="1:20">
      <c r="A18" s="65"/>
      <c r="B18" s="63"/>
      <c r="C18" s="63"/>
      <c r="D18" s="63"/>
      <c r="E18" s="65"/>
      <c r="F18" s="65"/>
      <c r="G18" s="65"/>
      <c r="H18" s="68"/>
      <c r="I18" s="76"/>
      <c r="J18" s="63">
        <f t="shared" si="0"/>
        <v>0</v>
      </c>
      <c r="K18" s="64"/>
      <c r="L18" s="64">
        <f t="shared" si="1"/>
        <v>0</v>
      </c>
      <c r="M18" s="64"/>
      <c r="N18" s="64"/>
      <c r="O18" s="64">
        <f t="shared" si="2"/>
        <v>0</v>
      </c>
      <c r="P18" s="64"/>
      <c r="Q18" s="76"/>
      <c r="R18" s="63"/>
      <c r="S18" s="98"/>
      <c r="T18" s="99"/>
    </row>
    <row r="19" spans="1:20">
      <c r="A19" s="65"/>
      <c r="B19" s="63"/>
      <c r="C19" s="63"/>
      <c r="D19" s="63"/>
      <c r="E19" s="65"/>
      <c r="F19" s="65"/>
      <c r="G19" s="65"/>
      <c r="H19" s="68"/>
      <c r="I19" s="76"/>
      <c r="J19" s="63">
        <f t="shared" si="0"/>
        <v>0</v>
      </c>
      <c r="K19" s="64"/>
      <c r="L19" s="64">
        <f t="shared" si="1"/>
        <v>0</v>
      </c>
      <c r="M19" s="64"/>
      <c r="N19" s="64"/>
      <c r="O19" s="64">
        <f t="shared" si="2"/>
        <v>0</v>
      </c>
      <c r="P19" s="64"/>
      <c r="Q19" s="76"/>
      <c r="R19" s="63"/>
      <c r="S19" s="98"/>
      <c r="T19" s="99"/>
    </row>
    <row r="20" spans="1:20">
      <c r="A20" s="65"/>
      <c r="B20" s="63"/>
      <c r="C20" s="63"/>
      <c r="D20" s="63"/>
      <c r="E20" s="65"/>
      <c r="F20" s="65"/>
      <c r="G20" s="65"/>
      <c r="H20" s="68"/>
      <c r="I20" s="76"/>
      <c r="J20" s="63">
        <f t="shared" si="0"/>
        <v>0</v>
      </c>
      <c r="K20" s="64"/>
      <c r="L20" s="64">
        <f t="shared" si="1"/>
        <v>0</v>
      </c>
      <c r="M20" s="64"/>
      <c r="N20" s="64"/>
      <c r="O20" s="64">
        <f t="shared" si="2"/>
        <v>0</v>
      </c>
      <c r="P20" s="64"/>
      <c r="Q20" s="76"/>
      <c r="R20" s="63"/>
      <c r="S20" s="98"/>
      <c r="T20" s="99"/>
    </row>
    <row r="21" spans="1:20">
      <c r="A21" s="65"/>
      <c r="B21" s="63"/>
      <c r="C21" s="63"/>
      <c r="D21" s="63"/>
      <c r="E21" s="65"/>
      <c r="F21" s="65"/>
      <c r="G21" s="65"/>
      <c r="H21" s="68"/>
      <c r="I21" s="76"/>
      <c r="J21" s="63">
        <f t="shared" si="0"/>
        <v>0</v>
      </c>
      <c r="K21" s="64"/>
      <c r="L21" s="64">
        <f t="shared" si="1"/>
        <v>0</v>
      </c>
      <c r="M21" s="64"/>
      <c r="N21" s="64"/>
      <c r="O21" s="64">
        <f t="shared" si="2"/>
        <v>0</v>
      </c>
      <c r="P21" s="64"/>
      <c r="Q21" s="76"/>
      <c r="R21" s="63"/>
      <c r="S21" s="98"/>
      <c r="T21" s="99"/>
    </row>
    <row r="22" spans="1:20">
      <c r="A22" s="65"/>
      <c r="B22" s="63"/>
      <c r="C22" s="63"/>
      <c r="D22" s="63"/>
      <c r="E22" s="65"/>
      <c r="F22" s="65"/>
      <c r="G22" s="65"/>
      <c r="H22" s="68"/>
      <c r="I22" s="76"/>
      <c r="J22" s="63">
        <f t="shared" si="0"/>
        <v>0</v>
      </c>
      <c r="K22" s="64"/>
      <c r="L22" s="64">
        <f t="shared" si="1"/>
        <v>0</v>
      </c>
      <c r="M22" s="64"/>
      <c r="N22" s="64"/>
      <c r="O22" s="64">
        <f t="shared" si="2"/>
        <v>0</v>
      </c>
      <c r="P22" s="64"/>
      <c r="Q22" s="76"/>
      <c r="R22" s="63"/>
      <c r="S22" s="98"/>
      <c r="T22" s="99"/>
    </row>
    <row r="23" spans="1:20">
      <c r="A23" s="65"/>
      <c r="B23" s="63"/>
      <c r="C23" s="63"/>
      <c r="D23" s="63"/>
      <c r="E23" s="65"/>
      <c r="F23" s="65"/>
      <c r="G23" s="65"/>
      <c r="H23" s="68"/>
      <c r="I23" s="76"/>
      <c r="J23" s="63">
        <f t="shared" si="0"/>
        <v>0</v>
      </c>
      <c r="K23" s="64"/>
      <c r="L23" s="64">
        <f t="shared" si="1"/>
        <v>0</v>
      </c>
      <c r="M23" s="64"/>
      <c r="N23" s="64"/>
      <c r="O23" s="64">
        <f t="shared" si="2"/>
        <v>0</v>
      </c>
      <c r="P23" s="64"/>
      <c r="Q23" s="76"/>
      <c r="R23" s="63"/>
      <c r="S23" s="98"/>
      <c r="T23" s="99"/>
    </row>
    <row r="24" spans="1:20">
      <c r="A24" s="65"/>
      <c r="B24" s="63"/>
      <c r="C24" s="63"/>
      <c r="D24" s="63"/>
      <c r="E24" s="65"/>
      <c r="F24" s="65"/>
      <c r="G24" s="65"/>
      <c r="H24" s="68"/>
      <c r="I24" s="76"/>
      <c r="J24" s="63">
        <f t="shared" si="0"/>
        <v>0</v>
      </c>
      <c r="K24" s="64"/>
      <c r="L24" s="64">
        <f t="shared" si="1"/>
        <v>0</v>
      </c>
      <c r="M24" s="64"/>
      <c r="N24" s="64"/>
      <c r="O24" s="64">
        <f t="shared" si="2"/>
        <v>0</v>
      </c>
      <c r="P24" s="64"/>
      <c r="Q24" s="76"/>
      <c r="R24" s="63"/>
      <c r="S24" s="98"/>
      <c r="T24" s="99"/>
    </row>
    <row r="25" spans="1:20">
      <c r="A25" s="65"/>
      <c r="B25" s="63"/>
      <c r="C25" s="63"/>
      <c r="D25" s="63"/>
      <c r="E25" s="65"/>
      <c r="F25" s="65"/>
      <c r="G25" s="65"/>
      <c r="H25" s="68"/>
      <c r="I25" s="76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6"/>
      <c r="R25" s="63"/>
      <c r="S25" s="98"/>
      <c r="T25" s="99"/>
    </row>
    <row r="26" spans="1:20">
      <c r="A26" s="65"/>
      <c r="B26" s="63"/>
      <c r="C26" s="63"/>
      <c r="D26" s="63"/>
      <c r="E26" s="65"/>
      <c r="F26" s="65"/>
      <c r="G26" s="65"/>
      <c r="H26" s="68"/>
      <c r="I26" s="76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6"/>
      <c r="R26" s="63"/>
      <c r="S26" s="98"/>
      <c r="T26" s="99"/>
    </row>
    <row r="27" spans="1:20">
      <c r="A27" s="65"/>
      <c r="B27" s="63"/>
      <c r="C27" s="63"/>
      <c r="D27" s="63"/>
      <c r="E27" s="65"/>
      <c r="F27" s="65"/>
      <c r="G27" s="65"/>
      <c r="H27" s="68"/>
      <c r="I27" s="76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6"/>
      <c r="R27" s="63"/>
      <c r="S27" s="98"/>
      <c r="T27" s="99"/>
    </row>
    <row r="28" spans="1:20">
      <c r="A28" s="65"/>
      <c r="B28" s="63"/>
      <c r="C28" s="63"/>
      <c r="D28" s="63"/>
      <c r="E28" s="65"/>
      <c r="F28" s="65"/>
      <c r="G28" s="65"/>
      <c r="H28" s="68"/>
      <c r="I28" s="76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6"/>
      <c r="R28" s="63"/>
      <c r="S28" s="98"/>
      <c r="T28" s="99"/>
    </row>
    <row r="29" spans="1:20">
      <c r="A29" s="65"/>
      <c r="B29" s="63"/>
      <c r="C29" s="63"/>
      <c r="D29" s="63"/>
      <c r="E29" s="65"/>
      <c r="F29" s="65"/>
      <c r="G29" s="65"/>
      <c r="H29" s="68"/>
      <c r="I29" s="76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6"/>
      <c r="R29" s="63"/>
      <c r="S29" s="98"/>
      <c r="T29" s="99"/>
    </row>
    <row r="30" spans="1:20">
      <c r="A30" s="65"/>
      <c r="B30" s="63"/>
      <c r="C30" s="63"/>
      <c r="D30" s="63"/>
      <c r="E30" s="65"/>
      <c r="F30" s="65"/>
      <c r="G30" s="65"/>
      <c r="H30" s="68"/>
      <c r="I30" s="76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6"/>
      <c r="R30" s="63"/>
      <c r="S30" s="98"/>
      <c r="T30" s="99"/>
    </row>
    <row r="31" spans="1:20">
      <c r="A31" s="65"/>
      <c r="B31" s="63"/>
      <c r="C31" s="63"/>
      <c r="D31" s="63"/>
      <c r="E31" s="65"/>
      <c r="F31" s="65"/>
      <c r="G31" s="65"/>
      <c r="H31" s="68"/>
      <c r="I31" s="76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6"/>
      <c r="R31" s="63"/>
      <c r="S31" s="98"/>
      <c r="T31" s="99"/>
    </row>
    <row r="32" spans="1:20">
      <c r="A32" s="65"/>
      <c r="B32" s="63"/>
      <c r="C32" s="63"/>
      <c r="D32" s="63"/>
      <c r="E32" s="65"/>
      <c r="F32" s="65"/>
      <c r="G32" s="65"/>
      <c r="H32" s="68"/>
      <c r="I32" s="76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6"/>
      <c r="R32" s="63"/>
      <c r="S32" s="98"/>
      <c r="T32" s="99"/>
    </row>
    <row r="33" spans="1:20">
      <c r="A33" s="65"/>
      <c r="B33" s="63"/>
      <c r="C33" s="63"/>
      <c r="D33" s="63"/>
      <c r="E33" s="65"/>
      <c r="F33" s="65"/>
      <c r="G33" s="65"/>
      <c r="H33" s="68"/>
      <c r="I33" s="76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6"/>
      <c r="R33" s="63"/>
      <c r="S33" s="98"/>
      <c r="T33" s="99"/>
    </row>
    <row r="34" spans="1:20">
      <c r="A34" s="65"/>
      <c r="B34" s="63"/>
      <c r="C34" s="63"/>
      <c r="D34" s="63"/>
      <c r="E34" s="65"/>
      <c r="F34" s="65"/>
      <c r="G34" s="65"/>
      <c r="H34" s="68"/>
      <c r="I34" s="76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6"/>
      <c r="R34" s="63"/>
      <c r="S34" s="98"/>
      <c r="T34" s="99"/>
    </row>
    <row r="35" spans="1:20">
      <c r="A35" s="65"/>
      <c r="B35" s="63"/>
      <c r="C35" s="63"/>
      <c r="D35" s="63"/>
      <c r="E35" s="65"/>
      <c r="F35" s="65"/>
      <c r="G35" s="65"/>
      <c r="H35" s="68"/>
      <c r="I35" s="76"/>
      <c r="J35" s="63">
        <f t="shared" si="0"/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6"/>
      <c r="R35" s="63"/>
      <c r="S35" s="98"/>
      <c r="T35" s="99"/>
    </row>
    <row r="36" spans="1:20">
      <c r="A36" s="65"/>
      <c r="B36" s="63"/>
      <c r="C36" s="63"/>
      <c r="D36" s="63"/>
      <c r="E36" s="65"/>
      <c r="F36" s="65"/>
      <c r="G36" s="65"/>
      <c r="H36" s="68"/>
      <c r="I36" s="76"/>
      <c r="J36" s="63">
        <f t="shared" si="0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6"/>
      <c r="R36" s="63"/>
      <c r="S36" s="98"/>
      <c r="T36" s="99"/>
    </row>
    <row r="37" spans="1:20">
      <c r="A37" s="65"/>
      <c r="B37" s="63"/>
      <c r="C37" s="63"/>
      <c r="D37" s="63"/>
      <c r="E37" s="65"/>
      <c r="F37" s="65"/>
      <c r="G37" s="65"/>
      <c r="H37" s="68"/>
      <c r="I37" s="76"/>
      <c r="J37" s="63">
        <f t="shared" si="0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6"/>
      <c r="R37" s="63"/>
      <c r="S37" s="98"/>
      <c r="T37" s="99"/>
    </row>
    <row r="38" spans="1:20">
      <c r="A38" s="65"/>
      <c r="B38" s="63"/>
      <c r="C38" s="63"/>
      <c r="D38" s="63"/>
      <c r="E38" s="65"/>
      <c r="F38" s="65"/>
      <c r="G38" s="65"/>
      <c r="H38" s="68"/>
      <c r="I38" s="76"/>
      <c r="J38" s="63">
        <f t="shared" si="0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6"/>
      <c r="R38" s="63"/>
      <c r="S38" s="98"/>
      <c r="T38" s="99"/>
    </row>
    <row r="39" spans="1:20">
      <c r="A39" s="65"/>
      <c r="B39" s="63"/>
      <c r="C39" s="63"/>
      <c r="D39" s="63"/>
      <c r="E39" s="65"/>
      <c r="F39" s="65"/>
      <c r="G39" s="65"/>
      <c r="H39" s="68"/>
      <c r="I39" s="76"/>
      <c r="J39" s="63">
        <f t="shared" si="0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6"/>
      <c r="R39" s="63"/>
      <c r="S39" s="98"/>
      <c r="T39" s="99"/>
    </row>
    <row r="40" spans="1:20">
      <c r="A40" s="65"/>
      <c r="B40" s="63"/>
      <c r="C40" s="63"/>
      <c r="D40" s="63"/>
      <c r="E40" s="65"/>
      <c r="F40" s="65"/>
      <c r="G40" s="65"/>
      <c r="H40" s="68"/>
      <c r="I40" s="76"/>
      <c r="J40" s="63">
        <f t="shared" si="0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6"/>
      <c r="R40" s="63"/>
      <c r="S40" s="98"/>
      <c r="T40" s="99"/>
    </row>
    <row r="41" spans="1:20">
      <c r="A41" s="65"/>
      <c r="B41" s="63"/>
      <c r="C41" s="63"/>
      <c r="D41" s="63"/>
      <c r="E41" s="65"/>
      <c r="F41" s="65"/>
      <c r="G41" s="65"/>
      <c r="H41" s="68"/>
      <c r="I41" s="76"/>
      <c r="J41" s="63">
        <f t="shared" si="0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6"/>
      <c r="R41" s="63"/>
      <c r="S41" s="98"/>
      <c r="T41" s="99"/>
    </row>
    <row r="42" spans="1:20">
      <c r="A42" s="65"/>
      <c r="B42" s="63"/>
      <c r="C42" s="63"/>
      <c r="D42" s="63"/>
      <c r="E42" s="65"/>
      <c r="F42" s="65"/>
      <c r="G42" s="65"/>
      <c r="H42" s="68"/>
      <c r="I42" s="76"/>
      <c r="J42" s="63">
        <f t="shared" si="0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6"/>
      <c r="R42" s="63"/>
      <c r="S42" s="98"/>
      <c r="T42" s="99"/>
    </row>
    <row r="43" spans="1:20">
      <c r="A43" s="65"/>
      <c r="B43" s="63"/>
      <c r="C43" s="63"/>
      <c r="D43" s="63"/>
      <c r="E43" s="65"/>
      <c r="F43" s="65"/>
      <c r="G43" s="65"/>
      <c r="H43" s="68"/>
      <c r="I43" s="76"/>
      <c r="J43" s="63">
        <f t="shared" si="0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6"/>
      <c r="R43" s="63"/>
      <c r="S43" s="98"/>
      <c r="T43" s="99"/>
    </row>
    <row r="44" spans="1:20">
      <c r="A44" s="65"/>
      <c r="B44" s="63"/>
      <c r="C44" s="63"/>
      <c r="D44" s="63"/>
      <c r="E44" s="65"/>
      <c r="F44" s="65"/>
      <c r="G44" s="65"/>
      <c r="H44" s="68"/>
      <c r="I44" s="76"/>
      <c r="J44" s="63">
        <f t="shared" si="0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6"/>
      <c r="R44" s="63"/>
      <c r="S44" s="98"/>
      <c r="T44" s="99"/>
    </row>
    <row r="45" spans="1:20">
      <c r="A45" s="65"/>
      <c r="B45" s="63"/>
      <c r="C45" s="63"/>
      <c r="D45" s="63"/>
      <c r="E45" s="65"/>
      <c r="F45" s="65"/>
      <c r="G45" s="65"/>
      <c r="H45" s="68"/>
      <c r="I45" s="76"/>
      <c r="J45" s="63">
        <f t="shared" si="0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6"/>
      <c r="R45" s="63"/>
      <c r="S45" s="98"/>
      <c r="T45" s="99"/>
    </row>
    <row r="46" spans="1:20">
      <c r="A46" s="65"/>
      <c r="B46" s="63"/>
      <c r="C46" s="63"/>
      <c r="D46" s="63"/>
      <c r="E46" s="65"/>
      <c r="F46" s="65"/>
      <c r="G46" s="65"/>
      <c r="H46" s="68"/>
      <c r="I46" s="76"/>
      <c r="J46" s="63">
        <f t="shared" si="0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6"/>
      <c r="R46" s="63"/>
      <c r="S46" s="98"/>
      <c r="T46" s="99"/>
    </row>
    <row r="47" spans="1:20">
      <c r="A47" s="65"/>
      <c r="B47" s="63"/>
      <c r="C47" s="63"/>
      <c r="D47" s="63"/>
      <c r="E47" s="65"/>
      <c r="F47" s="65"/>
      <c r="G47" s="65"/>
      <c r="H47" s="68"/>
      <c r="I47" s="76"/>
      <c r="J47" s="63">
        <f t="shared" si="0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6"/>
      <c r="R47" s="63"/>
      <c r="S47" s="98"/>
      <c r="T47" s="99"/>
    </row>
    <row r="48" spans="1:20">
      <c r="A48" s="65"/>
      <c r="B48" s="63"/>
      <c r="C48" s="63"/>
      <c r="D48" s="63"/>
      <c r="E48" s="65"/>
      <c r="F48" s="65"/>
      <c r="G48" s="65"/>
      <c r="H48" s="68"/>
      <c r="I48" s="76"/>
      <c r="J48" s="63">
        <f t="shared" si="0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6"/>
      <c r="R48" s="63"/>
      <c r="S48" s="98"/>
      <c r="T48" s="99"/>
    </row>
    <row r="49" spans="1:20">
      <c r="A49" s="65"/>
      <c r="B49" s="63"/>
      <c r="C49" s="63"/>
      <c r="D49" s="63"/>
      <c r="E49" s="65"/>
      <c r="F49" s="65"/>
      <c r="G49" s="65"/>
      <c r="H49" s="68"/>
      <c r="I49" s="76"/>
      <c r="J49" s="63">
        <f t="shared" si="0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6"/>
      <c r="R49" s="63"/>
      <c r="S49" s="98"/>
      <c r="T49" s="99"/>
    </row>
    <row r="50" spans="1:20">
      <c r="A50" s="65"/>
      <c r="B50" s="63"/>
      <c r="C50" s="63"/>
      <c r="D50" s="63"/>
      <c r="E50" s="65"/>
      <c r="F50" s="65"/>
      <c r="G50" s="65"/>
      <c r="H50" s="68"/>
      <c r="I50" s="76"/>
      <c r="J50" s="63">
        <f t="shared" si="0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6"/>
      <c r="R50" s="63"/>
      <c r="S50" s="98"/>
      <c r="T50" s="99"/>
    </row>
    <row r="51" spans="1:20">
      <c r="A51" s="65"/>
      <c r="B51" s="63"/>
      <c r="C51" s="63"/>
      <c r="D51" s="63"/>
      <c r="E51" s="65"/>
      <c r="F51" s="65"/>
      <c r="G51" s="65"/>
      <c r="H51" s="68"/>
      <c r="I51" s="76"/>
      <c r="J51" s="63">
        <f t="shared" si="0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6"/>
      <c r="R51" s="63"/>
      <c r="S51" s="98"/>
      <c r="T51" s="99"/>
    </row>
    <row r="52" spans="1:20">
      <c r="A52" s="65"/>
      <c r="B52" s="63"/>
      <c r="C52" s="63"/>
      <c r="D52" s="63"/>
      <c r="E52" s="65"/>
      <c r="F52" s="65"/>
      <c r="G52" s="65"/>
      <c r="H52" s="68"/>
      <c r="I52" s="76"/>
      <c r="J52" s="63">
        <f t="shared" si="0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6"/>
      <c r="R52" s="63"/>
      <c r="S52" s="98"/>
      <c r="T52" s="99"/>
    </row>
    <row r="53" spans="1:20" ht="17" thickBot="1">
      <c r="A53" s="65"/>
      <c r="B53" s="63"/>
      <c r="C53" s="63"/>
      <c r="D53" s="63"/>
      <c r="E53" s="65"/>
      <c r="F53" s="65"/>
      <c r="G53" s="65"/>
      <c r="H53" s="68"/>
      <c r="I53" s="76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1"/>
      <c r="H54" s="77"/>
      <c r="I54" s="126" t="s">
        <v>425</v>
      </c>
      <c r="J54" s="78"/>
      <c r="K54" s="77"/>
      <c r="L54" s="77">
        <f>SUM(L3:L52)</f>
        <v>0</v>
      </c>
      <c r="M54" s="77">
        <f>SUM(M3:M52)</f>
        <v>0</v>
      </c>
      <c r="N54" s="77">
        <f>SUM(N3:N52)</f>
        <v>0</v>
      </c>
      <c r="O54" s="77">
        <f>SUM(O3:O52)</f>
        <v>0</v>
      </c>
      <c r="P54" s="77">
        <f>SUM(P3:P52)</f>
        <v>0</v>
      </c>
      <c r="Q54" s="77">
        <f>SUM(Q3:Q52)</f>
        <v>0</v>
      </c>
      <c r="R54" s="82"/>
    </row>
    <row r="55" spans="1:20">
      <c r="A55" s="65"/>
      <c r="B55" s="63"/>
      <c r="C55" s="63"/>
      <c r="D55" s="63"/>
      <c r="E55" s="65"/>
      <c r="F55" s="65"/>
      <c r="G55" s="65"/>
      <c r="H55" s="68"/>
      <c r="I55" s="76"/>
      <c r="J55" s="63"/>
      <c r="K55" s="64"/>
      <c r="L55" s="64"/>
      <c r="M55" s="64"/>
      <c r="N55" s="64"/>
      <c r="O55" s="64"/>
      <c r="P55" s="64"/>
      <c r="Q55" s="65" t="s">
        <v>432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8"/>
      <c r="I56" s="76"/>
      <c r="J56" s="63"/>
      <c r="K56" s="64"/>
      <c r="L56" s="64"/>
      <c r="M56" s="64"/>
      <c r="N56" s="64"/>
      <c r="O56" s="64"/>
      <c r="P56" s="64"/>
      <c r="Q56" s="65" t="s">
        <v>429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8"/>
      <c r="I57" s="76"/>
      <c r="J57" s="63"/>
      <c r="K57" s="64"/>
      <c r="L57" s="64"/>
      <c r="M57" s="64"/>
      <c r="N57" s="64"/>
      <c r="O57" s="64"/>
      <c r="P57" s="64"/>
      <c r="Q57" s="65" t="s">
        <v>430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8"/>
      <c r="I58" s="62"/>
      <c r="J58" s="63"/>
      <c r="K58" s="64"/>
      <c r="L58" s="64"/>
      <c r="M58" s="64"/>
      <c r="N58" s="64"/>
      <c r="O58" s="64"/>
      <c r="P58" s="64"/>
      <c r="Q58" s="88" t="s">
        <v>445</v>
      </c>
      <c r="R58" s="89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8"/>
      <c r="I59" s="62"/>
      <c r="J59" s="63"/>
      <c r="K59" s="64"/>
      <c r="L59" s="64"/>
      <c r="M59" s="64"/>
      <c r="N59" s="64"/>
      <c r="O59" s="64"/>
      <c r="P59" s="64"/>
      <c r="Q59" s="88" t="s">
        <v>446</v>
      </c>
      <c r="R59" s="89">
        <v>71.98</v>
      </c>
    </row>
    <row r="60" spans="1:20">
      <c r="A60" s="65"/>
      <c r="B60" s="63"/>
      <c r="C60" s="63"/>
      <c r="D60" s="63"/>
      <c r="E60" s="65"/>
      <c r="F60" s="65"/>
      <c r="G60" s="65"/>
      <c r="H60" s="68"/>
      <c r="I60" s="62"/>
      <c r="J60" s="63"/>
      <c r="K60" s="64"/>
      <c r="L60" s="64"/>
      <c r="M60" s="64"/>
      <c r="N60" s="64"/>
      <c r="O60" s="64"/>
      <c r="P60" s="64"/>
      <c r="Q60" s="65" t="s">
        <v>447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8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8"/>
      <c r="Q62" s="57"/>
      <c r="R62" s="64"/>
    </row>
    <row r="63" spans="1:20">
      <c r="H63" s="68"/>
      <c r="Q63" s="57"/>
      <c r="R63" s="64"/>
    </row>
    <row r="64" spans="1:20">
      <c r="H64" s="68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15C38E-2247-D34F-B26F-8DFCF74EFDAD}">
      <formula1>#REF!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0460-BB71-F04C-910C-C6A604FED051}">
  <dimension ref="A1:I32"/>
  <sheetViews>
    <sheetView workbookViewId="0">
      <selection activeCell="B22" sqref="B22"/>
    </sheetView>
  </sheetViews>
  <sheetFormatPr baseColWidth="10" defaultRowHeight="16"/>
  <cols>
    <col min="1" max="1" width="70.83203125" bestFit="1" customWidth="1"/>
    <col min="2" max="2" width="55.33203125" bestFit="1" customWidth="1"/>
    <col min="3" max="3" width="18.5" bestFit="1" customWidth="1"/>
    <col min="4" max="4" width="18.5" customWidth="1"/>
    <col min="5" max="5" width="7.83203125" bestFit="1" customWidth="1"/>
    <col min="6" max="6" width="13.5" bestFit="1" customWidth="1"/>
    <col min="7" max="7" width="16.33203125" bestFit="1" customWidth="1"/>
    <col min="8" max="8" width="17.83203125" bestFit="1" customWidth="1"/>
  </cols>
  <sheetData>
    <row r="1" spans="1:9">
      <c r="A1" t="s">
        <v>0</v>
      </c>
      <c r="B1" t="s">
        <v>504</v>
      </c>
      <c r="C1" t="s">
        <v>165</v>
      </c>
      <c r="D1" t="s">
        <v>2</v>
      </c>
      <c r="E1" t="s">
        <v>505</v>
      </c>
      <c r="F1" t="s">
        <v>506</v>
      </c>
      <c r="G1" t="s">
        <v>507</v>
      </c>
      <c r="H1" t="s">
        <v>508</v>
      </c>
      <c r="I1" t="s">
        <v>3</v>
      </c>
    </row>
    <row r="2" spans="1:9">
      <c r="A2" t="s">
        <v>509</v>
      </c>
      <c r="B2" t="s">
        <v>510</v>
      </c>
      <c r="D2">
        <v>19</v>
      </c>
      <c r="E2" t="s">
        <v>511</v>
      </c>
      <c r="F2" t="s">
        <v>512</v>
      </c>
      <c r="G2" t="s">
        <v>513</v>
      </c>
      <c r="H2" t="s">
        <v>514</v>
      </c>
    </row>
    <row r="3" spans="1:9">
      <c r="A3" t="s">
        <v>509</v>
      </c>
      <c r="B3" t="s">
        <v>542</v>
      </c>
      <c r="D3">
        <v>2</v>
      </c>
      <c r="E3" t="s">
        <v>511</v>
      </c>
    </row>
    <row r="4" spans="1:9">
      <c r="A4" t="s">
        <v>509</v>
      </c>
      <c r="B4" t="s">
        <v>543</v>
      </c>
      <c r="D4">
        <v>4</v>
      </c>
      <c r="E4" s="143" t="s">
        <v>511</v>
      </c>
    </row>
    <row r="5" spans="1:9">
      <c r="A5" t="s">
        <v>509</v>
      </c>
      <c r="B5" t="s">
        <v>22</v>
      </c>
      <c r="C5" t="s">
        <v>515</v>
      </c>
      <c r="D5">
        <v>3</v>
      </c>
      <c r="E5" t="s">
        <v>511</v>
      </c>
    </row>
    <row r="6" spans="1:9">
      <c r="A6" s="142" t="s">
        <v>509</v>
      </c>
      <c r="B6" t="s">
        <v>21</v>
      </c>
      <c r="C6" t="s">
        <v>516</v>
      </c>
      <c r="D6">
        <v>1</v>
      </c>
      <c r="E6" t="s">
        <v>511</v>
      </c>
      <c r="F6" t="s">
        <v>517</v>
      </c>
    </row>
    <row r="7" spans="1:9">
      <c r="A7" s="142" t="s">
        <v>509</v>
      </c>
      <c r="B7" t="s">
        <v>20</v>
      </c>
      <c r="C7" t="s">
        <v>518</v>
      </c>
      <c r="D7">
        <v>2</v>
      </c>
      <c r="E7" t="s">
        <v>511</v>
      </c>
      <c r="F7" t="s">
        <v>517</v>
      </c>
    </row>
    <row r="8" spans="1:9">
      <c r="A8" t="s">
        <v>509</v>
      </c>
      <c r="B8" t="s">
        <v>519</v>
      </c>
      <c r="C8" t="s">
        <v>520</v>
      </c>
      <c r="D8">
        <v>2</v>
      </c>
      <c r="E8" t="s">
        <v>511</v>
      </c>
    </row>
    <row r="9" spans="1:9">
      <c r="A9" s="142" t="s">
        <v>509</v>
      </c>
      <c r="B9" t="s">
        <v>18</v>
      </c>
      <c r="C9" t="s">
        <v>518</v>
      </c>
      <c r="D9">
        <v>2</v>
      </c>
      <c r="E9" t="s">
        <v>511</v>
      </c>
      <c r="F9" t="s">
        <v>517</v>
      </c>
    </row>
    <row r="10" spans="1:9">
      <c r="A10" s="142" t="s">
        <v>509</v>
      </c>
      <c r="B10" t="s">
        <v>17</v>
      </c>
      <c r="C10" t="s">
        <v>518</v>
      </c>
      <c r="D10">
        <v>2</v>
      </c>
      <c r="E10" t="s">
        <v>511</v>
      </c>
      <c r="F10" t="s">
        <v>517</v>
      </c>
    </row>
    <row r="11" spans="1:9">
      <c r="A11" s="142" t="s">
        <v>509</v>
      </c>
      <c r="B11" t="s">
        <v>16</v>
      </c>
      <c r="C11" t="s">
        <v>518</v>
      </c>
      <c r="D11">
        <v>1</v>
      </c>
      <c r="E11" t="s">
        <v>511</v>
      </c>
      <c r="F11" t="s">
        <v>517</v>
      </c>
    </row>
    <row r="12" spans="1:9">
      <c r="A12" s="142" t="s">
        <v>509</v>
      </c>
      <c r="B12" t="s">
        <v>521</v>
      </c>
      <c r="C12" t="s">
        <v>518</v>
      </c>
      <c r="D12">
        <v>6</v>
      </c>
      <c r="E12" t="s">
        <v>511</v>
      </c>
      <c r="F12" t="s">
        <v>517</v>
      </c>
    </row>
    <row r="13" spans="1:9">
      <c r="A13" s="142" t="s">
        <v>509</v>
      </c>
      <c r="B13" t="s">
        <v>15</v>
      </c>
      <c r="C13" t="s">
        <v>518</v>
      </c>
      <c r="D13">
        <v>1</v>
      </c>
      <c r="E13" t="s">
        <v>511</v>
      </c>
      <c r="F13" t="s">
        <v>517</v>
      </c>
    </row>
    <row r="14" spans="1:9">
      <c r="A14" s="142" t="s">
        <v>509</v>
      </c>
      <c r="B14" t="s">
        <v>522</v>
      </c>
      <c r="C14" t="s">
        <v>518</v>
      </c>
      <c r="D14">
        <v>2</v>
      </c>
      <c r="E14" t="s">
        <v>511</v>
      </c>
      <c r="F14" t="s">
        <v>523</v>
      </c>
    </row>
    <row r="15" spans="1:9">
      <c r="A15" t="s">
        <v>509</v>
      </c>
      <c r="B15" t="s">
        <v>524</v>
      </c>
      <c r="C15" t="s">
        <v>525</v>
      </c>
      <c r="D15">
        <v>1</v>
      </c>
      <c r="E15" t="s">
        <v>511</v>
      </c>
    </row>
    <row r="16" spans="1:9">
      <c r="A16" t="s">
        <v>45</v>
      </c>
      <c r="B16" t="s">
        <v>526</v>
      </c>
      <c r="D16">
        <v>1</v>
      </c>
      <c r="E16" t="s">
        <v>511</v>
      </c>
    </row>
    <row r="17" spans="1:6">
      <c r="A17" t="s">
        <v>45</v>
      </c>
      <c r="B17" t="s">
        <v>527</v>
      </c>
      <c r="D17">
        <v>1</v>
      </c>
      <c r="E17" t="s">
        <v>511</v>
      </c>
    </row>
    <row r="18" spans="1:6">
      <c r="A18" t="s">
        <v>45</v>
      </c>
      <c r="B18" t="s">
        <v>528</v>
      </c>
      <c r="D18">
        <v>1</v>
      </c>
      <c r="E18" t="s">
        <v>511</v>
      </c>
    </row>
    <row r="19" spans="1:6">
      <c r="A19" t="s">
        <v>45</v>
      </c>
      <c r="B19" t="s">
        <v>529</v>
      </c>
      <c r="D19">
        <v>3</v>
      </c>
      <c r="E19" t="s">
        <v>511</v>
      </c>
    </row>
    <row r="20" spans="1:6">
      <c r="A20" t="s">
        <v>530</v>
      </c>
      <c r="B20" t="s">
        <v>531</v>
      </c>
      <c r="D20">
        <v>1</v>
      </c>
      <c r="E20" t="s">
        <v>511</v>
      </c>
    </row>
    <row r="21" spans="1:6">
      <c r="A21" t="s">
        <v>530</v>
      </c>
      <c r="B21" t="s">
        <v>532</v>
      </c>
      <c r="D21">
        <v>1</v>
      </c>
      <c r="E21" t="s">
        <v>511</v>
      </c>
    </row>
    <row r="22" spans="1:6">
      <c r="A22" s="142" t="s">
        <v>29</v>
      </c>
      <c r="B22" t="s">
        <v>534</v>
      </c>
      <c r="D22">
        <v>1</v>
      </c>
      <c r="E22" t="s">
        <v>511</v>
      </c>
      <c r="F22" t="s">
        <v>533</v>
      </c>
    </row>
    <row r="23" spans="1:6">
      <c r="A23" t="s">
        <v>91</v>
      </c>
      <c r="B23" t="s">
        <v>108</v>
      </c>
      <c r="D23">
        <v>3</v>
      </c>
      <c r="E23" t="s">
        <v>511</v>
      </c>
    </row>
    <row r="24" spans="1:6">
      <c r="A24" t="s">
        <v>91</v>
      </c>
      <c r="B24" t="s">
        <v>107</v>
      </c>
      <c r="D24">
        <v>3</v>
      </c>
      <c r="E24" t="s">
        <v>511</v>
      </c>
    </row>
    <row r="25" spans="1:6">
      <c r="A25" t="s">
        <v>91</v>
      </c>
      <c r="B25" t="s">
        <v>535</v>
      </c>
      <c r="D25">
        <v>1</v>
      </c>
      <c r="E25" t="s">
        <v>511</v>
      </c>
    </row>
    <row r="26" spans="1:6">
      <c r="A26" t="s">
        <v>91</v>
      </c>
      <c r="B26" t="s">
        <v>98</v>
      </c>
      <c r="D26">
        <v>1</v>
      </c>
      <c r="E26" t="s">
        <v>511</v>
      </c>
    </row>
    <row r="27" spans="1:6">
      <c r="A27" t="s">
        <v>91</v>
      </c>
      <c r="B27" t="s">
        <v>536</v>
      </c>
      <c r="D27">
        <v>1</v>
      </c>
      <c r="E27" t="s">
        <v>511</v>
      </c>
    </row>
    <row r="28" spans="1:6">
      <c r="A28" t="s">
        <v>91</v>
      </c>
      <c r="B28" t="s">
        <v>537</v>
      </c>
      <c r="D28">
        <v>1</v>
      </c>
      <c r="E28" t="s">
        <v>511</v>
      </c>
    </row>
    <row r="29" spans="1:6">
      <c r="A29" t="s">
        <v>538</v>
      </c>
      <c r="B29" t="s">
        <v>18</v>
      </c>
      <c r="D29">
        <v>2</v>
      </c>
      <c r="E29" t="s">
        <v>511</v>
      </c>
    </row>
    <row r="30" spans="1:6">
      <c r="A30" t="s">
        <v>538</v>
      </c>
      <c r="B30" t="s">
        <v>539</v>
      </c>
      <c r="D30">
        <v>2</v>
      </c>
      <c r="E30" t="s">
        <v>511</v>
      </c>
    </row>
    <row r="31" spans="1:6">
      <c r="A31" t="s">
        <v>538</v>
      </c>
      <c r="B31" t="s">
        <v>540</v>
      </c>
      <c r="D31">
        <v>2</v>
      </c>
      <c r="E31" t="s">
        <v>511</v>
      </c>
    </row>
    <row r="32" spans="1:6">
      <c r="A32" t="s">
        <v>538</v>
      </c>
      <c r="B32" t="s">
        <v>541</v>
      </c>
      <c r="D32">
        <v>1</v>
      </c>
      <c r="E32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DD7-7D4F-3B4A-8CB0-858CF69809B9}">
  <sheetPr>
    <tabColor rgb="FFC00000"/>
  </sheetPr>
  <dimension ref="A1:R139"/>
  <sheetViews>
    <sheetView zoomScale="110" zoomScaleNormal="110" workbookViewId="0">
      <pane ySplit="1" topLeftCell="A33" activePane="bottomLeft" state="frozen"/>
      <selection pane="bottomLeft" activeCell="E56" sqref="E56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5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si="0"/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0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0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0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si="0"/>
        <v>0</v>
      </c>
      <c r="G20" s="22">
        <v>0</v>
      </c>
      <c r="I20" s="22">
        <f t="shared" ref="I20:I34" si="2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0"/>
        <v>0</v>
      </c>
      <c r="G21" s="22">
        <v>0</v>
      </c>
      <c r="I21" s="22">
        <f t="shared" si="2"/>
        <v>0</v>
      </c>
      <c r="N21" s="17" t="s">
        <v>269</v>
      </c>
      <c r="O21" s="18"/>
    </row>
    <row r="22" spans="1:16">
      <c r="E22" s="22">
        <v>0</v>
      </c>
      <c r="F22" s="22">
        <f t="shared" si="0"/>
        <v>0</v>
      </c>
      <c r="G22" s="22">
        <v>0</v>
      </c>
      <c r="I22" s="22">
        <f t="shared" si="2"/>
        <v>0</v>
      </c>
      <c r="O22" s="18"/>
    </row>
    <row r="23" spans="1:16">
      <c r="E23" s="22">
        <v>0</v>
      </c>
      <c r="F23" s="22">
        <f t="shared" si="0"/>
        <v>0</v>
      </c>
      <c r="G23" s="22">
        <v>0</v>
      </c>
      <c r="I23" s="22">
        <f t="shared" si="2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0"/>
        <v>0</v>
      </c>
      <c r="G24" s="22">
        <v>0</v>
      </c>
      <c r="I24" s="22">
        <f t="shared" si="2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0"/>
        <v>0</v>
      </c>
      <c r="G25" s="22">
        <v>0</v>
      </c>
      <c r="I25" s="22">
        <f t="shared" si="2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0"/>
        <v>0</v>
      </c>
      <c r="G26" s="22">
        <v>0</v>
      </c>
      <c r="I26" s="22">
        <f t="shared" si="2"/>
        <v>0</v>
      </c>
      <c r="O26" s="18"/>
    </row>
    <row r="27" spans="1:16">
      <c r="E27" s="22">
        <v>0</v>
      </c>
      <c r="F27" s="22">
        <f t="shared" si="0"/>
        <v>0</v>
      </c>
      <c r="G27" s="22">
        <v>0</v>
      </c>
      <c r="I27" s="22">
        <f t="shared" si="2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0"/>
        <v>0</v>
      </c>
      <c r="G28" s="22">
        <v>0</v>
      </c>
      <c r="I28" s="22">
        <f t="shared" si="2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si="0"/>
        <v>0</v>
      </c>
      <c r="G29" s="22">
        <v>0</v>
      </c>
      <c r="I29" s="22">
        <f t="shared" si="2"/>
        <v>0</v>
      </c>
      <c r="O29" s="18"/>
    </row>
    <row r="30" spans="1:16">
      <c r="E30" s="22">
        <v>0</v>
      </c>
      <c r="F30" s="22">
        <f t="shared" si="0"/>
        <v>0</v>
      </c>
      <c r="G30" s="22">
        <v>0</v>
      </c>
      <c r="I30" s="22">
        <f t="shared" si="2"/>
        <v>0</v>
      </c>
      <c r="O30" s="18"/>
    </row>
    <row r="31" spans="1:16">
      <c r="E31" s="22">
        <v>0</v>
      </c>
      <c r="F31" s="22">
        <f t="shared" si="0"/>
        <v>0</v>
      </c>
      <c r="G31" s="22">
        <v>0</v>
      </c>
      <c r="I31" s="22">
        <f t="shared" si="2"/>
        <v>0</v>
      </c>
      <c r="O31" s="18"/>
    </row>
    <row r="32" spans="1:16">
      <c r="E32" s="22">
        <v>0</v>
      </c>
      <c r="F32" s="22">
        <f t="shared" si="0"/>
        <v>0</v>
      </c>
      <c r="G32" s="22">
        <v>0</v>
      </c>
      <c r="I32" s="22">
        <f t="shared" si="2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0"/>
        <v>0</v>
      </c>
      <c r="G33" s="22">
        <v>0</v>
      </c>
      <c r="I33" s="22">
        <f t="shared" si="2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0"/>
        <v>0</v>
      </c>
      <c r="G34" s="22">
        <v>0</v>
      </c>
      <c r="I34" s="22">
        <f t="shared" si="2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0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0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0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0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0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si="0"/>
        <v>0</v>
      </c>
      <c r="G40" s="22">
        <v>0</v>
      </c>
      <c r="I40" s="22">
        <f t="shared" ref="I40:I55" si="3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0"/>
        <v>0</v>
      </c>
      <c r="G41" s="22">
        <v>0</v>
      </c>
      <c r="I41" s="22">
        <f t="shared" si="3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0"/>
        <v>0</v>
      </c>
      <c r="G42" s="22">
        <v>0</v>
      </c>
      <c r="I42" s="22">
        <f t="shared" si="3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0"/>
        <v>0</v>
      </c>
      <c r="G43" s="22">
        <v>0</v>
      </c>
      <c r="I43" s="22">
        <f t="shared" si="3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0"/>
        <v>0</v>
      </c>
      <c r="G44" s="22">
        <v>0</v>
      </c>
      <c r="I44" s="22">
        <f t="shared" si="3"/>
        <v>0</v>
      </c>
      <c r="O44" s="18"/>
    </row>
    <row r="45" spans="1:16" ht="17">
      <c r="E45" s="22">
        <v>0</v>
      </c>
      <c r="F45" s="22">
        <f t="shared" si="0"/>
        <v>0</v>
      </c>
      <c r="G45" s="22">
        <v>0</v>
      </c>
      <c r="I45" s="22">
        <f t="shared" si="3"/>
        <v>0</v>
      </c>
      <c r="N45" s="17" t="s">
        <v>231</v>
      </c>
      <c r="O45" s="18"/>
    </row>
    <row r="46" spans="1:16">
      <c r="E46" s="22">
        <v>0</v>
      </c>
      <c r="F46" s="22">
        <f t="shared" si="0"/>
        <v>0</v>
      </c>
      <c r="G46" s="22">
        <v>0</v>
      </c>
      <c r="I46" s="22">
        <f t="shared" si="3"/>
        <v>0</v>
      </c>
      <c r="O46" s="18"/>
    </row>
    <row r="47" spans="1:16">
      <c r="E47" s="22">
        <v>0</v>
      </c>
      <c r="F47" s="22">
        <f t="shared" si="0"/>
        <v>0</v>
      </c>
      <c r="G47" s="22">
        <v>0</v>
      </c>
      <c r="I47" s="22">
        <f t="shared" si="3"/>
        <v>0</v>
      </c>
      <c r="O47" s="18"/>
    </row>
    <row r="48" spans="1:16">
      <c r="E48" s="22">
        <v>0</v>
      </c>
      <c r="F48" s="22">
        <f t="shared" si="0"/>
        <v>0</v>
      </c>
      <c r="G48" s="22">
        <v>0</v>
      </c>
      <c r="I48" s="22">
        <f t="shared" si="3"/>
        <v>0</v>
      </c>
      <c r="O48" s="18"/>
    </row>
    <row r="49" spans="1:16">
      <c r="E49" s="22">
        <v>0</v>
      </c>
      <c r="F49" s="22">
        <f t="shared" si="0"/>
        <v>0</v>
      </c>
      <c r="G49" s="22">
        <v>0</v>
      </c>
      <c r="I49" s="22">
        <f t="shared" si="3"/>
        <v>0</v>
      </c>
      <c r="O49" s="18"/>
    </row>
    <row r="50" spans="1:16">
      <c r="E50" s="22">
        <v>0</v>
      </c>
      <c r="F50" s="22">
        <f t="shared" si="0"/>
        <v>0</v>
      </c>
      <c r="G50" s="22">
        <v>0</v>
      </c>
      <c r="I50" s="22">
        <f t="shared" si="3"/>
        <v>0</v>
      </c>
      <c r="O50" s="18"/>
    </row>
    <row r="51" spans="1:16" ht="17">
      <c r="E51" s="22">
        <v>0</v>
      </c>
      <c r="F51" s="22">
        <f t="shared" si="0"/>
        <v>0</v>
      </c>
      <c r="G51" s="22">
        <v>0</v>
      </c>
      <c r="I51" s="22">
        <f t="shared" si="3"/>
        <v>0</v>
      </c>
      <c r="N51" s="17" t="s">
        <v>231</v>
      </c>
      <c r="O51" s="18"/>
    </row>
    <row r="52" spans="1:16">
      <c r="E52" s="22">
        <v>0</v>
      </c>
      <c r="F52" s="22">
        <f t="shared" si="0"/>
        <v>0</v>
      </c>
      <c r="G52" s="22">
        <v>0</v>
      </c>
      <c r="I52" s="22">
        <f t="shared" si="3"/>
        <v>0</v>
      </c>
      <c r="O52" s="18"/>
    </row>
    <row r="53" spans="1:16">
      <c r="E53" s="22">
        <v>0</v>
      </c>
      <c r="F53" s="22">
        <f t="shared" si="0"/>
        <v>0</v>
      </c>
      <c r="G53" s="22">
        <v>0</v>
      </c>
      <c r="I53" s="22">
        <f t="shared" si="3"/>
        <v>0</v>
      </c>
      <c r="O53" s="18"/>
    </row>
    <row r="54" spans="1:16">
      <c r="E54" s="22">
        <v>0</v>
      </c>
      <c r="F54" s="22">
        <f t="shared" si="0"/>
        <v>0</v>
      </c>
      <c r="G54" s="22">
        <v>0</v>
      </c>
      <c r="I54" s="22">
        <f t="shared" si="3"/>
        <v>0</v>
      </c>
      <c r="O54" s="18"/>
    </row>
    <row r="55" spans="1:16">
      <c r="E55" s="22">
        <v>0</v>
      </c>
      <c r="F55" s="22">
        <f t="shared" si="0"/>
        <v>0</v>
      </c>
      <c r="G55" s="22">
        <v>0</v>
      </c>
      <c r="I55" s="22">
        <f t="shared" si="3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70" si="4">C58*E58</f>
        <v>0</v>
      </c>
      <c r="G58" s="22">
        <v>0</v>
      </c>
      <c r="I58" s="22">
        <f t="shared" ref="I58:I69" si="5">F58+G58</f>
        <v>0</v>
      </c>
      <c r="O58" s="18"/>
    </row>
    <row r="59" spans="1:16" ht="17">
      <c r="E59" s="22">
        <v>0</v>
      </c>
      <c r="F59" s="22">
        <f t="shared" si="4"/>
        <v>0</v>
      </c>
      <c r="G59" s="22">
        <v>0</v>
      </c>
      <c r="I59" s="22">
        <f t="shared" si="5"/>
        <v>0</v>
      </c>
      <c r="N59" s="17" t="s">
        <v>231</v>
      </c>
      <c r="O59" s="18"/>
    </row>
    <row r="60" spans="1:16">
      <c r="E60" s="22">
        <v>0</v>
      </c>
      <c r="F60" s="22">
        <f t="shared" si="4"/>
        <v>0</v>
      </c>
      <c r="G60" s="22">
        <v>0</v>
      </c>
      <c r="I60" s="22">
        <f t="shared" si="5"/>
        <v>0</v>
      </c>
      <c r="O60" s="18"/>
    </row>
    <row r="61" spans="1:16">
      <c r="E61" s="22">
        <v>0</v>
      </c>
      <c r="F61" s="22">
        <f t="shared" si="4"/>
        <v>0</v>
      </c>
      <c r="G61" s="22">
        <v>0</v>
      </c>
      <c r="I61" s="22">
        <f t="shared" si="5"/>
        <v>0</v>
      </c>
      <c r="O61" s="18"/>
    </row>
    <row r="62" spans="1:16">
      <c r="E62" s="22">
        <v>0</v>
      </c>
      <c r="F62" s="22">
        <f t="shared" si="4"/>
        <v>0</v>
      </c>
      <c r="G62" s="22">
        <v>0</v>
      </c>
      <c r="I62" s="22">
        <f t="shared" si="5"/>
        <v>0</v>
      </c>
      <c r="O62" s="18"/>
    </row>
    <row r="63" spans="1:16">
      <c r="E63" s="22">
        <v>0</v>
      </c>
      <c r="F63" s="22">
        <f t="shared" si="4"/>
        <v>0</v>
      </c>
      <c r="G63" s="22">
        <v>0</v>
      </c>
      <c r="I63" s="22">
        <f t="shared" si="5"/>
        <v>0</v>
      </c>
      <c r="O63" s="18"/>
    </row>
    <row r="64" spans="1:16">
      <c r="E64" s="22">
        <v>0</v>
      </c>
      <c r="F64" s="22">
        <f t="shared" si="4"/>
        <v>0</v>
      </c>
      <c r="G64" s="22">
        <v>0</v>
      </c>
      <c r="I64" s="22">
        <f t="shared" si="5"/>
        <v>0</v>
      </c>
      <c r="O64" s="18"/>
    </row>
    <row r="65" spans="1:16" ht="17">
      <c r="E65" s="22">
        <v>0</v>
      </c>
      <c r="F65" s="22">
        <f t="shared" si="4"/>
        <v>0</v>
      </c>
      <c r="G65" s="22">
        <v>0</v>
      </c>
      <c r="I65" s="22">
        <f t="shared" si="5"/>
        <v>0</v>
      </c>
      <c r="N65" s="17" t="s">
        <v>231</v>
      </c>
      <c r="O65" s="18"/>
    </row>
    <row r="66" spans="1:16">
      <c r="E66" s="22">
        <v>0</v>
      </c>
      <c r="F66" s="22">
        <f t="shared" si="4"/>
        <v>0</v>
      </c>
      <c r="G66" s="22">
        <v>0</v>
      </c>
      <c r="I66" s="22">
        <f t="shared" si="5"/>
        <v>0</v>
      </c>
      <c r="O66" s="18"/>
    </row>
    <row r="67" spans="1:16">
      <c r="E67" s="22">
        <v>0</v>
      </c>
      <c r="F67" s="22">
        <f t="shared" si="4"/>
        <v>0</v>
      </c>
      <c r="G67" s="22">
        <v>0</v>
      </c>
      <c r="I67" s="22">
        <f t="shared" si="5"/>
        <v>0</v>
      </c>
      <c r="O67" s="18"/>
    </row>
    <row r="68" spans="1:16">
      <c r="E68" s="22">
        <v>0</v>
      </c>
      <c r="F68" s="22">
        <f t="shared" si="4"/>
        <v>0</v>
      </c>
      <c r="G68" s="22">
        <v>0</v>
      </c>
      <c r="I68" s="22">
        <f t="shared" si="5"/>
        <v>0</v>
      </c>
      <c r="O68" s="18"/>
    </row>
    <row r="69" spans="1:16">
      <c r="E69" s="22">
        <v>0</v>
      </c>
      <c r="F69" s="22">
        <f t="shared" si="4"/>
        <v>0</v>
      </c>
      <c r="G69" s="22">
        <v>0</v>
      </c>
      <c r="I69" s="22">
        <f t="shared" si="5"/>
        <v>0</v>
      </c>
      <c r="O69" s="18"/>
    </row>
    <row r="70" spans="1:16">
      <c r="E70" s="22">
        <v>0</v>
      </c>
      <c r="F70" s="22">
        <f t="shared" si="4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29" t="s">
        <v>288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1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6">C74*E74</f>
        <v>34.99</v>
      </c>
      <c r="G74" s="22">
        <v>0</v>
      </c>
      <c r="I74" s="22">
        <f t="shared" ref="I74" si="7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8">C77*E77</f>
        <v>59.99</v>
      </c>
      <c r="G77" s="22">
        <v>0</v>
      </c>
      <c r="I77" s="22">
        <f t="shared" ref="I77" si="9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8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2" t="s">
        <v>208</v>
      </c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4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101" si="10">C87*E87</f>
        <v>21.99</v>
      </c>
      <c r="G87" s="22">
        <v>0</v>
      </c>
      <c r="I87" s="22">
        <f t="shared" ref="I87:I101" si="11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0"/>
        <v>180</v>
      </c>
      <c r="G88" s="22">
        <v>0</v>
      </c>
      <c r="I88" s="22">
        <f t="shared" si="11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si="10"/>
        <v>215.64</v>
      </c>
      <c r="G89" s="22">
        <v>0</v>
      </c>
      <c r="I89" s="22">
        <f t="shared" si="11"/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0"/>
        <v>34.799999999999997</v>
      </c>
      <c r="G90" s="22">
        <v>0</v>
      </c>
      <c r="I90" s="22">
        <f t="shared" si="11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si="10"/>
        <v>90</v>
      </c>
      <c r="G91" s="22">
        <f>H91*C91</f>
        <v>35.845714285714287</v>
      </c>
      <c r="H91" s="22">
        <f>41.82/7</f>
        <v>5.9742857142857142</v>
      </c>
      <c r="I91" s="22">
        <f t="shared" si="11"/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0"/>
        <v>15</v>
      </c>
      <c r="G92" s="22">
        <f>H92*C92</f>
        <v>5.9742857142857142</v>
      </c>
      <c r="H92" s="22">
        <f>41.82/7</f>
        <v>5.9742857142857142</v>
      </c>
      <c r="I92" s="22">
        <f t="shared" si="11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0"/>
        <v>161.39999999999998</v>
      </c>
      <c r="G93" s="22">
        <v>0</v>
      </c>
      <c r="I93" s="22">
        <f t="shared" si="11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0"/>
        <v>34.799999999999997</v>
      </c>
      <c r="G94" s="22">
        <v>0</v>
      </c>
      <c r="I94" s="22">
        <f t="shared" si="11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0"/>
        <v>0</v>
      </c>
      <c r="G95" s="22">
        <v>0</v>
      </c>
      <c r="I95" s="22">
        <f t="shared" si="11"/>
        <v>0</v>
      </c>
      <c r="L95" s="15"/>
      <c r="O95" s="18"/>
    </row>
    <row r="96" spans="1:16">
      <c r="E96" s="22">
        <v>0</v>
      </c>
      <c r="F96" s="22">
        <f t="shared" si="10"/>
        <v>0</v>
      </c>
      <c r="G96" s="22">
        <v>0</v>
      </c>
      <c r="I96" s="22">
        <f t="shared" si="11"/>
        <v>0</v>
      </c>
      <c r="L96" s="15"/>
      <c r="O96" s="18"/>
    </row>
    <row r="97" spans="1:16">
      <c r="E97" s="22">
        <v>0</v>
      </c>
      <c r="F97" s="22">
        <f t="shared" si="10"/>
        <v>0</v>
      </c>
      <c r="G97" s="22">
        <v>0</v>
      </c>
      <c r="I97" s="22">
        <f t="shared" si="11"/>
        <v>0</v>
      </c>
      <c r="L97" s="15"/>
      <c r="O97" s="18"/>
    </row>
    <row r="98" spans="1:16">
      <c r="E98" s="22">
        <v>0</v>
      </c>
      <c r="F98" s="22">
        <f t="shared" si="10"/>
        <v>0</v>
      </c>
      <c r="G98" s="22">
        <v>0</v>
      </c>
      <c r="I98" s="22">
        <f t="shared" si="11"/>
        <v>0</v>
      </c>
      <c r="L98" s="15"/>
      <c r="O98" s="18"/>
    </row>
    <row r="99" spans="1:16">
      <c r="E99" s="22">
        <v>0</v>
      </c>
      <c r="F99" s="22">
        <f t="shared" si="10"/>
        <v>0</v>
      </c>
      <c r="G99" s="22">
        <v>0</v>
      </c>
      <c r="I99" s="22">
        <f t="shared" si="11"/>
        <v>0</v>
      </c>
      <c r="L99" s="15"/>
      <c r="O99" s="18"/>
    </row>
    <row r="100" spans="1:16">
      <c r="E100" s="22">
        <v>0</v>
      </c>
      <c r="F100" s="22">
        <f t="shared" si="10"/>
        <v>0</v>
      </c>
      <c r="G100" s="22">
        <v>0</v>
      </c>
      <c r="I100" s="22">
        <f t="shared" si="11"/>
        <v>0</v>
      </c>
      <c r="L100" s="15"/>
      <c r="O100" s="18"/>
    </row>
    <row r="101" spans="1:16">
      <c r="E101" s="22">
        <v>0</v>
      </c>
      <c r="F101" s="22">
        <f t="shared" si="10"/>
        <v>0</v>
      </c>
      <c r="G101" s="22">
        <v>0</v>
      </c>
      <c r="I101" s="22">
        <f t="shared" si="11"/>
        <v>0</v>
      </c>
      <c r="L101" s="15"/>
      <c r="O101" s="18"/>
    </row>
    <row r="104" spans="1:16" ht="17" thickBot="1"/>
    <row r="105" spans="1:16" ht="17" thickTop="1">
      <c r="A105" s="135" t="s">
        <v>205</v>
      </c>
      <c r="B105" s="136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37"/>
      <c r="B106" s="138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86:P86"/>
    <mergeCell ref="A105:B106"/>
  </mergeCells>
  <hyperlinks>
    <hyperlink ref="K56" r:id="rId1" xr:uid="{ED856DAE-059B-934B-BC8C-49712CAFAD53}"/>
    <hyperlink ref="L56" r:id="rId2" xr:uid="{A0725904-876D-B141-9350-E65223931E58}"/>
    <hyperlink ref="K57" r:id="rId3" xr:uid="{32EF0B06-79E0-784A-89CE-4A3E2BEB24E2}"/>
    <hyperlink ref="L57" r:id="rId4" xr:uid="{75124AE2-1750-9844-85D6-7262E070A727}"/>
    <hyperlink ref="O2" r:id="rId5" xr:uid="{87143BA5-A479-B54D-82CC-8AFB86D39575}"/>
    <hyperlink ref="O4" r:id="rId6" xr:uid="{239347E7-5885-304A-AFA2-71FA21696841}"/>
    <hyperlink ref="O7" r:id="rId7" xr:uid="{650B7119-22C7-7A45-9F5D-95B7ED6B92CA}"/>
    <hyperlink ref="O8" r:id="rId8" xr:uid="{1107FAD5-C65F-654A-B196-479263AE87B8}"/>
    <hyperlink ref="O9" r:id="rId9" xr:uid="{69E46C28-3538-0A4D-861E-674A5C10DE6A}"/>
    <hyperlink ref="O11" r:id="rId10" xr:uid="{F462D45A-4218-C547-B968-09D90868F7AC}"/>
    <hyperlink ref="O12" r:id="rId11" xr:uid="{5464AE87-61BE-B849-8184-1FF650DD96C0}"/>
    <hyperlink ref="O10" r:id="rId12" xr:uid="{844D0BE5-7EB2-9447-9014-FB820AED62F2}"/>
    <hyperlink ref="O16" r:id="rId13" xr:uid="{D473A0FE-2866-C448-B74C-AE789031B344}"/>
    <hyperlink ref="L12" r:id="rId14" xr:uid="{77DFA637-1921-3042-AEB7-FE2CBFE89415}"/>
    <hyperlink ref="L8" r:id="rId15" xr:uid="{9F983F88-BBCE-814E-B915-D87F69DDA6B8}"/>
    <hyperlink ref="L7" r:id="rId16" xr:uid="{BD731A90-7DCA-7F42-9E83-02D1B4F3D53F}"/>
    <hyperlink ref="L9" r:id="rId17" xr:uid="{1F858464-F9D7-BC43-8CFB-7958A446924E}"/>
    <hyperlink ref="L4" r:id="rId18" xr:uid="{3E920912-E9EE-D149-B54A-7F3435D3F7D6}"/>
    <hyperlink ref="L15" r:id="rId19" xr:uid="{06493A2B-5B51-B54F-A68C-89FC8289376E}"/>
    <hyperlink ref="O15" r:id="rId20" xr:uid="{ECF8B5D6-89B0-524B-A8EE-4AB694612EFA}"/>
    <hyperlink ref="L87" r:id="rId21" display="Voron kits - OMRN TL-Q5MC2-Z" xr:uid="{BE42D6FE-C168-9A4B-8AC4-7708BD30449F}"/>
    <hyperlink ref="O87" r:id="rId22" xr:uid="{6838CC77-B2F1-7041-92DC-E6C5067FB213}"/>
    <hyperlink ref="K87" r:id="rId23" xr:uid="{467B05AA-CDF4-054C-8C80-4C382C50C0FD}"/>
    <hyperlink ref="L74" r:id="rId24" xr:uid="{6B0B1015-6C7F-484C-9673-6226DAAA8BEB}"/>
    <hyperlink ref="K74" r:id="rId25" xr:uid="{1519579C-19DE-084F-BEAC-8FC2EF533697}"/>
    <hyperlink ref="L88" r:id="rId26" xr:uid="{8834239A-9729-3044-91A4-65D7081B1992}"/>
    <hyperlink ref="O88" r:id="rId27" xr:uid="{0E3EA32A-7421-1B49-BBC8-2BB3CFCE744C}"/>
    <hyperlink ref="L90" r:id="rId28" xr:uid="{2AB63525-608D-EF47-ACE2-0D9C0AEDFDF6}"/>
    <hyperlink ref="L89" r:id="rId29" xr:uid="{FFBE48C4-B55B-D34A-8957-DC0018D911A1}"/>
    <hyperlink ref="O89:O90" r:id="rId30" display="www.printedsolid.com" xr:uid="{429EA1F2-7861-0145-8C14-B04F36C254E3}"/>
    <hyperlink ref="L17" r:id="rId31" xr:uid="{0DA0D29A-BAF8-9B49-9E2B-2BCD755AB5FE}"/>
    <hyperlink ref="L16" r:id="rId32" xr:uid="{F2E20260-CC14-A742-8C5A-35FEAFFCCBE4}"/>
    <hyperlink ref="P18" r:id="rId33" xr:uid="{7FFE9186-0C37-0E4E-9F30-DA9801627271}"/>
    <hyperlink ref="L18" r:id="rId34" xr:uid="{A22C86E7-2CC8-E046-A8DE-1C2FB5222981}"/>
    <hyperlink ref="O17" r:id="rId35" xr:uid="{63474228-9559-3541-A55B-B458D8A0E0AE}"/>
    <hyperlink ref="O18" r:id="rId36" xr:uid="{CFF6A847-E9E7-2246-B8E2-E7010EAC3488}"/>
    <hyperlink ref="L10" r:id="rId37" xr:uid="{BB356563-A6BF-BF45-953A-EBC51CE27A76}"/>
    <hyperlink ref="L11" r:id="rId38" xr:uid="{211379CF-681C-A44C-96CF-D74987BA8462}"/>
    <hyperlink ref="P20" r:id="rId39" display="https://www.digikey.com/en/products/detail/panasonic-industrial-automation-sales/GX-HL15B/3896951_x000a_" xr:uid="{7922DF80-D7C5-AD41-9DCA-DA5CA10929EF}"/>
    <hyperlink ref="L91" r:id="rId40" xr:uid="{5983CEF1-D380-144D-916A-89F7FC56CF71}"/>
    <hyperlink ref="L92" r:id="rId41" xr:uid="{D86247B6-5AA3-DC48-BF18-2CFA67C67965}"/>
    <hyperlink ref="O94" r:id="rId42" xr:uid="{64D2719C-1B4E-B848-89F1-62B40B4F1483}"/>
    <hyperlink ref="L93" r:id="rId43" xr:uid="{B7F829A8-1E2B-A14A-97CB-B04A79628C5C}"/>
    <hyperlink ref="O93" r:id="rId44" xr:uid="{82EA5C35-752E-734A-A94F-F8671B761C74}"/>
    <hyperlink ref="L94" r:id="rId45" xr:uid="{F0729921-DFE8-E547-BA80-8C48F87D092D}"/>
    <hyperlink ref="L5" r:id="rId46" xr:uid="{DBCD75F5-BC8A-D940-B3F6-9E4E95AD7A6D}"/>
    <hyperlink ref="L6" r:id="rId47" xr:uid="{1EF43BB1-5D8E-2441-B123-A163F090CDAC}"/>
    <hyperlink ref="K75" r:id="rId48" xr:uid="{C986198A-DF9A-D64F-A22F-08AA96591646}"/>
    <hyperlink ref="L75" r:id="rId49" xr:uid="{3090CC54-571F-D84F-B402-2C398822A7E5}"/>
    <hyperlink ref="L77" r:id="rId50" xr:uid="{9DA2FE17-6BA2-D34B-9A09-AB9B6F211D68}"/>
    <hyperlink ref="O77" r:id="rId51" xr:uid="{AC05318B-DCF4-164B-96FD-5F31635A5091}"/>
    <hyperlink ref="L76" r:id="rId52" xr:uid="{B2448795-97AE-3A46-9DD5-BFAD50F86EE4}"/>
    <hyperlink ref="L78" r:id="rId53" xr:uid="{D9A52E15-CF6A-5B4A-AD7B-FF500190B2AE}"/>
    <hyperlink ref="K78" r:id="rId54" xr:uid="{DAE686C5-56FA-7B4C-85D2-453154A1E4F8}"/>
    <hyperlink ref="K76" r:id="rId55" xr:uid="{7A98F1D7-E200-C848-9E9B-31237F995A02}"/>
    <hyperlink ref="K13" r:id="rId56" xr:uid="{008F1570-9410-FB47-AAAB-37382CE0E31F}"/>
    <hyperlink ref="L13" r:id="rId57" xr:uid="{1D50B984-358E-1D4B-B3A0-2D5B8EFD4CA1}"/>
    <hyperlink ref="L14" r:id="rId58" xr:uid="{C566A978-2B81-1F4C-8FB7-F1D557428F8F}"/>
    <hyperlink ref="K14" r:id="rId59" xr:uid="{BF6A5C9D-6971-5647-B300-A36643F6F67B}"/>
  </hyperlinks>
  <pageMargins left="0.7" right="0.7" top="0.75" bottom="0.75" header="0.3" footer="0.3"/>
  <pageSetup orientation="portrait" horizontalDpi="0" verticalDpi="0"/>
  <legacyDrawing r:id="rId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2D9-E221-8D42-A97F-B8C0B17131B0}">
  <sheetPr>
    <tabColor rgb="FFC00000"/>
  </sheetPr>
  <dimension ref="A1:R139"/>
  <sheetViews>
    <sheetView topLeftCell="N1" zoomScale="110" zoomScaleNormal="110" workbookViewId="0">
      <pane ySplit="1" topLeftCell="A2" activePane="bottomLeft" state="frozen"/>
      <selection pane="bottomLeft" activeCell="Q1" sqref="Q1:R12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1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ref="F16:F70" si="2">C16*E16</f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2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2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2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ref="F20:F38" si="3">C20*E20</f>
        <v>0</v>
      </c>
      <c r="G20" s="22">
        <v>0</v>
      </c>
      <c r="I20" s="22">
        <f t="shared" ref="I20:I34" si="4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3"/>
        <v>0</v>
      </c>
      <c r="G21" s="22">
        <v>0</v>
      </c>
      <c r="I21" s="22">
        <f t="shared" si="4"/>
        <v>0</v>
      </c>
      <c r="N21" s="17" t="s">
        <v>269</v>
      </c>
      <c r="O21" s="18"/>
    </row>
    <row r="22" spans="1:16">
      <c r="E22" s="22">
        <v>0</v>
      </c>
      <c r="F22" s="22">
        <f t="shared" si="3"/>
        <v>0</v>
      </c>
      <c r="G22" s="22">
        <v>0</v>
      </c>
      <c r="I22" s="22">
        <f t="shared" si="4"/>
        <v>0</v>
      </c>
      <c r="O22" s="18"/>
    </row>
    <row r="23" spans="1:16">
      <c r="E23" s="22">
        <v>0</v>
      </c>
      <c r="F23" s="22">
        <f t="shared" si="3"/>
        <v>0</v>
      </c>
      <c r="G23" s="22">
        <v>0</v>
      </c>
      <c r="I23" s="22">
        <f t="shared" si="4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3"/>
        <v>0</v>
      </c>
      <c r="G24" s="22">
        <v>0</v>
      </c>
      <c r="I24" s="22">
        <f t="shared" si="4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3"/>
        <v>0</v>
      </c>
      <c r="G25" s="22">
        <v>0</v>
      </c>
      <c r="I25" s="22">
        <f t="shared" si="4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3"/>
        <v>0</v>
      </c>
      <c r="G26" s="22">
        <v>0</v>
      </c>
      <c r="I26" s="22">
        <f t="shared" si="4"/>
        <v>0</v>
      </c>
      <c r="O26" s="18"/>
    </row>
    <row r="27" spans="1:16">
      <c r="E27" s="22">
        <v>0</v>
      </c>
      <c r="F27" s="22">
        <f t="shared" si="3"/>
        <v>0</v>
      </c>
      <c r="G27" s="22">
        <v>0</v>
      </c>
      <c r="I27" s="22">
        <f t="shared" si="4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3"/>
        <v>0</v>
      </c>
      <c r="G28" s="22">
        <v>0</v>
      </c>
      <c r="I28" s="22">
        <f t="shared" si="4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ref="F29:F34" si="5">C29*E29</f>
        <v>0</v>
      </c>
      <c r="G29" s="22">
        <v>0</v>
      </c>
      <c r="I29" s="22">
        <f t="shared" si="4"/>
        <v>0</v>
      </c>
      <c r="O29" s="18"/>
    </row>
    <row r="30" spans="1:16">
      <c r="E30" s="22">
        <v>0</v>
      </c>
      <c r="F30" s="22">
        <f t="shared" si="5"/>
        <v>0</v>
      </c>
      <c r="G30" s="22">
        <v>0</v>
      </c>
      <c r="I30" s="22">
        <f t="shared" si="4"/>
        <v>0</v>
      </c>
      <c r="O30" s="18"/>
    </row>
    <row r="31" spans="1:16">
      <c r="E31" s="22">
        <v>0</v>
      </c>
      <c r="F31" s="22">
        <f t="shared" si="5"/>
        <v>0</v>
      </c>
      <c r="G31" s="22">
        <v>0</v>
      </c>
      <c r="I31" s="22">
        <f t="shared" si="4"/>
        <v>0</v>
      </c>
      <c r="O31" s="18"/>
    </row>
    <row r="32" spans="1:16">
      <c r="E32" s="22">
        <v>0</v>
      </c>
      <c r="F32" s="22">
        <f t="shared" si="5"/>
        <v>0</v>
      </c>
      <c r="G32" s="22">
        <v>0</v>
      </c>
      <c r="I32" s="22">
        <f t="shared" si="4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5"/>
        <v>0</v>
      </c>
      <c r="G33" s="22">
        <v>0</v>
      </c>
      <c r="I33" s="22">
        <f t="shared" si="4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5"/>
        <v>0</v>
      </c>
      <c r="G34" s="22">
        <v>0</v>
      </c>
      <c r="I34" s="22">
        <f t="shared" si="4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3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3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3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3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2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ref="F40:F55" si="6">C40*E40</f>
        <v>0</v>
      </c>
      <c r="G40" s="22">
        <v>0</v>
      </c>
      <c r="I40" s="22">
        <f t="shared" ref="I40:I55" si="7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6"/>
        <v>0</v>
      </c>
      <c r="G41" s="22">
        <v>0</v>
      </c>
      <c r="I41" s="22">
        <f t="shared" si="7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6"/>
        <v>0</v>
      </c>
      <c r="G42" s="22">
        <v>0</v>
      </c>
      <c r="I42" s="22">
        <f t="shared" si="7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6"/>
        <v>0</v>
      </c>
      <c r="G43" s="22">
        <v>0</v>
      </c>
      <c r="I43" s="22">
        <f t="shared" si="7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6"/>
        <v>0</v>
      </c>
      <c r="G44" s="22">
        <v>0</v>
      </c>
      <c r="I44" s="22">
        <f t="shared" si="7"/>
        <v>0</v>
      </c>
      <c r="O44" s="18"/>
    </row>
    <row r="45" spans="1:16" ht="17">
      <c r="E45" s="22">
        <v>0</v>
      </c>
      <c r="F45" s="22">
        <f t="shared" si="6"/>
        <v>0</v>
      </c>
      <c r="G45" s="22">
        <v>0</v>
      </c>
      <c r="I45" s="22">
        <f t="shared" si="7"/>
        <v>0</v>
      </c>
      <c r="N45" s="17" t="s">
        <v>231</v>
      </c>
      <c r="O45" s="18"/>
    </row>
    <row r="46" spans="1:16">
      <c r="E46" s="22">
        <v>0</v>
      </c>
      <c r="F46" s="22">
        <f t="shared" si="6"/>
        <v>0</v>
      </c>
      <c r="G46" s="22">
        <v>0</v>
      </c>
      <c r="I46" s="22">
        <f t="shared" si="7"/>
        <v>0</v>
      </c>
      <c r="O46" s="18"/>
    </row>
    <row r="47" spans="1:16">
      <c r="E47" s="22">
        <v>0</v>
      </c>
      <c r="F47" s="22">
        <f t="shared" si="6"/>
        <v>0</v>
      </c>
      <c r="G47" s="22">
        <v>0</v>
      </c>
      <c r="I47" s="22">
        <f t="shared" si="7"/>
        <v>0</v>
      </c>
      <c r="O47" s="18"/>
    </row>
    <row r="48" spans="1:16">
      <c r="E48" s="22">
        <v>0</v>
      </c>
      <c r="F48" s="22">
        <f t="shared" si="6"/>
        <v>0</v>
      </c>
      <c r="G48" s="22">
        <v>0</v>
      </c>
      <c r="I48" s="22">
        <f t="shared" si="7"/>
        <v>0</v>
      </c>
      <c r="O48" s="18"/>
    </row>
    <row r="49" spans="1:16">
      <c r="E49" s="22">
        <v>0</v>
      </c>
      <c r="F49" s="22">
        <f t="shared" si="6"/>
        <v>0</v>
      </c>
      <c r="G49" s="22">
        <v>0</v>
      </c>
      <c r="I49" s="22">
        <f t="shared" si="7"/>
        <v>0</v>
      </c>
      <c r="O49" s="18"/>
    </row>
    <row r="50" spans="1:16">
      <c r="E50" s="22">
        <v>0</v>
      </c>
      <c r="F50" s="22">
        <f t="shared" si="6"/>
        <v>0</v>
      </c>
      <c r="G50" s="22">
        <v>0</v>
      </c>
      <c r="I50" s="22">
        <f t="shared" si="7"/>
        <v>0</v>
      </c>
      <c r="O50" s="18"/>
    </row>
    <row r="51" spans="1:16" ht="17">
      <c r="E51" s="22">
        <v>0</v>
      </c>
      <c r="F51" s="22">
        <f t="shared" si="6"/>
        <v>0</v>
      </c>
      <c r="G51" s="22">
        <v>0</v>
      </c>
      <c r="I51" s="22">
        <f t="shared" si="7"/>
        <v>0</v>
      </c>
      <c r="N51" s="17" t="s">
        <v>231</v>
      </c>
      <c r="O51" s="18"/>
    </row>
    <row r="52" spans="1:16">
      <c r="E52" s="22">
        <v>0</v>
      </c>
      <c r="F52" s="22">
        <f t="shared" si="6"/>
        <v>0</v>
      </c>
      <c r="G52" s="22">
        <v>0</v>
      </c>
      <c r="I52" s="22">
        <f t="shared" si="7"/>
        <v>0</v>
      </c>
      <c r="O52" s="18"/>
    </row>
    <row r="53" spans="1:16">
      <c r="E53" s="22">
        <v>0</v>
      </c>
      <c r="F53" s="22">
        <f t="shared" si="6"/>
        <v>0</v>
      </c>
      <c r="G53" s="22">
        <v>0</v>
      </c>
      <c r="I53" s="22">
        <f t="shared" si="7"/>
        <v>0</v>
      </c>
      <c r="O53" s="18"/>
    </row>
    <row r="54" spans="1:16">
      <c r="E54" s="22">
        <v>0</v>
      </c>
      <c r="F54" s="22">
        <f t="shared" si="6"/>
        <v>0</v>
      </c>
      <c r="G54" s="22">
        <v>0</v>
      </c>
      <c r="I54" s="22">
        <f t="shared" si="7"/>
        <v>0</v>
      </c>
      <c r="O54" s="18"/>
    </row>
    <row r="55" spans="1:16">
      <c r="E55" s="22">
        <v>0</v>
      </c>
      <c r="F55" s="22">
        <f t="shared" si="6"/>
        <v>0</v>
      </c>
      <c r="G55" s="22">
        <v>0</v>
      </c>
      <c r="I55" s="22">
        <f t="shared" si="7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69" si="8">C58*E58</f>
        <v>0</v>
      </c>
      <c r="G58" s="22">
        <v>0</v>
      </c>
      <c r="I58" s="22">
        <f t="shared" ref="I58:I69" si="9">F58+G58</f>
        <v>0</v>
      </c>
      <c r="O58" s="18"/>
    </row>
    <row r="59" spans="1:16" ht="17">
      <c r="E59" s="22">
        <v>0</v>
      </c>
      <c r="F59" s="22">
        <f t="shared" si="8"/>
        <v>0</v>
      </c>
      <c r="G59" s="22">
        <v>0</v>
      </c>
      <c r="I59" s="22">
        <f t="shared" si="9"/>
        <v>0</v>
      </c>
      <c r="N59" s="17" t="s">
        <v>231</v>
      </c>
      <c r="O59" s="18"/>
    </row>
    <row r="60" spans="1:16">
      <c r="E60" s="22">
        <v>0</v>
      </c>
      <c r="F60" s="22">
        <f t="shared" si="8"/>
        <v>0</v>
      </c>
      <c r="G60" s="22">
        <v>0</v>
      </c>
      <c r="I60" s="22">
        <f t="shared" si="9"/>
        <v>0</v>
      </c>
      <c r="O60" s="18"/>
    </row>
    <row r="61" spans="1:16">
      <c r="E61" s="22">
        <v>0</v>
      </c>
      <c r="F61" s="22">
        <f t="shared" si="8"/>
        <v>0</v>
      </c>
      <c r="G61" s="22">
        <v>0</v>
      </c>
      <c r="I61" s="22">
        <f t="shared" si="9"/>
        <v>0</v>
      </c>
      <c r="O61" s="18"/>
    </row>
    <row r="62" spans="1:16">
      <c r="E62" s="22">
        <v>0</v>
      </c>
      <c r="F62" s="22">
        <f t="shared" si="8"/>
        <v>0</v>
      </c>
      <c r="G62" s="22">
        <v>0</v>
      </c>
      <c r="I62" s="22">
        <f t="shared" si="9"/>
        <v>0</v>
      </c>
      <c r="O62" s="18"/>
    </row>
    <row r="63" spans="1:16">
      <c r="E63" s="22">
        <v>0</v>
      </c>
      <c r="F63" s="22">
        <f t="shared" si="8"/>
        <v>0</v>
      </c>
      <c r="G63" s="22">
        <v>0</v>
      </c>
      <c r="I63" s="22">
        <f t="shared" si="9"/>
        <v>0</v>
      </c>
      <c r="O63" s="18"/>
    </row>
    <row r="64" spans="1:16">
      <c r="E64" s="22">
        <v>0</v>
      </c>
      <c r="F64" s="22">
        <f t="shared" si="8"/>
        <v>0</v>
      </c>
      <c r="G64" s="22">
        <v>0</v>
      </c>
      <c r="I64" s="22">
        <f t="shared" si="9"/>
        <v>0</v>
      </c>
      <c r="O64" s="18"/>
    </row>
    <row r="65" spans="1:16" ht="17">
      <c r="E65" s="22">
        <v>0</v>
      </c>
      <c r="F65" s="22">
        <f t="shared" si="8"/>
        <v>0</v>
      </c>
      <c r="G65" s="22">
        <v>0</v>
      </c>
      <c r="I65" s="22">
        <f t="shared" si="9"/>
        <v>0</v>
      </c>
      <c r="N65" s="17" t="s">
        <v>231</v>
      </c>
      <c r="O65" s="18"/>
    </row>
    <row r="66" spans="1:16">
      <c r="E66" s="22">
        <v>0</v>
      </c>
      <c r="F66" s="22">
        <f t="shared" si="8"/>
        <v>0</v>
      </c>
      <c r="G66" s="22">
        <v>0</v>
      </c>
      <c r="I66" s="22">
        <f t="shared" si="9"/>
        <v>0</v>
      </c>
      <c r="O66" s="18"/>
    </row>
    <row r="67" spans="1:16">
      <c r="E67" s="22">
        <v>0</v>
      </c>
      <c r="F67" s="22">
        <f t="shared" si="8"/>
        <v>0</v>
      </c>
      <c r="G67" s="22">
        <v>0</v>
      </c>
      <c r="I67" s="22">
        <f t="shared" si="9"/>
        <v>0</v>
      </c>
      <c r="O67" s="18"/>
    </row>
    <row r="68" spans="1:16">
      <c r="E68" s="22">
        <v>0</v>
      </c>
      <c r="F68" s="22">
        <f t="shared" si="8"/>
        <v>0</v>
      </c>
      <c r="G68" s="22">
        <v>0</v>
      </c>
      <c r="I68" s="22">
        <f t="shared" si="9"/>
        <v>0</v>
      </c>
      <c r="O68" s="18"/>
    </row>
    <row r="69" spans="1:16">
      <c r="E69" s="22">
        <v>0</v>
      </c>
      <c r="F69" s="22">
        <f t="shared" si="8"/>
        <v>0</v>
      </c>
      <c r="G69" s="22">
        <v>0</v>
      </c>
      <c r="I69" s="22">
        <f t="shared" si="9"/>
        <v>0</v>
      </c>
      <c r="O69" s="18"/>
    </row>
    <row r="70" spans="1:16">
      <c r="E70" s="22">
        <v>0</v>
      </c>
      <c r="F70" s="22">
        <f t="shared" si="2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29" t="s">
        <v>288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1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10">C74*E74</f>
        <v>34.99</v>
      </c>
      <c r="G74" s="22">
        <v>0</v>
      </c>
      <c r="I74" s="22">
        <f t="shared" ref="I74" si="11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12">C77*E77</f>
        <v>59.99</v>
      </c>
      <c r="G77" s="22">
        <v>0</v>
      </c>
      <c r="I77" s="22">
        <f t="shared" ref="I77" si="13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12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2" t="s">
        <v>208</v>
      </c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4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90" si="14">C87*E87</f>
        <v>21.99</v>
      </c>
      <c r="G87" s="22">
        <v>0</v>
      </c>
      <c r="I87" s="22">
        <f t="shared" ref="I87:I90" si="15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4"/>
        <v>180</v>
      </c>
      <c r="G88" s="22">
        <v>0</v>
      </c>
      <c r="I88" s="22">
        <f t="shared" si="15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ref="F89" si="16">C89*E89</f>
        <v>215.64</v>
      </c>
      <c r="G89" s="22">
        <v>0</v>
      </c>
      <c r="I89" s="22">
        <f t="shared" ref="I89" si="17">F89+G89</f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4"/>
        <v>34.799999999999997</v>
      </c>
      <c r="G90" s="22">
        <v>0</v>
      </c>
      <c r="I90" s="22">
        <f t="shared" si="15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ref="F91:F101" si="18">C91*E91</f>
        <v>90</v>
      </c>
      <c r="G91" s="22">
        <f>H91*C91</f>
        <v>35.845714285714287</v>
      </c>
      <c r="H91" s="22">
        <f>41.82/7</f>
        <v>5.9742857142857142</v>
      </c>
      <c r="I91" s="22">
        <f t="shared" ref="I91:I101" si="19">F91+G91</f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8"/>
        <v>15</v>
      </c>
      <c r="G92" s="22">
        <f>H92*C92</f>
        <v>5.9742857142857142</v>
      </c>
      <c r="H92" s="22">
        <f>41.82/7</f>
        <v>5.9742857142857142</v>
      </c>
      <c r="I92" s="22">
        <f t="shared" si="19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8"/>
        <v>161.39999999999998</v>
      </c>
      <c r="G93" s="22">
        <v>0</v>
      </c>
      <c r="I93" s="22">
        <f t="shared" si="19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8"/>
        <v>34.799999999999997</v>
      </c>
      <c r="G94" s="22">
        <v>0</v>
      </c>
      <c r="I94" s="22">
        <f t="shared" si="19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8"/>
        <v>0</v>
      </c>
      <c r="G95" s="22">
        <v>0</v>
      </c>
      <c r="I95" s="22">
        <f t="shared" si="19"/>
        <v>0</v>
      </c>
      <c r="L95" s="15"/>
      <c r="O95" s="18"/>
    </row>
    <row r="96" spans="1:16">
      <c r="E96" s="22">
        <v>0</v>
      </c>
      <c r="F96" s="22">
        <f t="shared" si="18"/>
        <v>0</v>
      </c>
      <c r="G96" s="22">
        <v>0</v>
      </c>
      <c r="I96" s="22">
        <f t="shared" si="19"/>
        <v>0</v>
      </c>
      <c r="L96" s="15"/>
      <c r="O96" s="18"/>
    </row>
    <row r="97" spans="1:16">
      <c r="E97" s="22">
        <v>0</v>
      </c>
      <c r="F97" s="22">
        <f t="shared" si="18"/>
        <v>0</v>
      </c>
      <c r="G97" s="22">
        <v>0</v>
      </c>
      <c r="I97" s="22">
        <f t="shared" si="19"/>
        <v>0</v>
      </c>
      <c r="L97" s="15"/>
      <c r="O97" s="18"/>
    </row>
    <row r="98" spans="1:16">
      <c r="E98" s="22">
        <v>0</v>
      </c>
      <c r="F98" s="22">
        <f t="shared" si="18"/>
        <v>0</v>
      </c>
      <c r="G98" s="22">
        <v>0</v>
      </c>
      <c r="I98" s="22">
        <f t="shared" si="19"/>
        <v>0</v>
      </c>
      <c r="L98" s="15"/>
      <c r="O98" s="18"/>
    </row>
    <row r="99" spans="1:16">
      <c r="E99" s="22">
        <v>0</v>
      </c>
      <c r="F99" s="22">
        <f t="shared" si="18"/>
        <v>0</v>
      </c>
      <c r="G99" s="22">
        <v>0</v>
      </c>
      <c r="I99" s="22">
        <f t="shared" si="19"/>
        <v>0</v>
      </c>
      <c r="L99" s="15"/>
      <c r="O99" s="18"/>
    </row>
    <row r="100" spans="1:16">
      <c r="E100" s="22">
        <v>0</v>
      </c>
      <c r="F100" s="22">
        <f t="shared" si="18"/>
        <v>0</v>
      </c>
      <c r="G100" s="22">
        <v>0</v>
      </c>
      <c r="I100" s="22">
        <f t="shared" si="19"/>
        <v>0</v>
      </c>
      <c r="L100" s="15"/>
      <c r="O100" s="18"/>
    </row>
    <row r="101" spans="1:16">
      <c r="E101" s="22">
        <v>0</v>
      </c>
      <c r="F101" s="22">
        <f t="shared" si="18"/>
        <v>0</v>
      </c>
      <c r="G101" s="22">
        <v>0</v>
      </c>
      <c r="I101" s="22">
        <f t="shared" si="19"/>
        <v>0</v>
      </c>
      <c r="L101" s="15"/>
      <c r="O101" s="18"/>
    </row>
    <row r="104" spans="1:16" ht="17" thickBot="1"/>
    <row r="105" spans="1:16" ht="17" thickTop="1">
      <c r="A105" s="135" t="s">
        <v>205</v>
      </c>
      <c r="B105" s="136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37"/>
      <c r="B106" s="138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105:B106"/>
    <mergeCell ref="A86:P86"/>
  </mergeCells>
  <hyperlinks>
    <hyperlink ref="K56" r:id="rId1" xr:uid="{09D1E65D-1C32-3042-9455-0C281F03C896}"/>
    <hyperlink ref="L56" r:id="rId2" xr:uid="{B5DD21D8-B5F0-F44C-9EC7-5E5F6574D06F}"/>
    <hyperlink ref="K57" r:id="rId3" xr:uid="{FCD60FC7-2486-6E4E-B750-80333320AB68}"/>
    <hyperlink ref="L57" r:id="rId4" xr:uid="{C1FB4543-E6DF-6844-90D2-05A1733D8712}"/>
    <hyperlink ref="O2" r:id="rId5" xr:uid="{A60D86AE-15B1-B944-9E52-A33C27796A2F}"/>
    <hyperlink ref="O4" r:id="rId6" xr:uid="{ADB3E6C3-FB17-054C-BED2-C90DBF375534}"/>
    <hyperlink ref="O7" r:id="rId7" xr:uid="{18C0504D-1915-6340-B587-5E5A336CE6CD}"/>
    <hyperlink ref="O8" r:id="rId8" xr:uid="{2271C879-B178-C447-BF5F-8D4C4C3610D3}"/>
    <hyperlink ref="O9" r:id="rId9" xr:uid="{9EA8B0CA-5839-2145-8DA5-7FC79A264B59}"/>
    <hyperlink ref="O11" r:id="rId10" xr:uid="{6A3C3D43-68BF-4E4F-A15C-FFADBB68D527}"/>
    <hyperlink ref="O12" r:id="rId11" xr:uid="{68FEB546-E4AC-7A43-B119-6F788F7247EC}"/>
    <hyperlink ref="O10" r:id="rId12" xr:uid="{BB1FB4C7-2E9F-F44D-BF45-D005E4CA637B}"/>
    <hyperlink ref="O16" r:id="rId13" xr:uid="{34055600-31F9-EE41-9549-8018D465E75B}"/>
    <hyperlink ref="L12" r:id="rId14" xr:uid="{BC01C7F8-B722-8E48-A360-0A90330A8C25}"/>
    <hyperlink ref="L8" r:id="rId15" xr:uid="{897923CB-07DA-F146-80A6-10F8091E64B3}"/>
    <hyperlink ref="L7" r:id="rId16" xr:uid="{F23F2202-FFDA-D741-A86F-6778023291B8}"/>
    <hyperlink ref="L9" r:id="rId17" xr:uid="{4A343999-FCA3-E049-A7DE-255D9C1389E2}"/>
    <hyperlink ref="L4" r:id="rId18" xr:uid="{5D0E614F-F551-8446-953B-169BB9506B56}"/>
    <hyperlink ref="L15" r:id="rId19" xr:uid="{565A4F42-896F-1544-AF2F-1A48DCAD1315}"/>
    <hyperlink ref="O15" r:id="rId20" xr:uid="{B238DE40-41BB-6243-B1DD-2AAE59E6106B}"/>
    <hyperlink ref="L87" r:id="rId21" display="Voron kits - OMRN TL-Q5MC2-Z" xr:uid="{2F798B7F-38DF-8A46-B319-8E7D4C808D85}"/>
    <hyperlink ref="O87" r:id="rId22" xr:uid="{43CEF53C-F0E4-2B49-A52D-EF1ABF0227E0}"/>
    <hyperlink ref="K87" r:id="rId23" xr:uid="{129458CB-3FBE-4144-AF0F-1FEF213A5D93}"/>
    <hyperlink ref="L74" r:id="rId24" xr:uid="{FA3DFA20-4B60-F144-9CA8-CCB064157DA7}"/>
    <hyperlink ref="K74" r:id="rId25" xr:uid="{C2F3C907-CF36-9E45-83F4-B8D48E08B2F3}"/>
    <hyperlink ref="L88" r:id="rId26" xr:uid="{8E3D7B98-A081-8744-92DF-AC4F235EF37C}"/>
    <hyperlink ref="O88" r:id="rId27" xr:uid="{132A2F79-9A6E-5B4A-8FFD-B8F7354C26CF}"/>
    <hyperlink ref="L90" r:id="rId28" xr:uid="{8ACCFDD7-3618-4B49-8273-B20A4693DCDB}"/>
    <hyperlink ref="L89" r:id="rId29" xr:uid="{4E29F3A4-3087-5947-BE25-7CAB753594CB}"/>
    <hyperlink ref="O89:O90" r:id="rId30" display="www.printedsolid.com" xr:uid="{90994A2B-27FB-5D48-874F-1E4AC5485D09}"/>
    <hyperlink ref="L17" r:id="rId31" xr:uid="{DBC706BC-8B8B-FA4E-BD4A-C418A181D131}"/>
    <hyperlink ref="L16" r:id="rId32" xr:uid="{8C681DE7-5C6A-574D-B1ED-DCF7B573014F}"/>
    <hyperlink ref="P18" r:id="rId33" xr:uid="{BA8EC141-D3DC-7143-9A83-16CEE9013DD9}"/>
    <hyperlink ref="L18" r:id="rId34" xr:uid="{AC96E5DC-F814-4A4C-94F9-4682DFC0553E}"/>
    <hyperlink ref="O17" r:id="rId35" xr:uid="{4AA900E2-3BE3-DB44-A8CC-46EFBD06887C}"/>
    <hyperlink ref="O18" r:id="rId36" xr:uid="{8A7BC159-C739-CE41-9B7B-A41B735F1050}"/>
    <hyperlink ref="L10" r:id="rId37" xr:uid="{BBEDCCC1-0253-204D-9FA8-B3B35B19F4C8}"/>
    <hyperlink ref="L11" r:id="rId38" xr:uid="{8561C01C-0311-8D4F-8A7E-5659348229A0}"/>
    <hyperlink ref="P20" r:id="rId39" display="https://www.digikey.com/en/products/detail/panasonic-industrial-automation-sales/GX-HL15B/3896951_x000a_" xr:uid="{D7C40B24-E621-EA42-B1E5-DC8B4DAA4BA1}"/>
    <hyperlink ref="L91" r:id="rId40" xr:uid="{4A7A161D-E5C8-6243-9D0D-BC0D44917074}"/>
    <hyperlink ref="L92" r:id="rId41" xr:uid="{77284F54-D9C2-A149-A6B0-95FEF845B9BE}"/>
    <hyperlink ref="O94" r:id="rId42" xr:uid="{7A2518CE-2538-594E-A2CA-69B1A20D0E1D}"/>
    <hyperlink ref="L93" r:id="rId43" xr:uid="{314AF4ED-6D0D-4949-921F-075F86CCDD59}"/>
    <hyperlink ref="O93" r:id="rId44" xr:uid="{C9432FB8-CF45-804E-B4AC-DA470A310A9F}"/>
    <hyperlink ref="L94" r:id="rId45" xr:uid="{1284806F-3B3A-4D4C-8D9B-1D46C638B485}"/>
    <hyperlink ref="L5" r:id="rId46" xr:uid="{50CFA382-8F2F-A246-8953-8E7DA225FCC8}"/>
    <hyperlink ref="L6" r:id="rId47" xr:uid="{2A49D0FD-6B3D-4446-A31F-0F73108244FB}"/>
    <hyperlink ref="K75" r:id="rId48" xr:uid="{2B386BB6-620B-9C47-82FF-320852EC7D33}"/>
    <hyperlink ref="L75" r:id="rId49" xr:uid="{82D5A8B7-DDB2-9042-AC7B-985D04B14AA5}"/>
    <hyperlink ref="L77" r:id="rId50" xr:uid="{A137EFEC-DDF9-D641-8D49-2869A8157C10}"/>
    <hyperlink ref="O77" r:id="rId51" xr:uid="{7F0E79B5-CE25-A640-8994-5FD75011A0AD}"/>
    <hyperlink ref="L76" r:id="rId52" xr:uid="{D881B52B-FE8F-554E-A215-FA22D5924ED4}"/>
    <hyperlink ref="L78" r:id="rId53" xr:uid="{F2B75D46-65FA-364F-A3CA-0DE565618CEB}"/>
    <hyperlink ref="K78" r:id="rId54" xr:uid="{081DA9FB-FCE6-654A-85C9-C03CD999B81F}"/>
    <hyperlink ref="K76" r:id="rId55" xr:uid="{775DC052-4CC4-2743-B139-1F3C4C854C83}"/>
    <hyperlink ref="K13" r:id="rId56" xr:uid="{1C88E8C0-90E3-F74C-837D-2B7D6BB81A23}"/>
    <hyperlink ref="L13" r:id="rId57" xr:uid="{FC08D31C-9EAF-DB41-89A6-679CCF58AC05}"/>
    <hyperlink ref="L14" r:id="rId58" xr:uid="{5D98BE97-1897-DB4C-930E-951C7F1D94DB}"/>
    <hyperlink ref="K14" r:id="rId59" xr:uid="{C9420803-C255-9944-81BC-C3AD0CC337B2}"/>
  </hyperlinks>
  <pageMargins left="0.7" right="0.7" top="0.75" bottom="0.75" header="0.3" footer="0.3"/>
  <pageSetup orientation="portrait" horizontalDpi="0" verticalDpi="0"/>
  <legacyDrawing r:id="rId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A4A-1E57-6F4A-B60C-8E88D01B7C12}">
  <dimension ref="A1:X129"/>
  <sheetViews>
    <sheetView topLeftCell="A83" workbookViewId="0">
      <selection activeCell="B106" sqref="B106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3.6640625" style="11" bestFit="1" customWidth="1"/>
    <col min="6" max="6" width="34.5" style="14" bestFit="1" customWidth="1"/>
    <col min="8" max="8" width="100.83203125" bestFit="1" customWidth="1"/>
    <col min="9" max="11" width="77.5" customWidth="1"/>
  </cols>
  <sheetData>
    <row r="1" spans="1:8" s="3" customFormat="1" ht="19">
      <c r="A1" s="3" t="s">
        <v>0</v>
      </c>
      <c r="B1" s="3" t="s">
        <v>1</v>
      </c>
      <c r="C1" s="3" t="s">
        <v>2</v>
      </c>
      <c r="E1" s="3" t="s">
        <v>138</v>
      </c>
      <c r="F1" s="3" t="s">
        <v>189</v>
      </c>
      <c r="G1" s="3" t="s">
        <v>193</v>
      </c>
      <c r="H1" s="3" t="s">
        <v>3</v>
      </c>
    </row>
    <row r="2" spans="1:8">
      <c r="A2" t="s">
        <v>4</v>
      </c>
      <c r="B2" t="s">
        <v>5</v>
      </c>
      <c r="C2">
        <v>22</v>
      </c>
      <c r="F2" s="15" t="s">
        <v>188</v>
      </c>
    </row>
    <row r="3" spans="1:8">
      <c r="A3" t="s">
        <v>4</v>
      </c>
      <c r="B3" t="s">
        <v>6</v>
      </c>
      <c r="C3">
        <v>22</v>
      </c>
      <c r="F3" s="15" t="s">
        <v>188</v>
      </c>
    </row>
    <row r="4" spans="1:8">
      <c r="A4" t="s">
        <v>4</v>
      </c>
      <c r="B4" t="s">
        <v>7</v>
      </c>
      <c r="C4">
        <v>35</v>
      </c>
      <c r="F4" s="15" t="s">
        <v>188</v>
      </c>
    </row>
    <row r="5" spans="1:8">
      <c r="A5" t="s">
        <v>4</v>
      </c>
      <c r="B5" t="s">
        <v>8</v>
      </c>
      <c r="C5">
        <v>35</v>
      </c>
      <c r="F5" s="15" t="s">
        <v>188</v>
      </c>
    </row>
    <row r="6" spans="1:8">
      <c r="A6" t="s">
        <v>4</v>
      </c>
      <c r="B6" t="s">
        <v>9</v>
      </c>
      <c r="C6">
        <v>16</v>
      </c>
      <c r="F6" s="15" t="s">
        <v>188</v>
      </c>
    </row>
    <row r="7" spans="1:8">
      <c r="A7" t="s">
        <v>4</v>
      </c>
      <c r="B7" t="s">
        <v>10</v>
      </c>
      <c r="C7">
        <v>68</v>
      </c>
      <c r="F7" s="15" t="s">
        <v>188</v>
      </c>
    </row>
    <row r="8" spans="1:8">
      <c r="A8" t="s">
        <v>4</v>
      </c>
      <c r="B8" t="s">
        <v>11</v>
      </c>
      <c r="C8">
        <v>42</v>
      </c>
      <c r="F8" s="15" t="s">
        <v>188</v>
      </c>
    </row>
    <row r="9" spans="1:8">
      <c r="A9" t="s">
        <v>4</v>
      </c>
      <c r="B9" t="s">
        <v>12</v>
      </c>
      <c r="C9">
        <v>7</v>
      </c>
      <c r="F9" s="15" t="s">
        <v>188</v>
      </c>
    </row>
    <row r="10" spans="1:8">
      <c r="A10" t="s">
        <v>4</v>
      </c>
      <c r="B10" t="s">
        <v>13</v>
      </c>
      <c r="C10">
        <v>4</v>
      </c>
      <c r="F10" s="15" t="s">
        <v>188</v>
      </c>
    </row>
    <row r="11" spans="1:8">
      <c r="A11" t="s">
        <v>4</v>
      </c>
      <c r="B11" t="s">
        <v>14</v>
      </c>
      <c r="C11">
        <v>30</v>
      </c>
      <c r="F11" s="15" t="s">
        <v>188</v>
      </c>
    </row>
    <row r="12" spans="1:8">
      <c r="A12" t="s">
        <v>4</v>
      </c>
      <c r="B12" t="s">
        <v>15</v>
      </c>
      <c r="C12">
        <v>25</v>
      </c>
      <c r="F12" s="15" t="s">
        <v>188</v>
      </c>
    </row>
    <row r="13" spans="1:8">
      <c r="A13" t="s">
        <v>4</v>
      </c>
      <c r="B13" t="s">
        <v>16</v>
      </c>
      <c r="C13">
        <v>22</v>
      </c>
      <c r="F13" s="15" t="s">
        <v>188</v>
      </c>
    </row>
    <row r="14" spans="1:8">
      <c r="A14" t="s">
        <v>4</v>
      </c>
      <c r="B14" t="s">
        <v>17</v>
      </c>
      <c r="C14">
        <v>20</v>
      </c>
      <c r="F14" s="15" t="s">
        <v>188</v>
      </c>
    </row>
    <row r="15" spans="1:8">
      <c r="A15" t="s">
        <v>4</v>
      </c>
      <c r="B15" t="s">
        <v>18</v>
      </c>
      <c r="C15">
        <v>41</v>
      </c>
      <c r="F15" s="15" t="s">
        <v>188</v>
      </c>
    </row>
    <row r="16" spans="1:8">
      <c r="A16" t="s">
        <v>4</v>
      </c>
      <c r="B16" t="s">
        <v>19</v>
      </c>
      <c r="C16">
        <v>4</v>
      </c>
      <c r="F16" s="15"/>
      <c r="G16" t="s">
        <v>194</v>
      </c>
      <c r="H16" t="s">
        <v>233</v>
      </c>
    </row>
    <row r="17" spans="1:6">
      <c r="A17" t="s">
        <v>4</v>
      </c>
      <c r="B17" t="s">
        <v>20</v>
      </c>
      <c r="C17">
        <v>187</v>
      </c>
      <c r="F17" s="15" t="s">
        <v>188</v>
      </c>
    </row>
    <row r="18" spans="1:6">
      <c r="A18" t="s">
        <v>4</v>
      </c>
      <c r="B18" t="s">
        <v>21</v>
      </c>
      <c r="C18">
        <v>11</v>
      </c>
      <c r="F18" s="15" t="s">
        <v>188</v>
      </c>
    </row>
    <row r="19" spans="1:6">
      <c r="A19" t="s">
        <v>4</v>
      </c>
      <c r="B19" t="s">
        <v>22</v>
      </c>
      <c r="C19">
        <v>8</v>
      </c>
      <c r="F19" s="15" t="s">
        <v>188</v>
      </c>
    </row>
    <row r="20" spans="1:6">
      <c r="A20" t="s">
        <v>4</v>
      </c>
      <c r="B20" t="s">
        <v>23</v>
      </c>
      <c r="C20">
        <v>6</v>
      </c>
      <c r="F20" s="15" t="s">
        <v>188</v>
      </c>
    </row>
    <row r="21" spans="1:6">
      <c r="A21" t="s">
        <v>4</v>
      </c>
      <c r="B21" t="s">
        <v>24</v>
      </c>
      <c r="C21">
        <v>103</v>
      </c>
      <c r="F21" s="15" t="s">
        <v>188</v>
      </c>
    </row>
    <row r="22" spans="1:6">
      <c r="A22" t="s">
        <v>4</v>
      </c>
      <c r="B22" t="s">
        <v>25</v>
      </c>
      <c r="C22">
        <v>60</v>
      </c>
      <c r="F22" s="15" t="s">
        <v>188</v>
      </c>
    </row>
    <row r="23" spans="1:6">
      <c r="A23" t="s">
        <v>4</v>
      </c>
      <c r="B23" t="s">
        <v>26</v>
      </c>
      <c r="C23">
        <v>3</v>
      </c>
      <c r="F23" s="15" t="s">
        <v>188</v>
      </c>
    </row>
    <row r="24" spans="1:6">
      <c r="A24" t="s">
        <v>4</v>
      </c>
      <c r="B24" t="s">
        <v>27</v>
      </c>
      <c r="C24">
        <v>110</v>
      </c>
      <c r="F24" s="15" t="s">
        <v>188</v>
      </c>
    </row>
    <row r="25" spans="1:6">
      <c r="A25" t="s">
        <v>4</v>
      </c>
      <c r="B25" t="s">
        <v>28</v>
      </c>
      <c r="C25">
        <v>16</v>
      </c>
      <c r="F25" s="15" t="s">
        <v>188</v>
      </c>
    </row>
    <row r="26" spans="1:6">
      <c r="A26" t="s">
        <v>29</v>
      </c>
      <c r="B26" t="s">
        <v>30</v>
      </c>
      <c r="C26">
        <v>4</v>
      </c>
      <c r="F26" s="15" t="s">
        <v>190</v>
      </c>
    </row>
    <row r="27" spans="1:6">
      <c r="A27" t="s">
        <v>29</v>
      </c>
      <c r="B27" t="s">
        <v>31</v>
      </c>
      <c r="C27">
        <v>3</v>
      </c>
      <c r="F27" s="15" t="s">
        <v>190</v>
      </c>
    </row>
    <row r="28" spans="1:6">
      <c r="A28" t="s">
        <v>29</v>
      </c>
      <c r="B28" t="s">
        <v>32</v>
      </c>
      <c r="C28">
        <v>4</v>
      </c>
      <c r="F28" s="15" t="s">
        <v>190</v>
      </c>
    </row>
    <row r="29" spans="1:6">
      <c r="A29" t="s">
        <v>29</v>
      </c>
      <c r="B29" t="s">
        <v>33</v>
      </c>
      <c r="C29">
        <v>4</v>
      </c>
      <c r="F29" s="15" t="s">
        <v>190</v>
      </c>
    </row>
    <row r="30" spans="1:6">
      <c r="A30" t="s">
        <v>29</v>
      </c>
      <c r="B30" t="s">
        <v>34</v>
      </c>
      <c r="C30">
        <v>2</v>
      </c>
      <c r="F30" s="15" t="s">
        <v>190</v>
      </c>
    </row>
    <row r="31" spans="1:6">
      <c r="A31" t="s">
        <v>29</v>
      </c>
      <c r="B31" t="s">
        <v>35</v>
      </c>
      <c r="C31">
        <v>4</v>
      </c>
      <c r="F31" s="15" t="s">
        <v>190</v>
      </c>
    </row>
    <row r="32" spans="1:6">
      <c r="A32" t="s">
        <v>29</v>
      </c>
      <c r="B32" t="s">
        <v>36</v>
      </c>
      <c r="C32">
        <v>20</v>
      </c>
      <c r="F32" s="15" t="s">
        <v>190</v>
      </c>
    </row>
    <row r="33" spans="1:8">
      <c r="A33" t="s">
        <v>29</v>
      </c>
      <c r="B33" t="s">
        <v>37</v>
      </c>
      <c r="C33">
        <v>12</v>
      </c>
      <c r="F33" s="15" t="s">
        <v>190</v>
      </c>
    </row>
    <row r="34" spans="1:8">
      <c r="A34" t="s">
        <v>29</v>
      </c>
      <c r="B34" t="s">
        <v>191</v>
      </c>
      <c r="C34">
        <v>4</v>
      </c>
      <c r="F34" s="15" t="s">
        <v>190</v>
      </c>
    </row>
    <row r="35" spans="1:8">
      <c r="A35" t="s">
        <v>29</v>
      </c>
      <c r="B35" t="s">
        <v>192</v>
      </c>
      <c r="C35">
        <v>1</v>
      </c>
      <c r="F35" s="15" t="s">
        <v>190</v>
      </c>
    </row>
    <row r="36" spans="1:8">
      <c r="A36" t="s">
        <v>29</v>
      </c>
      <c r="B36" t="s">
        <v>39</v>
      </c>
      <c r="C36">
        <v>4</v>
      </c>
      <c r="F36" s="15" t="s">
        <v>190</v>
      </c>
    </row>
    <row r="37" spans="1:8">
      <c r="A37" t="s">
        <v>29</v>
      </c>
      <c r="B37" t="s">
        <v>40</v>
      </c>
      <c r="C37">
        <v>4</v>
      </c>
      <c r="F37" s="15" t="s">
        <v>190</v>
      </c>
    </row>
    <row r="38" spans="1:8">
      <c r="A38" t="s">
        <v>29</v>
      </c>
      <c r="B38" t="s">
        <v>41</v>
      </c>
      <c r="C38">
        <v>1</v>
      </c>
      <c r="F38" s="15" t="s">
        <v>236</v>
      </c>
    </row>
    <row r="39" spans="1:8">
      <c r="A39" t="s">
        <v>29</v>
      </c>
      <c r="B39" t="s">
        <v>42</v>
      </c>
      <c r="C39">
        <v>6</v>
      </c>
      <c r="F39" s="15" t="s">
        <v>178</v>
      </c>
    </row>
    <row r="40" spans="1:8">
      <c r="A40" t="s">
        <v>29</v>
      </c>
      <c r="B40" t="s">
        <v>43</v>
      </c>
      <c r="C40">
        <v>1</v>
      </c>
      <c r="F40" s="15" t="s">
        <v>195</v>
      </c>
    </row>
    <row r="41" spans="1:8">
      <c r="A41" t="s">
        <v>29</v>
      </c>
      <c r="B41" t="s">
        <v>44</v>
      </c>
      <c r="C41">
        <v>2</v>
      </c>
      <c r="F41" s="15" t="s">
        <v>190</v>
      </c>
    </row>
    <row r="42" spans="1:8">
      <c r="A42" t="s">
        <v>45</v>
      </c>
      <c r="B42" t="s">
        <v>46</v>
      </c>
      <c r="C42">
        <v>3</v>
      </c>
      <c r="F42" s="15" t="s">
        <v>247</v>
      </c>
    </row>
    <row r="43" spans="1:8">
      <c r="A43" t="s">
        <v>45</v>
      </c>
      <c r="B43" t="s">
        <v>47</v>
      </c>
      <c r="C43">
        <v>1</v>
      </c>
      <c r="F43" s="15" t="s">
        <v>207</v>
      </c>
    </row>
    <row r="44" spans="1:8">
      <c r="A44" t="s">
        <v>45</v>
      </c>
      <c r="B44" t="s">
        <v>48</v>
      </c>
      <c r="C44">
        <v>1</v>
      </c>
    </row>
    <row r="45" spans="1:8">
      <c r="A45" t="s">
        <v>45</v>
      </c>
      <c r="B45" t="s">
        <v>49</v>
      </c>
      <c r="C45">
        <v>1</v>
      </c>
      <c r="F45" s="15" t="s">
        <v>236</v>
      </c>
    </row>
    <row r="46" spans="1:8">
      <c r="A46" t="s">
        <v>45</v>
      </c>
      <c r="B46" t="s">
        <v>50</v>
      </c>
      <c r="C46">
        <v>1</v>
      </c>
      <c r="F46" s="15" t="s">
        <v>236</v>
      </c>
    </row>
    <row r="47" spans="1:8">
      <c r="A47" t="s">
        <v>45</v>
      </c>
      <c r="B47" t="s">
        <v>51</v>
      </c>
      <c r="C47">
        <v>1</v>
      </c>
      <c r="F47" s="15" t="s">
        <v>237</v>
      </c>
    </row>
    <row r="48" spans="1:8">
      <c r="A48" t="s">
        <v>45</v>
      </c>
      <c r="B48" t="s">
        <v>52</v>
      </c>
      <c r="C48">
        <v>1</v>
      </c>
      <c r="H48" t="s">
        <v>268</v>
      </c>
    </row>
    <row r="49" spans="1:8">
      <c r="A49" t="s">
        <v>45</v>
      </c>
      <c r="B49" t="s">
        <v>55</v>
      </c>
      <c r="C49">
        <v>1</v>
      </c>
      <c r="H49" t="s">
        <v>268</v>
      </c>
    </row>
    <row r="50" spans="1:8">
      <c r="A50" t="s">
        <v>45</v>
      </c>
      <c r="B50" t="s">
        <v>56</v>
      </c>
      <c r="C50">
        <v>1</v>
      </c>
    </row>
    <row r="51" spans="1:8">
      <c r="A51" t="s">
        <v>45</v>
      </c>
      <c r="B51" t="s">
        <v>57</v>
      </c>
      <c r="C51">
        <v>3</v>
      </c>
      <c r="F51" s="15" t="s">
        <v>236</v>
      </c>
    </row>
    <row r="52" spans="1:8">
      <c r="A52" t="s">
        <v>45</v>
      </c>
      <c r="B52" t="s">
        <v>58</v>
      </c>
      <c r="C52">
        <v>1</v>
      </c>
      <c r="F52" s="15" t="s">
        <v>238</v>
      </c>
    </row>
    <row r="53" spans="1:8">
      <c r="A53" t="s">
        <v>45</v>
      </c>
      <c r="B53" t="s">
        <v>59</v>
      </c>
      <c r="C53">
        <v>7</v>
      </c>
      <c r="F53" s="15" t="s">
        <v>239</v>
      </c>
    </row>
    <row r="54" spans="1:8">
      <c r="A54" t="s">
        <v>45</v>
      </c>
      <c r="B54" t="s">
        <v>60</v>
      </c>
      <c r="C54">
        <v>1</v>
      </c>
      <c r="E54" s="11" t="s">
        <v>228</v>
      </c>
      <c r="H54" t="s">
        <v>240</v>
      </c>
    </row>
    <row r="55" spans="1:8">
      <c r="A55" t="s">
        <v>45</v>
      </c>
      <c r="B55" t="s">
        <v>61</v>
      </c>
      <c r="C55">
        <v>1</v>
      </c>
      <c r="E55" s="11" t="s">
        <v>228</v>
      </c>
      <c r="F55" s="15" t="s">
        <v>226</v>
      </c>
      <c r="H55" t="s">
        <v>235</v>
      </c>
    </row>
    <row r="56" spans="1:8">
      <c r="A56" t="s">
        <v>45</v>
      </c>
      <c r="B56" t="s">
        <v>62</v>
      </c>
      <c r="C56">
        <v>1</v>
      </c>
      <c r="F56" s="15" t="s">
        <v>220</v>
      </c>
    </row>
    <row r="57" spans="1:8">
      <c r="A57" t="s">
        <v>45</v>
      </c>
      <c r="B57" t="s">
        <v>63</v>
      </c>
      <c r="C57">
        <v>1</v>
      </c>
      <c r="F57" s="15" t="s">
        <v>217</v>
      </c>
    </row>
    <row r="58" spans="1:8">
      <c r="A58" t="s">
        <v>45</v>
      </c>
      <c r="B58" t="s">
        <v>64</v>
      </c>
      <c r="C58">
        <v>1</v>
      </c>
      <c r="F58" s="15" t="s">
        <v>223</v>
      </c>
    </row>
    <row r="59" spans="1:8">
      <c r="A59" t="s">
        <v>45</v>
      </c>
      <c r="B59" t="s">
        <v>65</v>
      </c>
      <c r="C59">
        <v>1</v>
      </c>
      <c r="F59" s="15" t="s">
        <v>236</v>
      </c>
    </row>
    <row r="60" spans="1:8">
      <c r="A60" t="s">
        <v>45</v>
      </c>
      <c r="B60" t="s">
        <v>66</v>
      </c>
      <c r="C60">
        <v>1</v>
      </c>
      <c r="F60" s="15" t="s">
        <v>247</v>
      </c>
    </row>
    <row r="61" spans="1:8">
      <c r="A61" t="s">
        <v>45</v>
      </c>
      <c r="B61" t="s">
        <v>67</v>
      </c>
      <c r="C61">
        <v>1</v>
      </c>
      <c r="E61" s="11" t="s">
        <v>228</v>
      </c>
      <c r="F61" s="15" t="s">
        <v>247</v>
      </c>
      <c r="H61" t="s">
        <v>267</v>
      </c>
    </row>
    <row r="62" spans="1:8">
      <c r="A62" t="s">
        <v>45</v>
      </c>
      <c r="B62" t="s">
        <v>68</v>
      </c>
      <c r="C62">
        <v>1</v>
      </c>
      <c r="F62" s="15" t="s">
        <v>247</v>
      </c>
      <c r="H62" t="s">
        <v>270</v>
      </c>
    </row>
    <row r="63" spans="1:8">
      <c r="A63" t="s">
        <v>45</v>
      </c>
      <c r="B63" t="s">
        <v>69</v>
      </c>
      <c r="C63">
        <v>6</v>
      </c>
      <c r="F63" s="15" t="s">
        <v>248</v>
      </c>
    </row>
    <row r="64" spans="1:8">
      <c r="A64" t="s">
        <v>45</v>
      </c>
      <c r="B64" t="s">
        <v>70</v>
      </c>
      <c r="C64">
        <v>1</v>
      </c>
      <c r="F64" s="15" t="s">
        <v>248</v>
      </c>
    </row>
    <row r="65" spans="1:8">
      <c r="A65" t="s">
        <v>71</v>
      </c>
      <c r="B65" t="s">
        <v>134</v>
      </c>
      <c r="C65">
        <v>4</v>
      </c>
      <c r="F65" s="15" t="s">
        <v>236</v>
      </c>
    </row>
    <row r="66" spans="1:8">
      <c r="A66" t="s">
        <v>72</v>
      </c>
      <c r="B66" t="s">
        <v>73</v>
      </c>
      <c r="C66">
        <v>4</v>
      </c>
      <c r="F66" s="15" t="s">
        <v>253</v>
      </c>
    </row>
    <row r="67" spans="1:8">
      <c r="A67" t="s">
        <v>72</v>
      </c>
      <c r="B67" t="s">
        <v>74</v>
      </c>
      <c r="C67">
        <v>1</v>
      </c>
      <c r="F67" s="15" t="s">
        <v>253</v>
      </c>
    </row>
    <row r="68" spans="1:8">
      <c r="A68" t="s">
        <v>72</v>
      </c>
      <c r="B68" t="s">
        <v>75</v>
      </c>
      <c r="C68">
        <v>2</v>
      </c>
      <c r="F68" s="15" t="s">
        <v>253</v>
      </c>
    </row>
    <row r="69" spans="1:8">
      <c r="A69" t="s">
        <v>72</v>
      </c>
      <c r="B69" t="s">
        <v>76</v>
      </c>
      <c r="C69">
        <v>1</v>
      </c>
      <c r="F69" s="15" t="s">
        <v>253</v>
      </c>
    </row>
    <row r="70" spans="1:8">
      <c r="A70" t="s">
        <v>72</v>
      </c>
      <c r="B70" t="s">
        <v>77</v>
      </c>
      <c r="C70">
        <v>2</v>
      </c>
      <c r="F70" s="15" t="s">
        <v>253</v>
      </c>
    </row>
    <row r="71" spans="1:8">
      <c r="A71" t="s">
        <v>72</v>
      </c>
      <c r="B71" t="s">
        <v>78</v>
      </c>
      <c r="C71">
        <v>10</v>
      </c>
      <c r="F71" s="15" t="s">
        <v>253</v>
      </c>
    </row>
    <row r="72" spans="1:8">
      <c r="A72" t="s">
        <v>72</v>
      </c>
      <c r="B72" t="s">
        <v>79</v>
      </c>
      <c r="C72">
        <v>4</v>
      </c>
      <c r="F72" s="15" t="s">
        <v>253</v>
      </c>
    </row>
    <row r="73" spans="1:8">
      <c r="A73" t="s">
        <v>72</v>
      </c>
      <c r="B73" t="s">
        <v>154</v>
      </c>
      <c r="C73">
        <v>0</v>
      </c>
      <c r="F73" s="15" t="s">
        <v>253</v>
      </c>
      <c r="H73" t="s">
        <v>245</v>
      </c>
    </row>
    <row r="74" spans="1:8">
      <c r="A74" t="s">
        <v>80</v>
      </c>
      <c r="B74" t="s">
        <v>81</v>
      </c>
      <c r="C74">
        <v>1</v>
      </c>
    </row>
    <row r="75" spans="1:8">
      <c r="A75" t="s">
        <v>80</v>
      </c>
      <c r="B75" t="s">
        <v>82</v>
      </c>
      <c r="C75">
        <v>1</v>
      </c>
      <c r="F75" s="15" t="s">
        <v>236</v>
      </c>
      <c r="H75" t="s">
        <v>246</v>
      </c>
    </row>
    <row r="76" spans="1:8">
      <c r="A76" t="s">
        <v>80</v>
      </c>
      <c r="B76" t="s">
        <v>83</v>
      </c>
      <c r="C76">
        <v>1</v>
      </c>
      <c r="F76" s="15" t="s">
        <v>236</v>
      </c>
    </row>
    <row r="77" spans="1:8">
      <c r="A77" t="s">
        <v>80</v>
      </c>
      <c r="B77" t="s">
        <v>84</v>
      </c>
      <c r="C77">
        <v>1</v>
      </c>
      <c r="E77" s="11" t="s">
        <v>228</v>
      </c>
      <c r="H77" t="s">
        <v>235</v>
      </c>
    </row>
    <row r="78" spans="1:8">
      <c r="A78" t="s">
        <v>80</v>
      </c>
      <c r="B78" t="s">
        <v>85</v>
      </c>
      <c r="C78">
        <v>1</v>
      </c>
    </row>
    <row r="79" spans="1:8">
      <c r="A79" t="s">
        <v>80</v>
      </c>
      <c r="B79" t="s">
        <v>86</v>
      </c>
      <c r="C79">
        <v>1</v>
      </c>
    </row>
    <row r="80" spans="1:8">
      <c r="A80" t="s">
        <v>80</v>
      </c>
      <c r="B80" t="s">
        <v>87</v>
      </c>
      <c r="C80">
        <v>1</v>
      </c>
    </row>
    <row r="81" spans="1:8">
      <c r="A81" t="s">
        <v>80</v>
      </c>
      <c r="B81" t="s">
        <v>243</v>
      </c>
      <c r="C81">
        <v>8</v>
      </c>
      <c r="F81" s="15" t="s">
        <v>236</v>
      </c>
    </row>
    <row r="82" spans="1:8">
      <c r="A82" t="s">
        <v>80</v>
      </c>
      <c r="B82" t="s">
        <v>89</v>
      </c>
      <c r="C82">
        <v>1</v>
      </c>
      <c r="F82" s="15" t="s">
        <v>236</v>
      </c>
    </row>
    <row r="83" spans="1:8">
      <c r="A83" t="s">
        <v>80</v>
      </c>
      <c r="B83" t="s">
        <v>90</v>
      </c>
      <c r="C83">
        <v>1</v>
      </c>
      <c r="H83" t="s">
        <v>244</v>
      </c>
    </row>
    <row r="84" spans="1:8">
      <c r="A84" t="s">
        <v>91</v>
      </c>
      <c r="B84" t="s">
        <v>130</v>
      </c>
      <c r="C84">
        <v>42</v>
      </c>
    </row>
    <row r="85" spans="1:8">
      <c r="A85" t="s">
        <v>91</v>
      </c>
      <c r="B85" t="s">
        <v>92</v>
      </c>
      <c r="C85">
        <v>1</v>
      </c>
      <c r="F85" s="15" t="s">
        <v>247</v>
      </c>
      <c r="H85" t="s">
        <v>251</v>
      </c>
    </row>
    <row r="86" spans="1:8">
      <c r="A86" t="s">
        <v>91</v>
      </c>
      <c r="B86" t="s">
        <v>93</v>
      </c>
      <c r="C86">
        <v>1</v>
      </c>
      <c r="F86" s="15" t="s">
        <v>247</v>
      </c>
      <c r="H86" t="s">
        <v>252</v>
      </c>
    </row>
    <row r="87" spans="1:8">
      <c r="A87" t="s">
        <v>91</v>
      </c>
      <c r="B87" t="s">
        <v>94</v>
      </c>
      <c r="C87">
        <v>1</v>
      </c>
      <c r="F87" s="15" t="s">
        <v>247</v>
      </c>
      <c r="H87" t="s">
        <v>252</v>
      </c>
    </row>
    <row r="88" spans="1:8">
      <c r="A88" t="s">
        <v>91</v>
      </c>
      <c r="B88" t="s">
        <v>129</v>
      </c>
      <c r="C88">
        <v>7</v>
      </c>
      <c r="F88" s="15" t="s">
        <v>247</v>
      </c>
      <c r="H88" t="s">
        <v>265</v>
      </c>
    </row>
    <row r="89" spans="1:8">
      <c r="A89" t="s">
        <v>91</v>
      </c>
      <c r="B89" t="s">
        <v>131</v>
      </c>
      <c r="C89">
        <v>5</v>
      </c>
      <c r="F89" s="15" t="s">
        <v>247</v>
      </c>
      <c r="H89" t="s">
        <v>266</v>
      </c>
    </row>
    <row r="90" spans="1:8">
      <c r="A90" t="s">
        <v>91</v>
      </c>
      <c r="B90" t="s">
        <v>132</v>
      </c>
      <c r="C90">
        <v>1</v>
      </c>
    </row>
    <row r="91" spans="1:8">
      <c r="A91" t="s">
        <v>91</v>
      </c>
      <c r="B91" t="s">
        <v>133</v>
      </c>
      <c r="C91">
        <v>1</v>
      </c>
      <c r="F91" s="15"/>
      <c r="H91" t="s">
        <v>249</v>
      </c>
    </row>
    <row r="92" spans="1:8">
      <c r="A92" t="s">
        <v>91</v>
      </c>
      <c r="B92" t="s">
        <v>95</v>
      </c>
      <c r="C92">
        <v>1</v>
      </c>
      <c r="F92" s="15" t="s">
        <v>247</v>
      </c>
      <c r="H92" t="s">
        <v>249</v>
      </c>
    </row>
    <row r="93" spans="1:8">
      <c r="A93" t="s">
        <v>91</v>
      </c>
      <c r="B93" t="s">
        <v>96</v>
      </c>
      <c r="C93">
        <v>1</v>
      </c>
      <c r="H93" t="s">
        <v>250</v>
      </c>
    </row>
    <row r="94" spans="1:8">
      <c r="A94" t="s">
        <v>91</v>
      </c>
      <c r="B94" t="s">
        <v>97</v>
      </c>
      <c r="C94">
        <v>4</v>
      </c>
      <c r="F94" s="15" t="s">
        <v>247</v>
      </c>
    </row>
    <row r="95" spans="1:8">
      <c r="A95" t="s">
        <v>91</v>
      </c>
      <c r="B95" t="s">
        <v>98</v>
      </c>
      <c r="C95">
        <v>1</v>
      </c>
      <c r="F95" s="15" t="s">
        <v>247</v>
      </c>
    </row>
    <row r="96" spans="1:8">
      <c r="A96" t="s">
        <v>91</v>
      </c>
      <c r="B96" t="s">
        <v>99</v>
      </c>
      <c r="C96">
        <v>2</v>
      </c>
      <c r="F96" s="15" t="s">
        <v>247</v>
      </c>
    </row>
    <row r="97" spans="1:8">
      <c r="A97" t="s">
        <v>91</v>
      </c>
      <c r="B97" t="s">
        <v>100</v>
      </c>
      <c r="C97">
        <v>4</v>
      </c>
      <c r="F97" s="15" t="s">
        <v>247</v>
      </c>
    </row>
    <row r="98" spans="1:8">
      <c r="A98" t="s">
        <v>91</v>
      </c>
      <c r="B98" t="s">
        <v>101</v>
      </c>
      <c r="C98">
        <v>1</v>
      </c>
      <c r="F98" s="15" t="s">
        <v>247</v>
      </c>
    </row>
    <row r="99" spans="1:8">
      <c r="A99" t="s">
        <v>91</v>
      </c>
      <c r="B99" t="s">
        <v>102</v>
      </c>
      <c r="C99">
        <v>2</v>
      </c>
      <c r="F99" s="15" t="s">
        <v>247</v>
      </c>
    </row>
    <row r="100" spans="1:8">
      <c r="A100" t="s">
        <v>91</v>
      </c>
      <c r="B100" t="s">
        <v>103</v>
      </c>
      <c r="C100">
        <v>1</v>
      </c>
      <c r="F100" s="15" t="s">
        <v>247</v>
      </c>
    </row>
    <row r="101" spans="1:8">
      <c r="A101" t="s">
        <v>91</v>
      </c>
      <c r="B101" t="s">
        <v>104</v>
      </c>
      <c r="C101">
        <v>1</v>
      </c>
      <c r="F101" s="15" t="s">
        <v>247</v>
      </c>
    </row>
    <row r="102" spans="1:8">
      <c r="A102" t="s">
        <v>91</v>
      </c>
      <c r="B102" t="s">
        <v>105</v>
      </c>
      <c r="C102">
        <v>6</v>
      </c>
      <c r="F102" s="15" t="s">
        <v>247</v>
      </c>
    </row>
    <row r="103" spans="1:8">
      <c r="A103" t="s">
        <v>91</v>
      </c>
      <c r="B103" t="s">
        <v>106</v>
      </c>
      <c r="C103">
        <v>6</v>
      </c>
      <c r="F103" s="15" t="s">
        <v>247</v>
      </c>
    </row>
    <row r="104" spans="1:8">
      <c r="A104" t="s">
        <v>91</v>
      </c>
      <c r="B104" t="s">
        <v>107</v>
      </c>
      <c r="C104">
        <v>40</v>
      </c>
      <c r="F104" s="15" t="s">
        <v>247</v>
      </c>
    </row>
    <row r="105" spans="1:8">
      <c r="A105" t="s">
        <v>91</v>
      </c>
      <c r="B105" t="s">
        <v>108</v>
      </c>
      <c r="C105">
        <v>40</v>
      </c>
      <c r="F105" s="15" t="s">
        <v>247</v>
      </c>
    </row>
    <row r="106" spans="1:8">
      <c r="A106" t="s">
        <v>91</v>
      </c>
      <c r="B106" t="s">
        <v>109</v>
      </c>
      <c r="C106">
        <v>3</v>
      </c>
    </row>
    <row r="107" spans="1:8">
      <c r="A107" t="s">
        <v>91</v>
      </c>
      <c r="B107" t="s">
        <v>110</v>
      </c>
      <c r="C107">
        <v>24</v>
      </c>
      <c r="F107" s="15" t="s">
        <v>236</v>
      </c>
      <c r="H107" t="s">
        <v>254</v>
      </c>
    </row>
    <row r="108" spans="1:8">
      <c r="A108" t="s">
        <v>91</v>
      </c>
      <c r="B108" t="s">
        <v>111</v>
      </c>
      <c r="C108">
        <v>14</v>
      </c>
      <c r="F108" s="15" t="s">
        <v>236</v>
      </c>
      <c r="H108" t="s">
        <v>254</v>
      </c>
    </row>
    <row r="109" spans="1:8">
      <c r="A109" t="s">
        <v>91</v>
      </c>
      <c r="B109" t="s">
        <v>112</v>
      </c>
      <c r="C109">
        <v>4</v>
      </c>
      <c r="F109" s="15" t="s">
        <v>236</v>
      </c>
      <c r="H109" s="43" t="s">
        <v>254</v>
      </c>
    </row>
    <row r="110" spans="1:8">
      <c r="A110" t="s">
        <v>91</v>
      </c>
      <c r="B110" t="s">
        <v>113</v>
      </c>
      <c r="C110">
        <v>2</v>
      </c>
      <c r="F110" s="15" t="s">
        <v>236</v>
      </c>
      <c r="H110" s="43" t="s">
        <v>254</v>
      </c>
    </row>
    <row r="111" spans="1:8">
      <c r="A111" s="36" t="s">
        <v>91</v>
      </c>
      <c r="B111" s="37" t="s">
        <v>255</v>
      </c>
      <c r="C111" s="36">
        <v>1</v>
      </c>
      <c r="H111" s="44" t="s">
        <v>256</v>
      </c>
    </row>
    <row r="112" spans="1:8">
      <c r="A112" s="36" t="s">
        <v>91</v>
      </c>
      <c r="B112" s="37" t="s">
        <v>257</v>
      </c>
      <c r="C112" s="36">
        <v>1</v>
      </c>
      <c r="H112" s="44" t="s">
        <v>258</v>
      </c>
    </row>
    <row r="113" spans="1:24">
      <c r="A113" s="36" t="s">
        <v>91</v>
      </c>
      <c r="B113" s="37" t="s">
        <v>259</v>
      </c>
      <c r="C113" s="36">
        <v>2</v>
      </c>
      <c r="H113" s="43" t="s">
        <v>262</v>
      </c>
    </row>
    <row r="114" spans="1:24">
      <c r="A114" s="36" t="s">
        <v>91</v>
      </c>
      <c r="B114" s="37" t="s">
        <v>260</v>
      </c>
      <c r="C114" s="36">
        <v>2</v>
      </c>
      <c r="H114" s="44" t="s">
        <v>261</v>
      </c>
    </row>
    <row r="115" spans="1:24">
      <c r="A115" t="s">
        <v>114</v>
      </c>
      <c r="B115" t="s">
        <v>115</v>
      </c>
      <c r="C115">
        <v>2</v>
      </c>
      <c r="H115" s="43"/>
    </row>
    <row r="116" spans="1:24">
      <c r="A116" t="s">
        <v>114</v>
      </c>
      <c r="B116" t="s">
        <v>116</v>
      </c>
      <c r="C116">
        <v>1</v>
      </c>
    </row>
    <row r="117" spans="1:24">
      <c r="A117" t="s">
        <v>114</v>
      </c>
      <c r="B117" t="s">
        <v>117</v>
      </c>
      <c r="C117">
        <v>2</v>
      </c>
    </row>
    <row r="118" spans="1:24">
      <c r="A118" t="s">
        <v>114</v>
      </c>
      <c r="B118" t="s">
        <v>118</v>
      </c>
      <c r="C118">
        <v>2</v>
      </c>
    </row>
    <row r="119" spans="1:24">
      <c r="A119" t="s">
        <v>114</v>
      </c>
      <c r="B119" t="s">
        <v>119</v>
      </c>
      <c r="C119">
        <v>1</v>
      </c>
    </row>
    <row r="120" spans="1:24">
      <c r="A120" t="s">
        <v>120</v>
      </c>
      <c r="B120" t="s">
        <v>121</v>
      </c>
      <c r="C120">
        <v>1</v>
      </c>
      <c r="H120" t="s">
        <v>159</v>
      </c>
    </row>
    <row r="121" spans="1:24">
      <c r="A121" t="s">
        <v>120</v>
      </c>
      <c r="B121" t="s">
        <v>122</v>
      </c>
      <c r="C121">
        <v>1</v>
      </c>
      <c r="H121" t="s">
        <v>160</v>
      </c>
    </row>
    <row r="122" spans="1:24">
      <c r="A122" t="s">
        <v>120</v>
      </c>
      <c r="B122" t="s">
        <v>123</v>
      </c>
      <c r="C122">
        <v>1</v>
      </c>
    </row>
    <row r="123" spans="1:24">
      <c r="A123" t="s">
        <v>120</v>
      </c>
      <c r="B123" t="s">
        <v>124</v>
      </c>
      <c r="C123">
        <v>1</v>
      </c>
    </row>
    <row r="124" spans="1:24">
      <c r="A124" t="s">
        <v>155</v>
      </c>
      <c r="B124" t="s">
        <v>161</v>
      </c>
      <c r="C124">
        <v>3</v>
      </c>
    </row>
    <row r="125" spans="1:24" ht="17">
      <c r="A125" t="s">
        <v>156</v>
      </c>
      <c r="B125" t="s">
        <v>162</v>
      </c>
      <c r="C125">
        <v>2</v>
      </c>
      <c r="E125" s="36"/>
      <c r="F125" s="38"/>
      <c r="G125" s="38"/>
      <c r="H125" s="36"/>
      <c r="I125" s="36"/>
      <c r="J125" s="39"/>
      <c r="K125" s="36"/>
      <c r="L125" s="36"/>
      <c r="M125" s="40"/>
      <c r="N125" s="39"/>
      <c r="O125" s="36"/>
      <c r="P125" s="41"/>
      <c r="Q125" s="41"/>
      <c r="R125" s="41"/>
      <c r="S125" s="41"/>
      <c r="T125" s="41"/>
      <c r="U125" s="41"/>
      <c r="V125" s="41"/>
      <c r="W125" s="41"/>
    </row>
    <row r="126" spans="1:24" ht="17">
      <c r="F126" s="36"/>
      <c r="G126" s="38"/>
      <c r="H126" s="38"/>
      <c r="I126" s="36"/>
      <c r="J126" s="36"/>
      <c r="K126" s="39"/>
      <c r="L126" s="36"/>
      <c r="M126" s="36"/>
      <c r="N126" s="40"/>
      <c r="O126" s="39"/>
      <c r="P126" s="36"/>
      <c r="Q126" s="41"/>
      <c r="R126" s="41"/>
      <c r="S126" s="41"/>
      <c r="T126" s="41"/>
      <c r="U126" s="41"/>
      <c r="V126" s="41"/>
      <c r="W126" s="41"/>
      <c r="X126" s="41"/>
    </row>
    <row r="127" spans="1:24" ht="17">
      <c r="F127" s="36"/>
      <c r="G127" s="38"/>
      <c r="H127" s="38"/>
      <c r="I127" s="36"/>
      <c r="J127" s="36"/>
      <c r="K127" s="39"/>
      <c r="L127" s="36"/>
      <c r="M127" s="36"/>
      <c r="N127" s="40"/>
      <c r="O127" s="39"/>
      <c r="P127" s="36"/>
      <c r="Q127" s="41"/>
      <c r="R127" s="41"/>
      <c r="S127" s="41"/>
      <c r="T127" s="41"/>
      <c r="U127" s="41"/>
      <c r="V127" s="41"/>
      <c r="W127" s="41"/>
      <c r="X127" s="41"/>
    </row>
    <row r="128" spans="1:24" ht="17">
      <c r="F128" s="36"/>
      <c r="G128" s="38"/>
      <c r="H128" s="38"/>
      <c r="I128" s="36"/>
      <c r="J128" s="36"/>
      <c r="K128" s="39"/>
      <c r="L128" s="36"/>
      <c r="M128" s="36"/>
      <c r="N128" s="40"/>
      <c r="O128" s="39"/>
      <c r="P128" s="36"/>
      <c r="Q128" s="41"/>
      <c r="R128" s="41"/>
      <c r="S128" s="41"/>
      <c r="T128" s="41"/>
      <c r="U128" s="41"/>
      <c r="V128" s="41"/>
      <c r="W128" s="41"/>
      <c r="X128" s="41"/>
    </row>
    <row r="129" spans="1:6">
      <c r="A129" s="42"/>
      <c r="B129" s="36"/>
      <c r="C129" s="36"/>
      <c r="D129" s="36"/>
      <c r="E129"/>
      <c r="F129"/>
    </row>
  </sheetData>
  <hyperlinks>
    <hyperlink ref="F26" r:id="rId1" xr:uid="{0D1DA79D-F7BD-7D42-B6BC-F575A604F3BA}"/>
    <hyperlink ref="F27:F28" r:id="rId2" display="Motion kit" xr:uid="{83D94859-90ED-764E-8D3B-4888143ACB97}"/>
    <hyperlink ref="F29:F31" r:id="rId3" display="Motion kit" xr:uid="{1E64AA93-783B-6C4E-80DF-EEE965A18FCB}"/>
    <hyperlink ref="F32:F33" r:id="rId4" display="Motion kit" xr:uid="{BFE0D602-90C5-3C46-B212-243D654E6138}"/>
    <hyperlink ref="F36" r:id="rId5" xr:uid="{8B9C8111-5A41-884A-8EFC-89E5312E3FCB}"/>
    <hyperlink ref="F34:F35" r:id="rId6" display="Motion kit" xr:uid="{17CE097A-6A02-D341-A6C1-67C8D995B772}"/>
    <hyperlink ref="F41" r:id="rId7" xr:uid="{CAC73941-9FD6-F140-BD7D-E7622F8D2187}"/>
    <hyperlink ref="F2" r:id="rId8" xr:uid="{D482EF9F-8F7C-E344-8961-EC64E3A0205E}"/>
    <hyperlink ref="F3:F5" r:id="rId9" display="Fastner Kit" xr:uid="{A361CDDC-5587-654E-BB62-36315393CC97}"/>
    <hyperlink ref="F24" r:id="rId10" xr:uid="{BCA7C13D-A5B1-F04B-88E6-8CAD8B6BCF70}"/>
    <hyperlink ref="F6" r:id="rId11" xr:uid="{AE628EA1-C07A-1C4F-B304-C9CC15283EA7}"/>
    <hyperlink ref="F7" r:id="rId12" xr:uid="{5E2DA0D8-2310-4B4F-BE86-4100DD10123E}"/>
    <hyperlink ref="F8" r:id="rId13" xr:uid="{6CCAEAA8-F94C-5F45-9BEA-6B6F89040E7B}"/>
    <hyperlink ref="F10" r:id="rId14" xr:uid="{4668C6F1-D186-F841-B0FA-FBF36FDAAE17}"/>
    <hyperlink ref="F23" r:id="rId15" xr:uid="{390C5741-C88A-D447-AA3F-5C595C5F3663}"/>
    <hyperlink ref="F22" r:id="rId16" xr:uid="{97D5B359-3B4B-A040-B9F6-4577E8500B0E}"/>
    <hyperlink ref="F21" r:id="rId17" xr:uid="{5D2347A0-C69A-1349-A51E-AF36ED3FEC84}"/>
    <hyperlink ref="F20" r:id="rId18" xr:uid="{DFEEAE5A-2F1E-3241-95A7-7125264D3B86}"/>
    <hyperlink ref="F19" r:id="rId19" xr:uid="{164B721E-D793-EC4A-8D7E-2CB0EF5C9002}"/>
    <hyperlink ref="F25" r:id="rId20" xr:uid="{9655D43F-B588-AB45-A524-BBCDC687F766}"/>
    <hyperlink ref="F9" r:id="rId21" xr:uid="{3AA300E7-AB34-9247-AA25-CD2AD99AECF4}"/>
    <hyperlink ref="F11" r:id="rId22" xr:uid="{50DF1D3B-1449-4346-A1F1-2417F047AD94}"/>
    <hyperlink ref="F12" r:id="rId23" xr:uid="{98BB5917-3DAB-144A-AEF4-1FCBADAECBC0}"/>
    <hyperlink ref="F13" r:id="rId24" xr:uid="{A197E98E-1868-E146-9ADC-BDC5364E1640}"/>
    <hyperlink ref="F14" r:id="rId25" xr:uid="{CCED0214-72AA-464A-A30C-E41839874348}"/>
    <hyperlink ref="F15" r:id="rId26" xr:uid="{23536847-B35E-3141-8E0E-88C5A5244233}"/>
    <hyperlink ref="F18" r:id="rId27" xr:uid="{C0A4CE7D-6B59-D34C-B3B1-CD2E81DD781C}"/>
    <hyperlink ref="F17" r:id="rId28" xr:uid="{511A5A81-A6C0-9C42-B434-BA2C9C874D63}"/>
    <hyperlink ref="F37" r:id="rId29" xr:uid="{8428E020-618C-7845-9BDC-401D2BEA50EB}"/>
    <hyperlink ref="F39" r:id="rId30" xr:uid="{F4411108-5BE4-1048-A98E-29E1065B6A1D}"/>
    <hyperlink ref="F40" r:id="rId31" xr:uid="{3D659594-3280-2C4F-B67F-0AA4D2774403}"/>
    <hyperlink ref="F65" r:id="rId32" xr:uid="{448CCCB5-29F7-874F-8644-89113EB2AACA}"/>
    <hyperlink ref="F52" r:id="rId33" xr:uid="{0F2FBCED-BF3C-3A4D-8F4A-6FABCAF859E8}"/>
    <hyperlink ref="F47" r:id="rId34" xr:uid="{A57437B3-DDE4-9347-BEA7-939747B0840E}"/>
    <hyperlink ref="F53" r:id="rId35" xr:uid="{9B340E4D-51E6-9B49-8563-22A5886223EC}"/>
    <hyperlink ref="F63" r:id="rId36" xr:uid="{0A35EB95-5087-0441-AB20-2AE680C28F5A}"/>
    <hyperlink ref="F57" r:id="rId37" xr:uid="{B4A5778C-257B-2641-B97E-954160BFC0A2}"/>
    <hyperlink ref="F56" r:id="rId38" xr:uid="{9331E272-7B92-F34C-8ADB-65C4017FE6F0}"/>
    <hyperlink ref="F58" r:id="rId39" xr:uid="{0D299C7F-2A26-5941-AE62-24C9621B9199}"/>
    <hyperlink ref="F55" r:id="rId40" xr:uid="{B2BD3BE9-8E98-354C-8B49-68F1098F5B80}"/>
    <hyperlink ref="F107" r:id="rId41" xr:uid="{07D6920D-B944-D743-8CB5-D8C5FDDA38F8}"/>
    <hyperlink ref="F108" r:id="rId42" xr:uid="{B95F08FF-C025-5D4D-8572-8AF84F13802A}"/>
    <hyperlink ref="F109" r:id="rId43" display="https://www.voronkit.com/products/voron-v2-4-misc-parts" xr:uid="{94AC6738-F859-8941-A8B7-028E19F43D32}"/>
    <hyperlink ref="F110" r:id="rId44" display="https://www.voronkit.com/products/voron-v2-4-misc-parts" xr:uid="{C660170E-36B9-4B42-A96C-BF74AF7CE483}"/>
    <hyperlink ref="F46" r:id="rId45" display="https://www.voronkit.com/products/voron-v2-4-misc-parts" xr:uid="{C1FDD2A8-CD0A-614C-9FFE-66429BC8C8F5}"/>
    <hyperlink ref="F45" r:id="rId46" display="https://www.voronkit.com/products/voron-v2-4-misc-parts" xr:uid="{98DB7BBA-1BD9-4C41-B720-DB82BFBB2A77}"/>
    <hyperlink ref="F81" r:id="rId47" display="https://www.voronkit.com/products/voron-v2-4-misc-parts" xr:uid="{AF902BC0-59D9-AF41-B6FC-FC68FF94EA9E}"/>
    <hyperlink ref="F51" r:id="rId48" display="https://www.voronkit.com/products/voron-v2-4-misc-parts" xr:uid="{69F8016C-95BE-8340-B6ED-05AD84D436E6}"/>
    <hyperlink ref="F76" r:id="rId49" display="https://www.voronkit.com/products/voron-v2-4-misc-parts" xr:uid="{D8469D4E-F610-2340-9418-9401D5D04D60}"/>
    <hyperlink ref="F38" r:id="rId50" display="https://www.voronkit.com/products/voron-v2-4-misc-parts" xr:uid="{1F82482C-824E-1945-9D3E-46654564F2D9}"/>
    <hyperlink ref="F43" r:id="rId51" xr:uid="{DF288F3E-E3F9-3048-8732-B51DBB322087}"/>
    <hyperlink ref="F59" r:id="rId52" display="https://www.voronkit.com/products/voron-v2-4-misc-parts" xr:uid="{0A94B449-AD91-E14B-8382-5CF936A55593}"/>
    <hyperlink ref="F82" r:id="rId53" display="https://www.voronkit.com/products/voron-v2-4-misc-parts" xr:uid="{25801A6D-482B-1E44-A49F-B4E40E416B8F}"/>
    <hyperlink ref="F75" r:id="rId54" display="https://www.voronkit.com/products/voron-v2-4-misc-parts" xr:uid="{56832816-B2FF-EB42-B5FF-AA58C490F5D4}"/>
    <hyperlink ref="F94" r:id="rId55" xr:uid="{EE12F888-1D61-D241-B708-D630463D1EE0}"/>
    <hyperlink ref="F95:F105" r:id="rId56" display="Cables Kit" xr:uid="{D0278E77-FE4A-FC4A-AC71-6A43432D1203}"/>
    <hyperlink ref="F60" r:id="rId57" xr:uid="{BDA7567F-D1C7-9348-9932-1B38090ACFD3}"/>
    <hyperlink ref="F64" r:id="rId58" xr:uid="{CD2E7D54-ADDF-3640-8482-0B5A64188AB5}"/>
    <hyperlink ref="F42" r:id="rId59" xr:uid="{E9686791-81EC-5B4D-A078-EFEE2784D593}"/>
    <hyperlink ref="F62" r:id="rId60" xr:uid="{807FAE2F-6B08-ED49-AC48-0619E1830DC2}"/>
    <hyperlink ref="F87" r:id="rId61" xr:uid="{C7EDA198-6A70-044B-9F52-AF7EE3DED481}"/>
    <hyperlink ref="F86" r:id="rId62" xr:uid="{71C5992A-85C2-C440-A7A0-55872AE0437D}"/>
    <hyperlink ref="F85" r:id="rId63" xr:uid="{5AA71246-3EBA-C74E-A1D9-0C6BF454EF7F}"/>
    <hyperlink ref="F92" r:id="rId64" xr:uid="{93A41946-DBB5-B848-B480-BFA29106D7A2}"/>
    <hyperlink ref="F66" r:id="rId65" xr:uid="{5A4D8B4A-F6F3-584F-9436-2017534FB0F4}"/>
    <hyperlink ref="F67:F68" r:id="rId66" display="Frame Kit" xr:uid="{EDA55650-8CAD-6F4F-9C1D-DB9140A30201}"/>
    <hyperlink ref="F69:F72" r:id="rId67" display="Frame Kit" xr:uid="{FAEAC029-9956-7141-AD07-C173EC6C3349}"/>
    <hyperlink ref="F73" r:id="rId68" xr:uid="{622E3548-6DC9-9542-99F9-9362B0A2C818}"/>
    <hyperlink ref="F61" r:id="rId69" xr:uid="{E71FD169-EE84-C84C-B06E-202EB8A59ACC}"/>
    <hyperlink ref="F89" r:id="rId70" xr:uid="{07FA19EC-3FAE-C44B-92FD-EBDC5A08B814}"/>
    <hyperlink ref="F88" r:id="rId71" xr:uid="{0A9AA4FA-7FD5-784E-9DDC-F2EAADEF6C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workbookViewId="0">
      <pane ySplit="1" topLeftCell="A55" activePane="bottomLeft" state="frozen"/>
      <selection pane="bottomLeft" activeCell="H41" sqref="H41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4" customWidth="1"/>
    <col min="10" max="10" width="20.1640625" style="14" bestFit="1" customWidth="1"/>
    <col min="11" max="11" width="20.1640625" style="14" customWidth="1"/>
    <col min="12" max="12" width="13.6640625" style="14" bestFit="1" customWidth="1"/>
    <col min="13" max="13" width="23.83203125" bestFit="1" customWidth="1"/>
    <col min="14" max="14" width="24.83203125" customWidth="1"/>
    <col min="15" max="18" width="77.5" customWidth="1"/>
  </cols>
  <sheetData>
    <row r="1" spans="1:15" s="3" customFormat="1" ht="19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  <c r="O1" s="3" t="s">
        <v>165</v>
      </c>
    </row>
    <row r="2" spans="1:15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5">
      <c r="A3" t="s">
        <v>4</v>
      </c>
      <c r="B3" t="s">
        <v>6</v>
      </c>
      <c r="C3">
        <v>22</v>
      </c>
    </row>
    <row r="4" spans="1:15">
      <c r="A4" t="s">
        <v>4</v>
      </c>
      <c r="B4" t="s">
        <v>7</v>
      </c>
      <c r="C4">
        <v>35</v>
      </c>
    </row>
    <row r="5" spans="1:15">
      <c r="A5" t="s">
        <v>4</v>
      </c>
      <c r="B5" t="s">
        <v>8</v>
      </c>
      <c r="C5">
        <v>35</v>
      </c>
    </row>
    <row r="6" spans="1:15">
      <c r="A6" t="s">
        <v>4</v>
      </c>
      <c r="B6" t="s">
        <v>9</v>
      </c>
      <c r="C6">
        <v>16</v>
      </c>
    </row>
    <row r="7" spans="1:15">
      <c r="A7" t="s">
        <v>4</v>
      </c>
      <c r="B7" t="s">
        <v>10</v>
      </c>
      <c r="C7">
        <v>68</v>
      </c>
    </row>
    <row r="8" spans="1:15">
      <c r="A8" t="s">
        <v>4</v>
      </c>
      <c r="B8" t="s">
        <v>11</v>
      </c>
      <c r="C8">
        <v>42</v>
      </c>
    </row>
    <row r="9" spans="1:15">
      <c r="A9" t="s">
        <v>4</v>
      </c>
      <c r="B9" t="s">
        <v>12</v>
      </c>
      <c r="C9">
        <v>7</v>
      </c>
    </row>
    <row r="10" spans="1:15">
      <c r="A10" t="s">
        <v>4</v>
      </c>
      <c r="B10" t="s">
        <v>13</v>
      </c>
      <c r="C10">
        <v>4</v>
      </c>
    </row>
    <row r="11" spans="1:15">
      <c r="A11" t="s">
        <v>4</v>
      </c>
      <c r="B11" t="s">
        <v>14</v>
      </c>
      <c r="C11">
        <v>30</v>
      </c>
    </row>
    <row r="12" spans="1:15">
      <c r="A12" t="s">
        <v>4</v>
      </c>
      <c r="B12" t="s">
        <v>15</v>
      </c>
      <c r="C12">
        <v>25</v>
      </c>
    </row>
    <row r="13" spans="1:15">
      <c r="A13" t="s">
        <v>4</v>
      </c>
      <c r="B13" t="s">
        <v>16</v>
      </c>
      <c r="C13">
        <v>22</v>
      </c>
    </row>
    <row r="14" spans="1:15">
      <c r="A14" t="s">
        <v>4</v>
      </c>
      <c r="B14" t="s">
        <v>17</v>
      </c>
      <c r="C14">
        <v>20</v>
      </c>
    </row>
    <row r="15" spans="1:15">
      <c r="A15" t="s">
        <v>4</v>
      </c>
      <c r="B15" t="s">
        <v>18</v>
      </c>
      <c r="C15">
        <v>41</v>
      </c>
    </row>
    <row r="16" spans="1:15">
      <c r="A16" t="s">
        <v>4</v>
      </c>
      <c r="B16" t="s">
        <v>19</v>
      </c>
      <c r="C16">
        <v>4</v>
      </c>
    </row>
    <row r="17" spans="1:3">
      <c r="A17" t="s">
        <v>4</v>
      </c>
      <c r="B17" t="s">
        <v>20</v>
      </c>
      <c r="C17">
        <v>187</v>
      </c>
    </row>
    <row r="18" spans="1:3">
      <c r="A18" t="s">
        <v>4</v>
      </c>
      <c r="B18" t="s">
        <v>21</v>
      </c>
      <c r="C18">
        <v>11</v>
      </c>
    </row>
    <row r="19" spans="1:3">
      <c r="A19" t="s">
        <v>4</v>
      </c>
      <c r="B19" t="s">
        <v>22</v>
      </c>
      <c r="C19">
        <v>8</v>
      </c>
    </row>
    <row r="20" spans="1:3">
      <c r="A20" t="s">
        <v>4</v>
      </c>
      <c r="B20" t="s">
        <v>23</v>
      </c>
      <c r="C20">
        <v>6</v>
      </c>
    </row>
    <row r="21" spans="1:3">
      <c r="A21" t="s">
        <v>4</v>
      </c>
      <c r="B21" t="s">
        <v>24</v>
      </c>
      <c r="C21">
        <v>103</v>
      </c>
    </row>
    <row r="22" spans="1:3">
      <c r="A22" t="s">
        <v>4</v>
      </c>
      <c r="B22" t="s">
        <v>25</v>
      </c>
      <c r="C22">
        <v>60</v>
      </c>
    </row>
    <row r="23" spans="1:3">
      <c r="A23" t="s">
        <v>4</v>
      </c>
      <c r="B23" t="s">
        <v>26</v>
      </c>
      <c r="C23">
        <v>3</v>
      </c>
    </row>
    <row r="24" spans="1:3">
      <c r="A24" t="s">
        <v>4</v>
      </c>
      <c r="B24" t="s">
        <v>27</v>
      </c>
      <c r="C24">
        <v>110</v>
      </c>
    </row>
    <row r="25" spans="1:3">
      <c r="A25" t="s">
        <v>4</v>
      </c>
      <c r="B25" t="s">
        <v>28</v>
      </c>
      <c r="C25">
        <v>16</v>
      </c>
    </row>
    <row r="26" spans="1:3">
      <c r="A26" t="s">
        <v>29</v>
      </c>
      <c r="B26" t="s">
        <v>30</v>
      </c>
      <c r="C26">
        <v>4</v>
      </c>
    </row>
    <row r="27" spans="1:3">
      <c r="A27" t="s">
        <v>29</v>
      </c>
      <c r="B27" t="s">
        <v>31</v>
      </c>
      <c r="C27">
        <v>3</v>
      </c>
    </row>
    <row r="28" spans="1:3">
      <c r="A28" t="s">
        <v>29</v>
      </c>
      <c r="B28" t="s">
        <v>32</v>
      </c>
      <c r="C28">
        <v>4</v>
      </c>
    </row>
    <row r="29" spans="1:3">
      <c r="A29" t="s">
        <v>29</v>
      </c>
      <c r="B29" t="s">
        <v>33</v>
      </c>
      <c r="C29">
        <v>4</v>
      </c>
    </row>
    <row r="30" spans="1:3">
      <c r="A30" t="s">
        <v>29</v>
      </c>
      <c r="B30" t="s">
        <v>34</v>
      </c>
      <c r="C30">
        <v>2</v>
      </c>
    </row>
    <row r="31" spans="1:3">
      <c r="A31" t="s">
        <v>29</v>
      </c>
      <c r="B31" t="s">
        <v>35</v>
      </c>
      <c r="C31">
        <v>4</v>
      </c>
    </row>
    <row r="32" spans="1:3">
      <c r="A32" t="s">
        <v>29</v>
      </c>
      <c r="B32" t="s">
        <v>36</v>
      </c>
      <c r="C32">
        <v>20</v>
      </c>
    </row>
    <row r="33" spans="1:3">
      <c r="A33" t="s">
        <v>29</v>
      </c>
      <c r="B33" t="s">
        <v>37</v>
      </c>
      <c r="C33">
        <v>12</v>
      </c>
    </row>
    <row r="34" spans="1:3">
      <c r="A34" t="s">
        <v>29</v>
      </c>
      <c r="B34" t="s">
        <v>128</v>
      </c>
      <c r="C34">
        <v>4</v>
      </c>
    </row>
    <row r="35" spans="1:3">
      <c r="A35" t="s">
        <v>29</v>
      </c>
      <c r="B35" t="s">
        <v>38</v>
      </c>
      <c r="C35">
        <v>1</v>
      </c>
    </row>
    <row r="36" spans="1:3">
      <c r="A36" t="s">
        <v>29</v>
      </c>
      <c r="B36" t="s">
        <v>39</v>
      </c>
      <c r="C36">
        <v>4</v>
      </c>
    </row>
    <row r="37" spans="1:3">
      <c r="A37" t="s">
        <v>29</v>
      </c>
      <c r="B37" t="s">
        <v>40</v>
      </c>
      <c r="C37">
        <v>4</v>
      </c>
    </row>
    <row r="38" spans="1:3">
      <c r="A38" t="s">
        <v>29</v>
      </c>
      <c r="B38" t="s">
        <v>41</v>
      </c>
      <c r="C38">
        <v>1</v>
      </c>
    </row>
    <row r="39" spans="1:3">
      <c r="A39" t="s">
        <v>29</v>
      </c>
      <c r="B39" t="s">
        <v>42</v>
      </c>
      <c r="C39">
        <v>6</v>
      </c>
    </row>
    <row r="40" spans="1:3">
      <c r="A40" t="s">
        <v>29</v>
      </c>
      <c r="B40" t="s">
        <v>43</v>
      </c>
      <c r="C40">
        <v>1</v>
      </c>
    </row>
    <row r="41" spans="1:3">
      <c r="A41" t="s">
        <v>29</v>
      </c>
      <c r="B41" t="s">
        <v>44</v>
      </c>
      <c r="C41">
        <v>2</v>
      </c>
    </row>
    <row r="42" spans="1:3">
      <c r="A42" t="s">
        <v>45</v>
      </c>
      <c r="B42" t="s">
        <v>46</v>
      </c>
      <c r="C42">
        <v>3</v>
      </c>
    </row>
    <row r="43" spans="1:3">
      <c r="A43" t="s">
        <v>45</v>
      </c>
      <c r="B43" t="s">
        <v>47</v>
      </c>
      <c r="C43">
        <v>1</v>
      </c>
    </row>
    <row r="44" spans="1:3">
      <c r="A44" t="s">
        <v>45</v>
      </c>
      <c r="B44" t="s">
        <v>48</v>
      </c>
      <c r="C44">
        <v>1</v>
      </c>
    </row>
    <row r="45" spans="1:3">
      <c r="A45" t="s">
        <v>45</v>
      </c>
      <c r="B45" t="s">
        <v>49</v>
      </c>
      <c r="C45">
        <v>1</v>
      </c>
    </row>
    <row r="46" spans="1:3">
      <c r="A46" t="s">
        <v>45</v>
      </c>
      <c r="B46" t="s">
        <v>50</v>
      </c>
      <c r="C46">
        <v>1</v>
      </c>
    </row>
    <row r="47" spans="1:3">
      <c r="A47" t="s">
        <v>45</v>
      </c>
      <c r="B47" t="s">
        <v>51</v>
      </c>
      <c r="C47">
        <v>1</v>
      </c>
    </row>
    <row r="48" spans="1:3">
      <c r="A48" t="s">
        <v>45</v>
      </c>
      <c r="B48" t="s">
        <v>52</v>
      </c>
      <c r="C48">
        <v>1</v>
      </c>
    </row>
    <row r="49" spans="1:3">
      <c r="A49" t="s">
        <v>45</v>
      </c>
      <c r="B49" t="s">
        <v>53</v>
      </c>
      <c r="C49">
        <v>1</v>
      </c>
    </row>
    <row r="50" spans="1:3">
      <c r="A50" t="s">
        <v>45</v>
      </c>
      <c r="B50" t="s">
        <v>54</v>
      </c>
      <c r="C50">
        <v>2</v>
      </c>
    </row>
    <row r="51" spans="1:3">
      <c r="A51" t="s">
        <v>45</v>
      </c>
      <c r="B51" t="s">
        <v>55</v>
      </c>
      <c r="C51">
        <v>1</v>
      </c>
    </row>
    <row r="52" spans="1:3">
      <c r="A52" t="s">
        <v>45</v>
      </c>
      <c r="B52" t="s">
        <v>56</v>
      </c>
      <c r="C52">
        <v>1</v>
      </c>
    </row>
    <row r="53" spans="1:3">
      <c r="A53" t="s">
        <v>45</v>
      </c>
      <c r="B53" t="s">
        <v>57</v>
      </c>
      <c r="C53">
        <v>3</v>
      </c>
    </row>
    <row r="54" spans="1:3">
      <c r="A54" t="s">
        <v>45</v>
      </c>
      <c r="B54" t="s">
        <v>58</v>
      </c>
      <c r="C54">
        <v>1</v>
      </c>
    </row>
    <row r="55" spans="1:3">
      <c r="A55" t="s">
        <v>45</v>
      </c>
      <c r="B55" t="s">
        <v>59</v>
      </c>
      <c r="C55">
        <v>7</v>
      </c>
    </row>
    <row r="56" spans="1:3">
      <c r="A56" t="s">
        <v>45</v>
      </c>
      <c r="B56" t="s">
        <v>60</v>
      </c>
      <c r="C56">
        <v>1</v>
      </c>
    </row>
    <row r="57" spans="1:3">
      <c r="A57" t="s">
        <v>45</v>
      </c>
      <c r="B57" t="s">
        <v>61</v>
      </c>
      <c r="C57">
        <v>1</v>
      </c>
    </row>
    <row r="58" spans="1:3">
      <c r="A58" t="s">
        <v>45</v>
      </c>
      <c r="B58" t="s">
        <v>62</v>
      </c>
      <c r="C58">
        <v>1</v>
      </c>
    </row>
    <row r="59" spans="1:3">
      <c r="A59" t="s">
        <v>45</v>
      </c>
      <c r="B59" t="s">
        <v>63</v>
      </c>
      <c r="C59">
        <v>1</v>
      </c>
    </row>
    <row r="60" spans="1:3">
      <c r="A60" t="s">
        <v>45</v>
      </c>
      <c r="B60" t="s">
        <v>64</v>
      </c>
      <c r="C60">
        <v>1</v>
      </c>
    </row>
    <row r="61" spans="1:3">
      <c r="A61" t="s">
        <v>45</v>
      </c>
      <c r="B61" t="s">
        <v>65</v>
      </c>
      <c r="C61">
        <v>1</v>
      </c>
    </row>
    <row r="62" spans="1:3">
      <c r="A62" t="s">
        <v>45</v>
      </c>
      <c r="B62" t="s">
        <v>66</v>
      </c>
      <c r="C62">
        <v>1</v>
      </c>
    </row>
    <row r="63" spans="1:3">
      <c r="A63" t="s">
        <v>45</v>
      </c>
      <c r="B63" t="s">
        <v>67</v>
      </c>
      <c r="C63">
        <v>1</v>
      </c>
    </row>
    <row r="64" spans="1:3">
      <c r="A64" t="s">
        <v>45</v>
      </c>
      <c r="B64" t="s">
        <v>68</v>
      </c>
      <c r="C64">
        <v>1</v>
      </c>
    </row>
    <row r="65" spans="1:14">
      <c r="A65" t="s">
        <v>45</v>
      </c>
      <c r="B65" t="s">
        <v>69</v>
      </c>
      <c r="C65">
        <v>6</v>
      </c>
    </row>
    <row r="66" spans="1:14">
      <c r="A66" t="s">
        <v>45</v>
      </c>
      <c r="B66" t="s">
        <v>70</v>
      </c>
      <c r="C66">
        <v>1</v>
      </c>
    </row>
    <row r="67" spans="1:14">
      <c r="A67" t="s">
        <v>71</v>
      </c>
      <c r="B67" t="s">
        <v>134</v>
      </c>
      <c r="C67">
        <v>4</v>
      </c>
    </row>
    <row r="68" spans="1:14">
      <c r="A68" t="s">
        <v>72</v>
      </c>
      <c r="B68" t="s">
        <v>73</v>
      </c>
      <c r="C68">
        <v>4</v>
      </c>
      <c r="J68" s="15" t="s">
        <v>140</v>
      </c>
      <c r="N68" s="15" t="s">
        <v>140</v>
      </c>
    </row>
    <row r="69" spans="1:14">
      <c r="A69" t="s">
        <v>72</v>
      </c>
      <c r="B69" t="s">
        <v>74</v>
      </c>
      <c r="C69">
        <v>1</v>
      </c>
      <c r="J69" s="15" t="s">
        <v>140</v>
      </c>
      <c r="N69" s="15" t="s">
        <v>140</v>
      </c>
    </row>
    <row r="70" spans="1:14">
      <c r="A70" t="s">
        <v>72</v>
      </c>
      <c r="B70" t="s">
        <v>75</v>
      </c>
      <c r="C70">
        <v>2</v>
      </c>
      <c r="J70" s="15" t="s">
        <v>140</v>
      </c>
      <c r="N70" s="15" t="s">
        <v>140</v>
      </c>
    </row>
    <row r="71" spans="1:14">
      <c r="A71" t="s">
        <v>72</v>
      </c>
      <c r="B71" t="s">
        <v>76</v>
      </c>
      <c r="C71">
        <v>1</v>
      </c>
      <c r="J71" s="15" t="s">
        <v>140</v>
      </c>
      <c r="K71" s="15"/>
      <c r="N71" s="15" t="s">
        <v>140</v>
      </c>
    </row>
    <row r="72" spans="1:14">
      <c r="A72" t="s">
        <v>72</v>
      </c>
      <c r="B72" t="s">
        <v>77</v>
      </c>
      <c r="C72">
        <v>2</v>
      </c>
      <c r="J72" s="15" t="s">
        <v>140</v>
      </c>
      <c r="N72" s="15" t="s">
        <v>140</v>
      </c>
    </row>
    <row r="73" spans="1:14">
      <c r="A73" t="s">
        <v>72</v>
      </c>
      <c r="B73" t="s">
        <v>78</v>
      </c>
      <c r="C73">
        <v>10</v>
      </c>
      <c r="J73" s="15" t="s">
        <v>140</v>
      </c>
      <c r="N73" s="15" t="s">
        <v>140</v>
      </c>
    </row>
    <row r="74" spans="1:14">
      <c r="A74" t="s">
        <v>72</v>
      </c>
      <c r="B74" t="s">
        <v>79</v>
      </c>
      <c r="C74">
        <v>4</v>
      </c>
      <c r="J74" s="15" t="s">
        <v>140</v>
      </c>
      <c r="N74" s="15" t="s">
        <v>140</v>
      </c>
    </row>
    <row r="75" spans="1:14">
      <c r="A75" t="s">
        <v>72</v>
      </c>
      <c r="B75" t="s">
        <v>154</v>
      </c>
      <c r="C75">
        <v>1</v>
      </c>
      <c r="J75" s="15" t="s">
        <v>164</v>
      </c>
      <c r="K75" s="15" t="s">
        <v>163</v>
      </c>
      <c r="N75" s="15"/>
    </row>
    <row r="76" spans="1:14">
      <c r="A76" t="s">
        <v>80</v>
      </c>
      <c r="B76" t="s">
        <v>81</v>
      </c>
      <c r="C76">
        <v>1</v>
      </c>
    </row>
    <row r="77" spans="1:14">
      <c r="A77" t="s">
        <v>80</v>
      </c>
      <c r="B77" t="s">
        <v>82</v>
      </c>
      <c r="C77">
        <v>1</v>
      </c>
    </row>
    <row r="78" spans="1:14">
      <c r="A78" t="s">
        <v>80</v>
      </c>
      <c r="B78" t="s">
        <v>83</v>
      </c>
      <c r="C78">
        <v>1</v>
      </c>
    </row>
    <row r="79" spans="1:14">
      <c r="A79" t="s">
        <v>80</v>
      </c>
      <c r="B79" t="s">
        <v>84</v>
      </c>
      <c r="C79">
        <v>1</v>
      </c>
    </row>
    <row r="80" spans="1:14">
      <c r="A80" t="s">
        <v>80</v>
      </c>
      <c r="B80" t="s">
        <v>85</v>
      </c>
      <c r="C80">
        <v>1</v>
      </c>
    </row>
    <row r="81" spans="1:3">
      <c r="A81" t="s">
        <v>80</v>
      </c>
      <c r="B81" t="s">
        <v>86</v>
      </c>
      <c r="C81">
        <v>1</v>
      </c>
    </row>
    <row r="82" spans="1:3">
      <c r="A82" t="s">
        <v>80</v>
      </c>
      <c r="B82" t="s">
        <v>87</v>
      </c>
      <c r="C82">
        <v>1</v>
      </c>
    </row>
    <row r="83" spans="1:3">
      <c r="A83" t="s">
        <v>80</v>
      </c>
      <c r="B83" t="s">
        <v>88</v>
      </c>
      <c r="C83">
        <v>8</v>
      </c>
    </row>
    <row r="84" spans="1:3">
      <c r="A84" t="s">
        <v>80</v>
      </c>
      <c r="B84" t="s">
        <v>89</v>
      </c>
      <c r="C84">
        <v>1</v>
      </c>
    </row>
    <row r="85" spans="1:3">
      <c r="A85" t="s">
        <v>80</v>
      </c>
      <c r="B85" t="s">
        <v>90</v>
      </c>
      <c r="C85">
        <v>1</v>
      </c>
    </row>
    <row r="86" spans="1:3">
      <c r="A86" t="s">
        <v>91</v>
      </c>
      <c r="B86" t="s">
        <v>130</v>
      </c>
      <c r="C86">
        <v>42</v>
      </c>
    </row>
    <row r="87" spans="1:3">
      <c r="A87" t="s">
        <v>91</v>
      </c>
      <c r="B87" t="s">
        <v>92</v>
      </c>
      <c r="C87">
        <v>1</v>
      </c>
    </row>
    <row r="88" spans="1:3">
      <c r="A88" t="s">
        <v>91</v>
      </c>
      <c r="B88" t="s">
        <v>93</v>
      </c>
      <c r="C88">
        <v>1</v>
      </c>
    </row>
    <row r="89" spans="1:3">
      <c r="A89" t="s">
        <v>91</v>
      </c>
      <c r="B89" t="s">
        <v>94</v>
      </c>
      <c r="C89">
        <v>1</v>
      </c>
    </row>
    <row r="90" spans="1:3">
      <c r="A90" t="s">
        <v>91</v>
      </c>
      <c r="B90" t="s">
        <v>129</v>
      </c>
      <c r="C90">
        <v>7</v>
      </c>
    </row>
    <row r="91" spans="1:3">
      <c r="A91" t="s">
        <v>91</v>
      </c>
      <c r="B91" t="s">
        <v>131</v>
      </c>
      <c r="C91">
        <v>5</v>
      </c>
    </row>
    <row r="92" spans="1:3">
      <c r="A92" t="s">
        <v>91</v>
      </c>
      <c r="B92" t="s">
        <v>132</v>
      </c>
      <c r="C92">
        <v>1</v>
      </c>
    </row>
    <row r="93" spans="1:3">
      <c r="A93" t="s">
        <v>91</v>
      </c>
      <c r="B93" t="s">
        <v>133</v>
      </c>
      <c r="C93">
        <v>1</v>
      </c>
    </row>
    <row r="94" spans="1:3">
      <c r="A94" t="s">
        <v>91</v>
      </c>
      <c r="B94" t="s">
        <v>95</v>
      </c>
      <c r="C94">
        <v>1</v>
      </c>
    </row>
    <row r="95" spans="1:3">
      <c r="A95" t="s">
        <v>91</v>
      </c>
      <c r="B95" t="s">
        <v>96</v>
      </c>
      <c r="C95">
        <v>1</v>
      </c>
    </row>
    <row r="96" spans="1:3">
      <c r="A96" t="s">
        <v>91</v>
      </c>
      <c r="B96" t="s">
        <v>97</v>
      </c>
      <c r="C96">
        <v>4</v>
      </c>
    </row>
    <row r="97" spans="1:3">
      <c r="A97" t="s">
        <v>91</v>
      </c>
      <c r="B97" t="s">
        <v>98</v>
      </c>
      <c r="C97">
        <v>1</v>
      </c>
    </row>
    <row r="98" spans="1:3">
      <c r="A98" t="s">
        <v>91</v>
      </c>
      <c r="B98" t="s">
        <v>99</v>
      </c>
      <c r="C98">
        <v>2</v>
      </c>
    </row>
    <row r="99" spans="1:3">
      <c r="A99" t="s">
        <v>91</v>
      </c>
      <c r="B99" t="s">
        <v>100</v>
      </c>
      <c r="C99">
        <v>4</v>
      </c>
    </row>
    <row r="100" spans="1:3">
      <c r="A100" t="s">
        <v>91</v>
      </c>
      <c r="B100" t="s">
        <v>101</v>
      </c>
      <c r="C100">
        <v>1</v>
      </c>
    </row>
    <row r="101" spans="1:3">
      <c r="A101" t="s">
        <v>91</v>
      </c>
      <c r="B101" t="s">
        <v>102</v>
      </c>
      <c r="C101">
        <v>2</v>
      </c>
    </row>
    <row r="102" spans="1:3">
      <c r="A102" t="s">
        <v>91</v>
      </c>
      <c r="B102" t="s">
        <v>103</v>
      </c>
      <c r="C102">
        <v>1</v>
      </c>
    </row>
    <row r="103" spans="1:3">
      <c r="A103" t="s">
        <v>91</v>
      </c>
      <c r="B103" t="s">
        <v>104</v>
      </c>
      <c r="C103">
        <v>1</v>
      </c>
    </row>
    <row r="104" spans="1:3">
      <c r="A104" t="s">
        <v>91</v>
      </c>
      <c r="B104" t="s">
        <v>105</v>
      </c>
      <c r="C104">
        <v>6</v>
      </c>
    </row>
    <row r="105" spans="1:3">
      <c r="A105" t="s">
        <v>91</v>
      </c>
      <c r="B105" t="s">
        <v>106</v>
      </c>
      <c r="C105">
        <v>6</v>
      </c>
    </row>
    <row r="106" spans="1:3">
      <c r="A106" t="s">
        <v>91</v>
      </c>
      <c r="B106" t="s">
        <v>107</v>
      </c>
      <c r="C106">
        <v>40</v>
      </c>
    </row>
    <row r="107" spans="1:3">
      <c r="A107" t="s">
        <v>91</v>
      </c>
      <c r="B107" t="s">
        <v>108</v>
      </c>
      <c r="C107">
        <v>40</v>
      </c>
    </row>
    <row r="108" spans="1:3">
      <c r="A108" t="s">
        <v>91</v>
      </c>
      <c r="B108" t="s">
        <v>109</v>
      </c>
      <c r="C108">
        <v>3</v>
      </c>
    </row>
    <row r="109" spans="1:3">
      <c r="A109" t="s">
        <v>91</v>
      </c>
      <c r="B109" t="s">
        <v>110</v>
      </c>
      <c r="C109">
        <v>24</v>
      </c>
    </row>
    <row r="110" spans="1:3">
      <c r="A110" t="s">
        <v>91</v>
      </c>
      <c r="B110" t="s">
        <v>111</v>
      </c>
      <c r="C110">
        <v>14</v>
      </c>
    </row>
    <row r="111" spans="1:3">
      <c r="A111" t="s">
        <v>91</v>
      </c>
      <c r="B111" t="s">
        <v>112</v>
      </c>
      <c r="C111">
        <v>4</v>
      </c>
    </row>
    <row r="112" spans="1:3">
      <c r="A112" t="s">
        <v>91</v>
      </c>
      <c r="B112" t="s">
        <v>113</v>
      </c>
      <c r="C112">
        <v>2</v>
      </c>
    </row>
    <row r="113" spans="1:15">
      <c r="A113" t="s">
        <v>114</v>
      </c>
      <c r="B113" t="s">
        <v>115</v>
      </c>
      <c r="C113">
        <v>2</v>
      </c>
    </row>
    <row r="114" spans="1:15">
      <c r="A114" t="s">
        <v>114</v>
      </c>
      <c r="B114" t="s">
        <v>116</v>
      </c>
      <c r="C114">
        <v>1</v>
      </c>
    </row>
    <row r="115" spans="1:15">
      <c r="A115" t="s">
        <v>114</v>
      </c>
      <c r="B115" t="s">
        <v>117</v>
      </c>
      <c r="C115">
        <v>2</v>
      </c>
    </row>
    <row r="116" spans="1:15">
      <c r="A116" t="s">
        <v>114</v>
      </c>
      <c r="B116" t="s">
        <v>118</v>
      </c>
      <c r="C116">
        <v>2</v>
      </c>
    </row>
    <row r="117" spans="1:15">
      <c r="A117" t="s">
        <v>114</v>
      </c>
      <c r="B117" t="s">
        <v>119</v>
      </c>
      <c r="C117">
        <v>1</v>
      </c>
    </row>
    <row r="118" spans="1:15">
      <c r="A118" t="s">
        <v>120</v>
      </c>
      <c r="B118" t="s">
        <v>121</v>
      </c>
      <c r="C118">
        <v>1</v>
      </c>
    </row>
    <row r="119" spans="1:15">
      <c r="A119" t="s">
        <v>120</v>
      </c>
      <c r="B119" t="s">
        <v>122</v>
      </c>
      <c r="C119">
        <v>1</v>
      </c>
    </row>
    <row r="120" spans="1:15">
      <c r="A120" t="s">
        <v>120</v>
      </c>
      <c r="B120" t="s">
        <v>123</v>
      </c>
      <c r="C120">
        <v>1</v>
      </c>
    </row>
    <row r="121" spans="1:15">
      <c r="A121" t="s">
        <v>120</v>
      </c>
      <c r="B121" t="s">
        <v>124</v>
      </c>
      <c r="C121">
        <v>1</v>
      </c>
    </row>
    <row r="122" spans="1:15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5" t="s">
        <v>157</v>
      </c>
      <c r="K122" s="15" t="s">
        <v>158</v>
      </c>
      <c r="M122" t="s">
        <v>159</v>
      </c>
      <c r="O122" t="s">
        <v>166</v>
      </c>
    </row>
    <row r="123" spans="1:15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5" t="s">
        <v>157</v>
      </c>
      <c r="K123" s="15" t="s">
        <v>158</v>
      </c>
      <c r="M123" t="s">
        <v>160</v>
      </c>
      <c r="O123" t="s">
        <v>167</v>
      </c>
    </row>
  </sheetData>
  <hyperlinks>
    <hyperlink ref="J71" r:id="rId1" xr:uid="{00000000-0004-0000-0000-000000000000}"/>
    <hyperlink ref="J72:J74" r:id="rId2" display="FermioLabs (Premium)" xr:uid="{00000000-0004-0000-0000-000001000000}"/>
    <hyperlink ref="N71" r:id="rId3" xr:uid="{00000000-0004-0000-0000-000002000000}"/>
    <hyperlink ref="N72:N74" r:id="rId4" display="FermioLabs (Premium)" xr:uid="{00000000-0004-0000-0000-000003000000}"/>
    <hyperlink ref="N68:N70" r:id="rId5" display="FermioLabs (Premium)" xr:uid="{00000000-0004-0000-0000-000004000000}"/>
    <hyperlink ref="J68:J70" r:id="rId6" display="FermioLabs (Premium)" xr:uid="{00000000-0004-0000-0000-000005000000}"/>
    <hyperlink ref="J122" r:id="rId7" xr:uid="{00000000-0004-0000-0000-000006000000}"/>
    <hyperlink ref="K122" r:id="rId8" xr:uid="{00000000-0004-0000-0000-000007000000}"/>
    <hyperlink ref="J123" r:id="rId9" xr:uid="{00000000-0004-0000-0000-000008000000}"/>
    <hyperlink ref="K123" r:id="rId10" xr:uid="{00000000-0004-0000-0000-000009000000}"/>
    <hyperlink ref="K75" r:id="rId11" xr:uid="{00000000-0004-0000-0000-00000A000000}"/>
    <hyperlink ref="J75" r:id="rId12" xr:uid="{00000000-0004-0000-0000-00000B000000}"/>
  </hyperlinks>
  <pageMargins left="0.75" right="0.75" top="1" bottom="1" header="0.5" footer="0.5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1" topLeftCell="A14" activePane="bottomLeft" state="frozen"/>
      <selection pane="bottomLeft" activeCell="E127" sqref="E127"/>
    </sheetView>
  </sheetViews>
  <sheetFormatPr baseColWidth="10" defaultRowHeight="16"/>
  <cols>
    <col min="2" max="2" width="55.33203125" bestFit="1" customWidth="1"/>
    <col min="3" max="3" width="10.83203125" style="11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2" bestFit="1" customWidth="1"/>
    <col min="10" max="10" width="20.1640625" style="12" customWidth="1"/>
    <col min="11" max="11" width="13.6640625" style="12" bestFit="1" customWidth="1"/>
    <col min="17" max="17" width="19.33203125" customWidth="1"/>
    <col min="18" max="18" width="10.83203125" style="1"/>
  </cols>
  <sheetData>
    <row r="1" spans="1:18" s="3" customFormat="1" ht="21" thickTop="1" thickBot="1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139" t="s">
        <v>135</v>
      </c>
      <c r="R1" s="140"/>
    </row>
    <row r="2" spans="1:18">
      <c r="A2" t="str">
        <f>voron2.4_350mm_bom!A2</f>
        <v>Fasteners</v>
      </c>
      <c r="B2" t="str">
        <f>voron2.4_350mm_bom!B2</f>
        <v>M5x40 SHCS</v>
      </c>
      <c r="C2" s="11">
        <f>voron2.4_350mm_bom!C2 *$R$2</f>
        <v>44</v>
      </c>
      <c r="D2" s="2">
        <f>voron2.4_350mm_bom!E2</f>
        <v>0</v>
      </c>
      <c r="E2" s="2">
        <f>C2*D2</f>
        <v>0</v>
      </c>
      <c r="I2" s="12">
        <f>voron2.4_350mm_bom!J2</f>
        <v>0</v>
      </c>
      <c r="Q2" s="10" t="s">
        <v>136</v>
      </c>
      <c r="R2" s="8">
        <v>2</v>
      </c>
    </row>
    <row r="3" spans="1:18">
      <c r="A3" t="str">
        <f>voron2.4_350mm_bom!A3</f>
        <v>Fasteners</v>
      </c>
      <c r="B3" t="str">
        <f>voron2.4_350mm_bom!B3</f>
        <v>M5x30 BHCS</v>
      </c>
      <c r="C3" s="11">
        <f>voron2.4_350mm_bom!C3 *$R$2</f>
        <v>44</v>
      </c>
      <c r="D3" s="2">
        <f>voron2.4_350mm_bom!E3</f>
        <v>0</v>
      </c>
      <c r="E3" s="2">
        <f>voron2.4_350mm_bom!F3</f>
        <v>0</v>
      </c>
      <c r="I3" s="12">
        <f>voron2.4_350mm_bom!J3</f>
        <v>0</v>
      </c>
      <c r="Q3" s="6" t="s">
        <v>142</v>
      </c>
      <c r="R3" s="16">
        <v>0.04</v>
      </c>
    </row>
    <row r="4" spans="1:18">
      <c r="A4" t="str">
        <f>voron2.4_350mm_bom!A4</f>
        <v>Fasteners</v>
      </c>
      <c r="B4" t="str">
        <f>voron2.4_350mm_bom!B4</f>
        <v>M5x16 BHCS</v>
      </c>
      <c r="C4" s="11">
        <f>voron2.4_350mm_bom!C4 *$R$2</f>
        <v>70</v>
      </c>
      <c r="D4" s="2">
        <f>voron2.4_350mm_bom!E4</f>
        <v>0</v>
      </c>
      <c r="E4" s="2">
        <f>voron2.4_350mm_bom!F4</f>
        <v>0</v>
      </c>
      <c r="I4" s="12">
        <f>voron2.4_350mm_bom!J4</f>
        <v>0</v>
      </c>
      <c r="Q4" s="6"/>
      <c r="R4" s="8"/>
    </row>
    <row r="5" spans="1:18" ht="17" thickBot="1">
      <c r="A5" t="str">
        <f>voron2.4_350mm_bom!A5</f>
        <v>Fasteners</v>
      </c>
      <c r="B5" t="str">
        <f>voron2.4_350mm_bom!B5</f>
        <v>M5x10 BHCS</v>
      </c>
      <c r="C5" s="11">
        <f>voron2.4_350mm_bom!C5 *$R$2</f>
        <v>70</v>
      </c>
      <c r="D5" s="2">
        <f>voron2.4_350mm_bom!E5</f>
        <v>0</v>
      </c>
      <c r="E5" s="2">
        <f>voron2.4_350mm_bom!F5</f>
        <v>0</v>
      </c>
      <c r="I5" s="12">
        <f>voron2.4_350mm_bom!J5</f>
        <v>0</v>
      </c>
      <c r="Q5" s="7"/>
      <c r="R5" s="9"/>
    </row>
    <row r="6" spans="1:18" ht="17" thickTop="1">
      <c r="A6" t="str">
        <f>voron2.4_350mm_bom!A6</f>
        <v>Fasteners</v>
      </c>
      <c r="B6" t="str">
        <f>voron2.4_350mm_bom!B6</f>
        <v>M5 Hexnut</v>
      </c>
      <c r="C6" s="11">
        <f>voron2.4_350mm_bom!C6 *$R$2</f>
        <v>32</v>
      </c>
      <c r="D6" s="2">
        <f>voron2.4_350mm_bom!E6</f>
        <v>0</v>
      </c>
      <c r="E6" s="2">
        <f>voron2.4_350mm_bom!F6</f>
        <v>0</v>
      </c>
      <c r="I6" s="12">
        <f>voron2.4_350mm_bom!J6</f>
        <v>0</v>
      </c>
    </row>
    <row r="7" spans="1:18">
      <c r="A7" t="str">
        <f>voron2.4_350mm_bom!A7</f>
        <v>Fasteners</v>
      </c>
      <c r="B7" t="str">
        <f>voron2.4_350mm_bom!B7</f>
        <v>M5 Post-install T-nut</v>
      </c>
      <c r="C7" s="11">
        <f>voron2.4_350mm_bom!C7 *$R$2</f>
        <v>136</v>
      </c>
      <c r="D7" s="2">
        <f>voron2.4_350mm_bom!E7</f>
        <v>0</v>
      </c>
      <c r="E7" s="2">
        <f>voron2.4_350mm_bom!F7</f>
        <v>0</v>
      </c>
      <c r="I7" s="12">
        <f>voron2.4_350mm_bom!J7</f>
        <v>0</v>
      </c>
    </row>
    <row r="8" spans="1:18">
      <c r="A8" t="str">
        <f>voron2.4_350mm_bom!A8</f>
        <v>Fasteners</v>
      </c>
      <c r="B8" t="str">
        <f>voron2.4_350mm_bom!B8</f>
        <v>M5 1mm Shim</v>
      </c>
      <c r="C8" s="11">
        <f>voron2.4_350mm_bom!C8 *$R$2</f>
        <v>84</v>
      </c>
      <c r="D8" s="2">
        <f>voron2.4_350mm_bom!E8</f>
        <v>0</v>
      </c>
      <c r="E8" s="2">
        <f>voron2.4_350mm_bom!F8</f>
        <v>0</v>
      </c>
      <c r="I8" s="12">
        <f>voron2.4_350mm_bom!J8</f>
        <v>0</v>
      </c>
    </row>
    <row r="9" spans="1:18">
      <c r="A9" t="str">
        <f>voron2.4_350mm_bom!A9</f>
        <v>Fasteners</v>
      </c>
      <c r="B9" t="str">
        <f>voron2.4_350mm_bom!B9</f>
        <v>M4x6 BHCS</v>
      </c>
      <c r="C9" s="11">
        <f>voron2.4_350mm_bom!C9 *$R$2</f>
        <v>14</v>
      </c>
      <c r="D9" s="2">
        <f>voron2.4_350mm_bom!E9</f>
        <v>0</v>
      </c>
      <c r="E9" s="2">
        <f>voron2.4_350mm_bom!F9</f>
        <v>0</v>
      </c>
      <c r="I9" s="12">
        <f>voron2.4_350mm_bom!J9</f>
        <v>0</v>
      </c>
    </row>
    <row r="10" spans="1:18">
      <c r="A10" t="str">
        <f>voron2.4_350mm_bom!A10</f>
        <v>Fasteners</v>
      </c>
      <c r="B10" t="str">
        <f>voron2.4_350mm_bom!B10</f>
        <v>M4 Knurled Nut (DIN 466-B)</v>
      </c>
      <c r="C10" s="11">
        <f>voron2.4_350mm_bom!C10 *$R$2</f>
        <v>8</v>
      </c>
      <c r="D10" s="2">
        <f>voron2.4_350mm_bom!E10</f>
        <v>0</v>
      </c>
      <c r="E10" s="2">
        <f>voron2.4_350mm_bom!F10</f>
        <v>0</v>
      </c>
      <c r="I10" s="12">
        <f>voron2.4_350mm_bom!J10</f>
        <v>0</v>
      </c>
    </row>
    <row r="11" spans="1:18">
      <c r="A11" t="str">
        <f>voron2.4_350mm_bom!A11</f>
        <v>Fasteners</v>
      </c>
      <c r="B11" t="str">
        <f>voron2.4_350mm_bom!B11</f>
        <v>M3x40 SHCS</v>
      </c>
      <c r="C11" s="11">
        <f>voron2.4_350mm_bom!C11 *$R$2</f>
        <v>60</v>
      </c>
      <c r="D11" s="2">
        <f>voron2.4_350mm_bom!E11</f>
        <v>0</v>
      </c>
      <c r="E11" s="2">
        <f>voron2.4_350mm_bom!F11</f>
        <v>0</v>
      </c>
      <c r="I11" s="12">
        <f>voron2.4_350mm_bom!J11</f>
        <v>0</v>
      </c>
    </row>
    <row r="12" spans="1:18">
      <c r="A12" t="str">
        <f>voron2.4_350mm_bom!A12</f>
        <v>Fasteners</v>
      </c>
      <c r="B12" t="str">
        <f>voron2.4_350mm_bom!B12</f>
        <v>M3x30 SHCS</v>
      </c>
      <c r="C12" s="11">
        <f>voron2.4_350mm_bom!C12 *$R$2</f>
        <v>50</v>
      </c>
      <c r="D12" s="2">
        <f>voron2.4_350mm_bom!E12</f>
        <v>0</v>
      </c>
      <c r="E12" s="2">
        <f>voron2.4_350mm_bom!F12</f>
        <v>0</v>
      </c>
      <c r="I12" s="12">
        <f>voron2.4_350mm_bom!J12</f>
        <v>0</v>
      </c>
    </row>
    <row r="13" spans="1:18">
      <c r="A13" t="str">
        <f>voron2.4_350mm_bom!A13</f>
        <v>Fasteners</v>
      </c>
      <c r="B13" t="str">
        <f>voron2.4_350mm_bom!B13</f>
        <v>M3x20 SHCS</v>
      </c>
      <c r="C13" s="11">
        <f>voron2.4_350mm_bom!C13 *$R$2</f>
        <v>44</v>
      </c>
      <c r="D13" s="2">
        <f>voron2.4_350mm_bom!E13</f>
        <v>0</v>
      </c>
      <c r="E13" s="2">
        <f>voron2.4_350mm_bom!F13</f>
        <v>0</v>
      </c>
      <c r="I13" s="12">
        <f>voron2.4_350mm_bom!J13</f>
        <v>0</v>
      </c>
    </row>
    <row r="14" spans="1:18">
      <c r="A14" t="str">
        <f>voron2.4_350mm_bom!A14</f>
        <v>Fasteners</v>
      </c>
      <c r="B14" t="str">
        <f>voron2.4_350mm_bom!B14</f>
        <v>M3x16 SHCS</v>
      </c>
      <c r="C14" s="11">
        <f>voron2.4_350mm_bom!C14 *$R$2</f>
        <v>40</v>
      </c>
      <c r="D14" s="2">
        <f>voron2.4_350mm_bom!E14</f>
        <v>0</v>
      </c>
      <c r="E14" s="2">
        <f>voron2.4_350mm_bom!F14</f>
        <v>0</v>
      </c>
      <c r="I14" s="12">
        <f>voron2.4_350mm_bom!J14</f>
        <v>0</v>
      </c>
    </row>
    <row r="15" spans="1:18">
      <c r="A15" t="str">
        <f>voron2.4_350mm_bom!A15</f>
        <v>Fasteners</v>
      </c>
      <c r="B15" t="str">
        <f>voron2.4_350mm_bom!B15</f>
        <v>M3x12 SHCS</v>
      </c>
      <c r="C15" s="11">
        <f>voron2.4_350mm_bom!C15 *$R$2</f>
        <v>82</v>
      </c>
      <c r="D15" s="2">
        <f>voron2.4_350mm_bom!E15</f>
        <v>0</v>
      </c>
      <c r="E15" s="2">
        <f>voron2.4_350mm_bom!F15</f>
        <v>0</v>
      </c>
      <c r="I15" s="12">
        <f>voron2.4_350mm_bom!J15</f>
        <v>0</v>
      </c>
    </row>
    <row r="16" spans="1:18">
      <c r="A16" t="str">
        <f>voron2.4_350mm_bom!A16</f>
        <v>Fasteners</v>
      </c>
      <c r="B16" t="str">
        <f>voron2.4_350mm_bom!B16</f>
        <v>M3x10 FHCS</v>
      </c>
      <c r="C16" s="11">
        <f>voron2.4_350mm_bom!C16 *$R$2</f>
        <v>8</v>
      </c>
      <c r="D16" s="2">
        <f>voron2.4_350mm_bom!E16</f>
        <v>0</v>
      </c>
      <c r="E16" s="2">
        <f>voron2.4_350mm_bom!F16</f>
        <v>0</v>
      </c>
      <c r="I16" s="12">
        <f>voron2.4_350mm_bom!J16</f>
        <v>0</v>
      </c>
    </row>
    <row r="17" spans="1:9">
      <c r="A17" t="str">
        <f>voron2.4_350mm_bom!A17</f>
        <v>Fasteners</v>
      </c>
      <c r="B17" t="str">
        <f>voron2.4_350mm_bom!B17</f>
        <v>M3x8 SHCS</v>
      </c>
      <c r="C17" s="11">
        <f>voron2.4_350mm_bom!C17 *$R$2</f>
        <v>374</v>
      </c>
      <c r="D17" s="2">
        <f>voron2.4_350mm_bom!E17</f>
        <v>0</v>
      </c>
      <c r="E17" s="2">
        <f>voron2.4_350mm_bom!F17</f>
        <v>0</v>
      </c>
      <c r="I17" s="12">
        <f>voron2.4_350mm_bom!J17</f>
        <v>0</v>
      </c>
    </row>
    <row r="18" spans="1:9">
      <c r="A18" t="str">
        <f>voron2.4_350mm_bom!A18</f>
        <v>Fasteners</v>
      </c>
      <c r="B18" t="str">
        <f>voron2.4_350mm_bom!B18</f>
        <v>M3x6 BHCS</v>
      </c>
      <c r="C18" s="11">
        <f>voron2.4_350mm_bom!C18 *$R$2</f>
        <v>22</v>
      </c>
      <c r="D18" s="2">
        <f>voron2.4_350mm_bom!E18</f>
        <v>0</v>
      </c>
      <c r="E18" s="2">
        <f>voron2.4_350mm_bom!F18</f>
        <v>0</v>
      </c>
      <c r="I18" s="12">
        <f>voron2.4_350mm_bom!J18</f>
        <v>0</v>
      </c>
    </row>
    <row r="19" spans="1:9">
      <c r="A19" t="str">
        <f>voron2.4_350mm_bom!A19</f>
        <v>Fasteners</v>
      </c>
      <c r="B19" t="str">
        <f>voron2.4_350mm_bom!B19</f>
        <v>M3x6 FHCS</v>
      </c>
      <c r="C19" s="11">
        <f>voron2.4_350mm_bom!C19 *$R$2</f>
        <v>16</v>
      </c>
      <c r="D19" s="2">
        <f>voron2.4_350mm_bom!E19</f>
        <v>0</v>
      </c>
      <c r="E19" s="2">
        <f>voron2.4_350mm_bom!F19</f>
        <v>0</v>
      </c>
      <c r="I19" s="12">
        <f>voron2.4_350mm_bom!J19</f>
        <v>0</v>
      </c>
    </row>
    <row r="20" spans="1:9">
      <c r="A20" t="str">
        <f>voron2.4_350mm_bom!A20</f>
        <v>Fasteners</v>
      </c>
      <c r="B20" t="str">
        <f>voron2.4_350mm_bom!B20</f>
        <v>M3 Hexnut</v>
      </c>
      <c r="C20" s="11">
        <f>voron2.4_350mm_bom!C20 *$R$2</f>
        <v>12</v>
      </c>
      <c r="D20" s="2">
        <f>voron2.4_350mm_bom!E20</f>
        <v>0</v>
      </c>
      <c r="E20" s="2">
        <f>voron2.4_350mm_bom!F20</f>
        <v>0</v>
      </c>
      <c r="I20" s="12">
        <f>voron2.4_350mm_bom!J20</f>
        <v>0</v>
      </c>
    </row>
    <row r="21" spans="1:9">
      <c r="A21" t="str">
        <f>voron2.4_350mm_bom!A21</f>
        <v>Fasteners</v>
      </c>
      <c r="B21" t="str">
        <f>voron2.4_350mm_bom!B21</f>
        <v>M3 Post-install T-nut</v>
      </c>
      <c r="C21" s="11">
        <f>voron2.4_350mm_bom!C21 *$R$2</f>
        <v>206</v>
      </c>
      <c r="D21" s="2">
        <f>voron2.4_350mm_bom!E21</f>
        <v>0</v>
      </c>
      <c r="E21" s="2">
        <f>voron2.4_350mm_bom!F21</f>
        <v>0</v>
      </c>
      <c r="I21" s="12">
        <f>voron2.4_350mm_bom!J21</f>
        <v>0</v>
      </c>
    </row>
    <row r="22" spans="1:9">
      <c r="A22" t="str">
        <f>voron2.4_350mm_bom!A22</f>
        <v>Fasteners</v>
      </c>
      <c r="B22" t="str">
        <f>voron2.4_350mm_bom!B22</f>
        <v>M3 Hammer Head T-nuts</v>
      </c>
      <c r="C22" s="11">
        <f>voron2.4_350mm_bom!C22 *$R$2</f>
        <v>120</v>
      </c>
      <c r="D22" s="2">
        <f>voron2.4_350mm_bom!E22</f>
        <v>0</v>
      </c>
      <c r="E22" s="2">
        <f>voron2.4_350mm_bom!F22</f>
        <v>0</v>
      </c>
      <c r="I22" s="12">
        <f>voron2.4_350mm_bom!J22</f>
        <v>0</v>
      </c>
    </row>
    <row r="23" spans="1:9">
      <c r="A23" t="str">
        <f>voron2.4_350mm_bom!A23</f>
        <v>Fasteners</v>
      </c>
      <c r="B23" t="str">
        <f>voron2.4_350mm_bom!B23</f>
        <v>M3 Washer</v>
      </c>
      <c r="C23" s="11">
        <f>voron2.4_350mm_bom!C23 *$R$2</f>
        <v>6</v>
      </c>
      <c r="D23" s="2">
        <f>voron2.4_350mm_bom!E23</f>
        <v>0</v>
      </c>
      <c r="E23" s="2">
        <f>voron2.4_350mm_bom!F23</f>
        <v>0</v>
      </c>
      <c r="I23" s="12">
        <f>voron2.4_350mm_bom!J23</f>
        <v>0</v>
      </c>
    </row>
    <row r="24" spans="1:9">
      <c r="A24" t="str">
        <f>voron2.4_350mm_bom!A24</f>
        <v>Fasteners</v>
      </c>
      <c r="B24" t="str">
        <f>voron2.4_350mm_bom!B24</f>
        <v>M3 Threaded Insert</v>
      </c>
      <c r="C24" s="11">
        <f>voron2.4_350mm_bom!C24 *$R$2</f>
        <v>220</v>
      </c>
      <c r="D24" s="2">
        <f>voron2.4_350mm_bom!E24</f>
        <v>0</v>
      </c>
      <c r="E24" s="2">
        <f>voron2.4_350mm_bom!F24</f>
        <v>0</v>
      </c>
      <c r="I24" s="12">
        <f>voron2.4_350mm_bom!J24</f>
        <v>0</v>
      </c>
    </row>
    <row r="25" spans="1:9">
      <c r="A25" t="str">
        <f>voron2.4_350mm_bom!A25</f>
        <v>Fasteners</v>
      </c>
      <c r="B25" t="str">
        <f>voron2.4_350mm_bom!B25</f>
        <v>M2x10 Self-tapping Screw</v>
      </c>
      <c r="C25" s="11">
        <f>voron2.4_350mm_bom!C25 *$R$2</f>
        <v>32</v>
      </c>
      <c r="D25" s="2">
        <f>voron2.4_350mm_bom!E25</f>
        <v>0</v>
      </c>
      <c r="E25" s="2">
        <f>voron2.4_350mm_bom!F25</f>
        <v>0</v>
      </c>
      <c r="I25" s="12">
        <f>voron2.4_350mm_bom!J25</f>
        <v>0</v>
      </c>
    </row>
    <row r="26" spans="1:9">
      <c r="A26" t="str">
        <f>voron2.4_350mm_bom!A26</f>
        <v>Motion</v>
      </c>
      <c r="B26" t="str">
        <f>voron2.4_350mm_bom!B26</f>
        <v>GT2 80T Pulley (5mm ID 6mm W)</v>
      </c>
      <c r="C26" s="11">
        <f>voron2.4_350mm_bom!C26 *$R$2</f>
        <v>8</v>
      </c>
      <c r="D26" s="2">
        <f>voron2.4_350mm_bom!E26</f>
        <v>0</v>
      </c>
      <c r="E26" s="2">
        <f>voron2.4_350mm_bom!F26</f>
        <v>0</v>
      </c>
      <c r="I26" s="12">
        <f>voron2.4_350mm_bom!J26</f>
        <v>0</v>
      </c>
    </row>
    <row r="27" spans="1:9">
      <c r="A27" t="str">
        <f>voron2.4_350mm_bom!A27</f>
        <v>Motion</v>
      </c>
      <c r="B27" t="str">
        <f>voron2.4_350mm_bom!B27</f>
        <v>GT2 20T Pulley (5mm ID 6mm W)</v>
      </c>
      <c r="C27" s="11">
        <f>voron2.4_350mm_bom!C27 *$R$2</f>
        <v>6</v>
      </c>
      <c r="D27" s="2">
        <f>voron2.4_350mm_bom!E27</f>
        <v>0</v>
      </c>
      <c r="E27" s="2">
        <f>voron2.4_350mm_bom!F27</f>
        <v>0</v>
      </c>
      <c r="I27" s="12">
        <f>voron2.4_350mm_bom!J27</f>
        <v>0</v>
      </c>
    </row>
    <row r="28" spans="1:9">
      <c r="A28" t="str">
        <f>voron2.4_350mm_bom!A28</f>
        <v>Motion</v>
      </c>
      <c r="B28" t="str">
        <f>voron2.4_350mm_bom!B28</f>
        <v>GT2 20T Pulley (5mm ID 9mm W)</v>
      </c>
      <c r="C28" s="11">
        <f>voron2.4_350mm_bom!C28 *$R$2</f>
        <v>8</v>
      </c>
      <c r="D28" s="2">
        <f>voron2.4_350mm_bom!E28</f>
        <v>0</v>
      </c>
      <c r="E28" s="2">
        <f>voron2.4_350mm_bom!F28</f>
        <v>0</v>
      </c>
      <c r="I28" s="12">
        <f>voron2.4_350mm_bom!J28</f>
        <v>0</v>
      </c>
    </row>
    <row r="29" spans="1:9">
      <c r="A29" t="str">
        <f>voron2.4_350mm_bom!A29</f>
        <v>Motion</v>
      </c>
      <c r="B29" t="str">
        <f>voron2.4_350mm_bom!B29</f>
        <v>GT2 16T Pulley (5mm ID 6mm W)</v>
      </c>
      <c r="C29" s="11">
        <f>voron2.4_350mm_bom!C29 *$R$2</f>
        <v>8</v>
      </c>
      <c r="D29" s="2">
        <f>voron2.4_350mm_bom!E29</f>
        <v>0</v>
      </c>
      <c r="E29" s="2">
        <f>voron2.4_350mm_bom!F29</f>
        <v>0</v>
      </c>
      <c r="I29" s="12">
        <f>voron2.4_350mm_bom!J29</f>
        <v>0</v>
      </c>
    </row>
    <row r="30" spans="1:9">
      <c r="A30" t="str">
        <f>voron2.4_350mm_bom!A30</f>
        <v>Motion</v>
      </c>
      <c r="B30" t="str">
        <f>voron2.4_350mm_bom!B30</f>
        <v>GT2 20T Toothed Idler (5mm ID 6mm W)</v>
      </c>
      <c r="C30" s="11">
        <f>voron2.4_350mm_bom!C30 *$R$2</f>
        <v>4</v>
      </c>
      <c r="D30" s="2">
        <f>voron2.4_350mm_bom!E30</f>
        <v>0</v>
      </c>
      <c r="E30" s="2">
        <f>voron2.4_350mm_bom!F30</f>
        <v>0</v>
      </c>
      <c r="I30" s="12">
        <f>voron2.4_350mm_bom!J30</f>
        <v>0</v>
      </c>
    </row>
    <row r="31" spans="1:9">
      <c r="A31" t="str">
        <f>voron2.4_350mm_bom!A31</f>
        <v>Motion</v>
      </c>
      <c r="B31" t="str">
        <f>voron2.4_350mm_bom!B31</f>
        <v>GT2 20T Toothed Idler (5mm ID 9mm W)</v>
      </c>
      <c r="C31" s="11">
        <f>voron2.4_350mm_bom!C31 *$R$2</f>
        <v>8</v>
      </c>
      <c r="D31" s="2">
        <f>voron2.4_350mm_bom!E31</f>
        <v>0</v>
      </c>
      <c r="E31" s="2">
        <f>voron2.4_350mm_bom!F31</f>
        <v>0</v>
      </c>
      <c r="I31" s="12">
        <f>voron2.4_350mm_bom!J31</f>
        <v>0</v>
      </c>
    </row>
    <row r="32" spans="1:9">
      <c r="A32" t="str">
        <f>voron2.4_350mm_bom!A32</f>
        <v>Motion</v>
      </c>
      <c r="B32" t="str">
        <f>voron2.4_350mm_bom!B32</f>
        <v>F695 Bearing</v>
      </c>
      <c r="C32" s="11">
        <f>voron2.4_350mm_bom!C32 *$R$2</f>
        <v>40</v>
      </c>
      <c r="D32" s="2">
        <f>voron2.4_350mm_bom!E32</f>
        <v>0</v>
      </c>
      <c r="E32" s="2">
        <f>voron2.4_350mm_bom!F32</f>
        <v>0</v>
      </c>
      <c r="I32" s="12">
        <f>voron2.4_350mm_bom!J32</f>
        <v>0</v>
      </c>
    </row>
    <row r="33" spans="1:9">
      <c r="A33" t="str">
        <f>voron2.4_350mm_bom!A33</f>
        <v>Motion</v>
      </c>
      <c r="B33" t="str">
        <f>voron2.4_350mm_bom!B33</f>
        <v>625 Bearing</v>
      </c>
      <c r="C33" s="11">
        <f>voron2.4_350mm_bom!C33 *$R$2</f>
        <v>24</v>
      </c>
      <c r="D33" s="2">
        <f>voron2.4_350mm_bom!E33</f>
        <v>0</v>
      </c>
      <c r="E33" s="2">
        <f>voron2.4_350mm_bom!F33</f>
        <v>0</v>
      </c>
      <c r="I33" s="12">
        <f>voron2.4_350mm_bom!J33</f>
        <v>0</v>
      </c>
    </row>
    <row r="34" spans="1:9">
      <c r="A34" t="str">
        <f>voron2.4_350mm_bom!A34</f>
        <v>Motion</v>
      </c>
      <c r="B34" t="str">
        <f>voron2.4_350mm_bom!B34</f>
        <v>√ò5x60mm Shaft (D Cut)</v>
      </c>
      <c r="C34" s="11">
        <f>voron2.4_350mm_bom!C34 *$R$2</f>
        <v>8</v>
      </c>
      <c r="D34" s="2">
        <f>voron2.4_350mm_bom!E34</f>
        <v>0</v>
      </c>
      <c r="E34" s="2">
        <f>voron2.4_350mm_bom!F34</f>
        <v>0</v>
      </c>
      <c r="I34" s="12">
        <f>voron2.4_350mm_bom!J34</f>
        <v>0</v>
      </c>
    </row>
    <row r="35" spans="1:9">
      <c r="A35" t="str">
        <f>voron2.4_350mm_bom!A35</f>
        <v>Motion</v>
      </c>
      <c r="B35" t="str">
        <f>voron2.4_350mm_bom!B35</f>
        <v>√ò5x35mm Shaft (trim to size)</v>
      </c>
      <c r="C35" s="11">
        <f>voron2.4_350mm_bom!C35 *$R$2</f>
        <v>2</v>
      </c>
      <c r="D35" s="2">
        <f>voron2.4_350mm_bom!E35</f>
        <v>0</v>
      </c>
      <c r="E35" s="2">
        <f>voron2.4_350mm_bom!F35</f>
        <v>0</v>
      </c>
      <c r="I35" s="12">
        <f>voron2.4_350mm_bom!J35</f>
        <v>0</v>
      </c>
    </row>
    <row r="36" spans="1:9">
      <c r="A36" t="str">
        <f>voron2.4_350mm_bom!A36</f>
        <v>Motion</v>
      </c>
      <c r="B36" t="str">
        <f>voron2.4_350mm_bom!B36</f>
        <v>GT2 Belt Loop (6mm W) - 188mm</v>
      </c>
      <c r="C36" s="11">
        <f>voron2.4_350mm_bom!C36 *$R$2</f>
        <v>8</v>
      </c>
      <c r="D36" s="2">
        <f>voron2.4_350mm_bom!E36</f>
        <v>0</v>
      </c>
      <c r="E36" s="2">
        <f>voron2.4_350mm_bom!F36</f>
        <v>0</v>
      </c>
      <c r="I36" s="12">
        <f>voron2.4_350mm_bom!J36</f>
        <v>0</v>
      </c>
    </row>
    <row r="37" spans="1:9">
      <c r="A37" t="str">
        <f>voron2.4_350mm_bom!A37</f>
        <v>Motion</v>
      </c>
      <c r="B37" t="str">
        <f>voron2.4_350mm_bom!B37</f>
        <v>GT2 Open Belt LL-2GT-9 (9mm wide) - 1200mm</v>
      </c>
      <c r="C37" s="11">
        <f>voron2.4_350mm_bom!C37 *$R$2</f>
        <v>8</v>
      </c>
      <c r="D37" s="2">
        <f>voron2.4_350mm_bom!E37</f>
        <v>0</v>
      </c>
      <c r="E37" s="2">
        <f>voron2.4_350mm_bom!F37</f>
        <v>0</v>
      </c>
      <c r="I37" s="12">
        <f>voron2.4_350mm_bom!J37</f>
        <v>0</v>
      </c>
    </row>
    <row r="38" spans="1:9">
      <c r="A38" t="str">
        <f>voron2.4_350mm_bom!A38</f>
        <v>Motion</v>
      </c>
      <c r="B38" t="str">
        <f>voron2.4_350mm_bom!B38</f>
        <v>BMG Extruder Components Kit</v>
      </c>
      <c r="C38" s="11">
        <f>voron2.4_350mm_bom!C38 *$R$2</f>
        <v>2</v>
      </c>
      <c r="D38" s="2">
        <f>voron2.4_350mm_bom!E38</f>
        <v>0</v>
      </c>
      <c r="E38" s="2">
        <f>voron2.4_350mm_bom!F38</f>
        <v>0</v>
      </c>
      <c r="I38" s="12">
        <f>voron2.4_350mm_bom!J38</f>
        <v>0</v>
      </c>
    </row>
    <row r="39" spans="1:9">
      <c r="A39" t="str">
        <f>voron2.4_350mm_bom!A39</f>
        <v>Motion</v>
      </c>
      <c r="B39" t="str">
        <f>voron2.4_350mm_bom!B39</f>
        <v>Linear Rail MGN9H 400mm</v>
      </c>
      <c r="C39" s="11">
        <f>voron2.4_350mm_bom!C39 *$R$2</f>
        <v>12</v>
      </c>
      <c r="D39" s="2">
        <f>voron2.4_350mm_bom!E39</f>
        <v>0</v>
      </c>
      <c r="E39" s="2">
        <f>voron2.4_350mm_bom!F39</f>
        <v>0</v>
      </c>
      <c r="I39" s="12">
        <f>voron2.4_350mm_bom!J39</f>
        <v>0</v>
      </c>
    </row>
    <row r="40" spans="1:9">
      <c r="A40" t="str">
        <f>voron2.4_350mm_bom!A40</f>
        <v>Motion</v>
      </c>
      <c r="B40" t="str">
        <f>voron2.4_350mm_bom!B40</f>
        <v>Linear Rail MGN12H 400mm</v>
      </c>
      <c r="C40" s="11">
        <f>voron2.4_350mm_bom!C40 *$R$2</f>
        <v>2</v>
      </c>
      <c r="D40" s="2">
        <f>voron2.4_350mm_bom!E40</f>
        <v>0</v>
      </c>
      <c r="E40" s="2">
        <f>voron2.4_350mm_bom!F40</f>
        <v>0</v>
      </c>
      <c r="I40" s="12">
        <f>voron2.4_350mm_bom!J40</f>
        <v>0</v>
      </c>
    </row>
    <row r="41" spans="1:9">
      <c r="A41" t="str">
        <f>voron2.4_350mm_bom!A41</f>
        <v>Motion</v>
      </c>
      <c r="B41" t="str">
        <f>voron2.4_350mm_bom!B41</f>
        <v>GT2 Open Belt LL-2GT-6 (6mm wide) - 2000mm</v>
      </c>
      <c r="C41" s="11">
        <f>voron2.4_350mm_bom!C41 *$R$2</f>
        <v>4</v>
      </c>
      <c r="D41" s="2">
        <f>voron2.4_350mm_bom!E41</f>
        <v>0</v>
      </c>
      <c r="E41" s="2">
        <f>voron2.4_350mm_bom!F41</f>
        <v>0</v>
      </c>
      <c r="I41" s="12">
        <f>voron2.4_350mm_bom!J41</f>
        <v>0</v>
      </c>
    </row>
    <row r="42" spans="1:9">
      <c r="A42" t="str">
        <f>voron2.4_350mm_bom!A42</f>
        <v>Electronics</v>
      </c>
      <c r="B42" t="str">
        <f>voron2.4_350mm_bom!B42</f>
        <v>Omron D2F-01L Micro Switch</v>
      </c>
      <c r="C42" s="11">
        <f>voron2.4_350mm_bom!C42 *$R$2</f>
        <v>6</v>
      </c>
      <c r="D42" s="2">
        <f>voron2.4_350mm_bom!E42</f>
        <v>0</v>
      </c>
      <c r="E42" s="2">
        <f>voron2.4_350mm_bom!F42</f>
        <v>0</v>
      </c>
      <c r="I42" s="12">
        <f>voron2.4_350mm_bom!J42</f>
        <v>0</v>
      </c>
    </row>
    <row r="43" spans="1:9">
      <c r="A43" t="str">
        <f>voron2.4_350mm_bom!A43</f>
        <v>Electronics</v>
      </c>
      <c r="B43" t="str">
        <f>voron2.4_350mm_bom!B43</f>
        <v>Inductive Probe (See sourcing guide)</v>
      </c>
      <c r="C43" s="11">
        <f>voron2.4_350mm_bom!C43 *$R$2</f>
        <v>2</v>
      </c>
      <c r="D43" s="2">
        <f>voron2.4_350mm_bom!E43</f>
        <v>0</v>
      </c>
      <c r="E43" s="2">
        <f>voron2.4_350mm_bom!F43</f>
        <v>0</v>
      </c>
      <c r="I43" s="12">
        <f>voron2.4_350mm_bom!J43</f>
        <v>0</v>
      </c>
    </row>
    <row r="44" spans="1:9">
      <c r="A44" t="str">
        <f>voron2.4_350mm_bom!A44</f>
        <v>Electronics</v>
      </c>
      <c r="B44" t="str">
        <f>voron2.4_350mm_bom!B44</f>
        <v>Hotend Kit (24V)</v>
      </c>
      <c r="C44" s="11">
        <f>voron2.4_350mm_bom!C44 *$R$2</f>
        <v>2</v>
      </c>
      <c r="D44" s="2">
        <f>voron2.4_350mm_bom!E44</f>
        <v>0</v>
      </c>
      <c r="E44" s="2">
        <f>voron2.4_350mm_bom!F44</f>
        <v>0</v>
      </c>
      <c r="I44" s="12">
        <f>voron2.4_350mm_bom!J44</f>
        <v>0</v>
      </c>
    </row>
    <row r="45" spans="1:9">
      <c r="A45" t="str">
        <f>voron2.4_350mm_bom!A45</f>
        <v>Electronics</v>
      </c>
      <c r="B45" t="str">
        <f>voron2.4_350mm_bom!B45</f>
        <v>40x40x20 Centrifugal Fan (24V)</v>
      </c>
      <c r="C45" s="11">
        <f>voron2.4_350mm_bom!C45 *$R$2</f>
        <v>2</v>
      </c>
      <c r="D45" s="2">
        <f>voron2.4_350mm_bom!E45</f>
        <v>0</v>
      </c>
      <c r="E45" s="2">
        <f>voron2.4_350mm_bom!F45</f>
        <v>0</v>
      </c>
      <c r="I45" s="12">
        <f>voron2.4_350mm_bom!J45</f>
        <v>0</v>
      </c>
    </row>
    <row r="46" spans="1:9">
      <c r="A46" t="str">
        <f>voron2.4_350mm_bom!A46</f>
        <v>Electronics</v>
      </c>
      <c r="B46" t="str">
        <f>voron2.4_350mm_bom!B46</f>
        <v>40x40x10 Axial Fan (24V)</v>
      </c>
      <c r="C46" s="11">
        <f>voron2.4_350mm_bom!C46 *$R$2</f>
        <v>2</v>
      </c>
      <c r="D46" s="2">
        <f>voron2.4_350mm_bom!E46</f>
        <v>0</v>
      </c>
      <c r="E46" s="2">
        <f>voron2.4_350mm_bom!F46</f>
        <v>0</v>
      </c>
      <c r="I46" s="12">
        <f>voron2.4_350mm_bom!J46</f>
        <v>0</v>
      </c>
    </row>
    <row r="47" spans="1:9">
      <c r="A47" t="str">
        <f>voron2.4_350mm_bom!A47</f>
        <v>Electronics</v>
      </c>
      <c r="B47" t="str">
        <f>voron2.4_350mm_bom!B47</f>
        <v>Mini 12864 Display</v>
      </c>
      <c r="C47" s="11">
        <f>voron2.4_350mm_bom!C47 *$R$2</f>
        <v>2</v>
      </c>
      <c r="D47" s="2">
        <f>voron2.4_350mm_bom!E47</f>
        <v>0</v>
      </c>
      <c r="E47" s="2">
        <f>voron2.4_350mm_bom!F47</f>
        <v>0</v>
      </c>
      <c r="I47" s="12">
        <f>voron2.4_350mm_bom!J47</f>
        <v>0</v>
      </c>
    </row>
    <row r="48" spans="1:9">
      <c r="A48" t="str">
        <f>voron2.4_350mm_bom!A48</f>
        <v>Electronics</v>
      </c>
      <c r="B48" t="str">
        <f>voron2.4_350mm_bom!B48</f>
        <v>TycoElectronics 10EGG1-1 Filtered Power Inlet (NA/UK)</v>
      </c>
      <c r="C48" s="11">
        <f>voron2.4_350mm_bom!C48 *$R$2</f>
        <v>2</v>
      </c>
      <c r="D48" s="2">
        <f>voron2.4_350mm_bom!E48</f>
        <v>0</v>
      </c>
      <c r="E48" s="2">
        <f>voron2.4_350mm_bom!F48</f>
        <v>0</v>
      </c>
      <c r="I48" s="12">
        <f>voron2.4_350mm_bom!J48</f>
        <v>0</v>
      </c>
    </row>
    <row r="49" spans="1:9">
      <c r="A49" t="str">
        <f>voron2.4_350mm_bom!A49</f>
        <v>Electronics</v>
      </c>
      <c r="B49" t="str">
        <f>voron2.4_350mm_bom!B49</f>
        <v>TycoElectronics 10EGG1-2 Filtered Power Inlet (EU)</v>
      </c>
      <c r="C49" s="11">
        <f>voron2.4_350mm_bom!C49 *$R$2</f>
        <v>2</v>
      </c>
      <c r="D49" s="2">
        <f>voron2.4_350mm_bom!E49</f>
        <v>0</v>
      </c>
      <c r="E49" s="2">
        <f>voron2.4_350mm_bom!F49</f>
        <v>0</v>
      </c>
      <c r="I49" s="12">
        <f>voron2.4_350mm_bom!J49</f>
        <v>0</v>
      </c>
    </row>
    <row r="50" spans="1:9">
      <c r="A50" t="str">
        <f>voron2.4_350mm_bom!A50</f>
        <v>Electronics</v>
      </c>
      <c r="B50" t="str">
        <f>voron2.4_350mm_bom!B50</f>
        <v>Medium Blow Fuse 5x20mm 4A (220V mains)</v>
      </c>
      <c r="C50" s="11">
        <f>voron2.4_350mm_bom!C50 *$R$2</f>
        <v>4</v>
      </c>
      <c r="D50" s="2">
        <f>voron2.4_350mm_bom!E50</f>
        <v>0</v>
      </c>
      <c r="E50" s="2">
        <f>voron2.4_350mm_bom!F50</f>
        <v>0</v>
      </c>
      <c r="I50" s="12">
        <f>voron2.4_350mm_bom!J50</f>
        <v>0</v>
      </c>
    </row>
    <row r="51" spans="1:9">
      <c r="A51" t="str">
        <f>voron2.4_350mm_bom!A51</f>
        <v>Electronics</v>
      </c>
      <c r="B51" t="str">
        <f>voron2.4_350mm_bom!B51</f>
        <v>Medium Blow Fuse 5x20mm 8A (120v mains)</v>
      </c>
      <c r="C51" s="11">
        <f>voron2.4_350mm_bom!C51 *$R$2</f>
        <v>2</v>
      </c>
      <c r="D51" s="2">
        <f>voron2.4_350mm_bom!E51</f>
        <v>0</v>
      </c>
      <c r="E51" s="2">
        <f>voron2.4_350mm_bom!F51</f>
        <v>0</v>
      </c>
      <c r="I51" s="12">
        <f>voron2.4_350mm_bom!J51</f>
        <v>0</v>
      </c>
    </row>
    <row r="52" spans="1:9">
      <c r="A52" t="str">
        <f>voron2.4_350mm_bom!A52</f>
        <v>Electronics</v>
      </c>
      <c r="B52" t="str">
        <f>voron2.4_350mm_bom!B52</f>
        <v>Keystone CAT6 Insert (Optional)</v>
      </c>
      <c r="C52" s="11">
        <f>voron2.4_350mm_bom!C52 *$R$2</f>
        <v>2</v>
      </c>
      <c r="D52" s="2">
        <f>voron2.4_350mm_bom!E52</f>
        <v>0</v>
      </c>
      <c r="E52" s="2">
        <f>voron2.4_350mm_bom!F52</f>
        <v>0</v>
      </c>
      <c r="I52" s="12">
        <f>voron2.4_350mm_bom!J52</f>
        <v>0</v>
      </c>
    </row>
    <row r="53" spans="1:9">
      <c r="A53" t="str">
        <f>voron2.4_350mm_bom!A53</f>
        <v>Electronics</v>
      </c>
      <c r="B53" t="str">
        <f>voron2.4_350mm_bom!B53</f>
        <v>60x60x20 Fan (24V)</v>
      </c>
      <c r="C53" s="11">
        <f>voron2.4_350mm_bom!C53 *$R$2</f>
        <v>6</v>
      </c>
      <c r="D53" s="2">
        <f>voron2.4_350mm_bom!E53</f>
        <v>0</v>
      </c>
      <c r="E53" s="2">
        <f>voron2.4_350mm_bom!F53</f>
        <v>0</v>
      </c>
      <c r="I53" s="12">
        <f>voron2.4_350mm_bom!J53</f>
        <v>0</v>
      </c>
    </row>
    <row r="54" spans="1:9">
      <c r="A54" t="str">
        <f>voron2.4_350mm_bom!A54</f>
        <v>Electronics</v>
      </c>
      <c r="B54" t="str">
        <f>voron2.4_350mm_bom!B54</f>
        <v>Controller with 7+ Stepper outputs</v>
      </c>
      <c r="C54" s="11">
        <f>voron2.4_350mm_bom!C54 *$R$2</f>
        <v>2</v>
      </c>
      <c r="D54" s="2">
        <f>voron2.4_350mm_bom!E54</f>
        <v>0</v>
      </c>
      <c r="E54" s="2">
        <f>voron2.4_350mm_bom!F54</f>
        <v>0</v>
      </c>
      <c r="I54" s="12">
        <f>voron2.4_350mm_bom!J54</f>
        <v>0</v>
      </c>
    </row>
    <row r="55" spans="1:9">
      <c r="A55" t="str">
        <f>voron2.4_350mm_bom!A55</f>
        <v>Electronics</v>
      </c>
      <c r="B55" t="str">
        <f>voron2.4_350mm_bom!B55</f>
        <v>TMC2209 Stepper Motor Driver</v>
      </c>
      <c r="C55" s="11">
        <f>voron2.4_350mm_bom!C55 *$R$2</f>
        <v>14</v>
      </c>
      <c r="D55" s="2">
        <f>voron2.4_350mm_bom!E55</f>
        <v>0</v>
      </c>
      <c r="E55" s="2">
        <f>voron2.4_350mm_bom!F55</f>
        <v>0</v>
      </c>
      <c r="I55" s="12">
        <f>voron2.4_350mm_bom!J55</f>
        <v>0</v>
      </c>
    </row>
    <row r="56" spans="1:9">
      <c r="A56" t="str">
        <f>voron2.4_350mm_bom!A56</f>
        <v>Electronics</v>
      </c>
      <c r="B56" t="str">
        <f>voron2.4_350mm_bom!B56</f>
        <v>USB Cable for selected controller</v>
      </c>
      <c r="C56" s="11">
        <f>voron2.4_350mm_bom!C56 *$R$2</f>
        <v>2</v>
      </c>
      <c r="D56" s="2">
        <f>voron2.4_350mm_bom!E56</f>
        <v>0</v>
      </c>
      <c r="E56" s="2">
        <f>voron2.4_350mm_bom!F56</f>
        <v>0</v>
      </c>
      <c r="I56" s="12">
        <f>voron2.4_350mm_bom!J56</f>
        <v>0</v>
      </c>
    </row>
    <row r="57" spans="1:9">
      <c r="A57" t="str">
        <f>voron2.4_350mm_bom!A57</f>
        <v>Electronics</v>
      </c>
      <c r="B57" t="str">
        <f>voron2.4_350mm_bom!B57</f>
        <v>RaspberryPi 3B+ or better</v>
      </c>
      <c r="C57" s="11">
        <f>voron2.4_350mm_bom!C57 *$R$2</f>
        <v>2</v>
      </c>
      <c r="D57" s="2">
        <f>voron2.4_350mm_bom!E57</f>
        <v>0</v>
      </c>
      <c r="E57" s="2">
        <f>voron2.4_350mm_bom!F57</f>
        <v>0</v>
      </c>
      <c r="I57" s="12">
        <f>voron2.4_350mm_bom!J57</f>
        <v>0</v>
      </c>
    </row>
    <row r="58" spans="1:9">
      <c r="A58" t="str">
        <f>voron2.4_350mm_bom!A58</f>
        <v>Electronics</v>
      </c>
      <c r="B58" t="str">
        <f>voron2.4_350mm_bom!B58</f>
        <v>Mean Well LRS-200-24 PSU</v>
      </c>
      <c r="C58" s="11">
        <f>voron2.4_350mm_bom!C58 *$R$2</f>
        <v>2</v>
      </c>
      <c r="D58" s="2">
        <f>voron2.4_350mm_bom!E58</f>
        <v>0</v>
      </c>
      <c r="E58" s="2">
        <f>voron2.4_350mm_bom!F58</f>
        <v>0</v>
      </c>
      <c r="I58" s="12">
        <f>voron2.4_350mm_bom!J58</f>
        <v>0</v>
      </c>
    </row>
    <row r="59" spans="1:9">
      <c r="A59" t="str">
        <f>voron2.4_350mm_bom!A59</f>
        <v>Electronics</v>
      </c>
      <c r="B59" t="str">
        <f>voron2.4_350mm_bom!B59</f>
        <v>Mean Well RS-25-5 PSU</v>
      </c>
      <c r="C59" s="11">
        <f>voron2.4_350mm_bom!C59 *$R$2</f>
        <v>2</v>
      </c>
      <c r="D59" s="2">
        <f>voron2.4_350mm_bom!E59</f>
        <v>0</v>
      </c>
      <c r="E59" s="2">
        <f>voron2.4_350mm_bom!F59</f>
        <v>0</v>
      </c>
      <c r="I59" s="12">
        <f>voron2.4_350mm_bom!J59</f>
        <v>0</v>
      </c>
    </row>
    <row r="60" spans="1:9">
      <c r="A60" t="str">
        <f>voron2.4_350mm_bom!A60</f>
        <v>Electronics</v>
      </c>
      <c r="B60" t="str">
        <f>voron2.4_350mm_bom!B60</f>
        <v>Omron G3A-210B-DC5 SSR</v>
      </c>
      <c r="C60" s="11">
        <f>voron2.4_350mm_bom!C60 *$R$2</f>
        <v>2</v>
      </c>
      <c r="D60" s="2">
        <f>voron2.4_350mm_bom!E60</f>
        <v>0</v>
      </c>
      <c r="E60" s="2">
        <f>voron2.4_350mm_bom!F60</f>
        <v>0</v>
      </c>
      <c r="I60" s="12">
        <f>voron2.4_350mm_bom!J60</f>
        <v>0</v>
      </c>
    </row>
    <row r="61" spans="1:9">
      <c r="A61" t="str">
        <f>voron2.4_350mm_bom!A61</f>
        <v>Electronics</v>
      </c>
      <c r="B61" t="str">
        <f>voron2.4_350mm_bom!B61</f>
        <v>DIN Rail Mount Bracket for G3A SSR</v>
      </c>
      <c r="C61" s="11">
        <f>voron2.4_350mm_bom!C61 *$R$2</f>
        <v>2</v>
      </c>
      <c r="D61" s="2">
        <f>voron2.4_350mm_bom!E61</f>
        <v>0</v>
      </c>
      <c r="E61" s="2">
        <f>voron2.4_350mm_bom!F61</f>
        <v>0</v>
      </c>
      <c r="I61" s="12">
        <f>voron2.4_350mm_bom!J61</f>
        <v>0</v>
      </c>
    </row>
    <row r="62" spans="1:9">
      <c r="A62" t="str">
        <f>voron2.4_350mm_bom!A62</f>
        <v>Electronics</v>
      </c>
      <c r="B62" t="str">
        <f>voron2.4_350mm_bom!B62</f>
        <v>BAT85 Diode</v>
      </c>
      <c r="C62" s="11">
        <f>voron2.4_350mm_bom!C62 *$R$2</f>
        <v>2</v>
      </c>
      <c r="D62" s="2">
        <f>voron2.4_350mm_bom!E62</f>
        <v>0</v>
      </c>
      <c r="E62" s="2">
        <f>voron2.4_350mm_bom!F62</f>
        <v>0</v>
      </c>
      <c r="I62" s="12">
        <f>voron2.4_350mm_bom!J62</f>
        <v>0</v>
      </c>
    </row>
    <row r="63" spans="1:9">
      <c r="A63" t="str">
        <f>voron2.4_350mm_bom!A63</f>
        <v>Electronics</v>
      </c>
      <c r="B63" t="str">
        <f>voron2.4_350mm_bom!B63</f>
        <v>C13 Power Cord</v>
      </c>
      <c r="C63" s="11">
        <f>voron2.4_350mm_bom!C63 *$R$2</f>
        <v>2</v>
      </c>
      <c r="D63" s="2">
        <f>voron2.4_350mm_bom!E63</f>
        <v>0</v>
      </c>
      <c r="E63" s="2">
        <f>voron2.4_350mm_bom!F63</f>
        <v>0</v>
      </c>
      <c r="I63" s="12">
        <f>voron2.4_350mm_bom!J63</f>
        <v>0</v>
      </c>
    </row>
    <row r="64" spans="1:9">
      <c r="A64" t="str">
        <f>voron2.4_350mm_bom!A64</f>
        <v>Electronics</v>
      </c>
      <c r="B64" t="str">
        <f>voron2.4_350mm_bom!B64</f>
        <v>Thermal Fuse (125C)</v>
      </c>
      <c r="C64" s="11">
        <f>voron2.4_350mm_bom!C64 *$R$2</f>
        <v>2</v>
      </c>
      <c r="D64" s="2">
        <f>voron2.4_350mm_bom!E64</f>
        <v>0</v>
      </c>
      <c r="E64" s="2">
        <f>voron2.4_350mm_bom!F64</f>
        <v>0</v>
      </c>
      <c r="I64" s="12">
        <f>voron2.4_350mm_bom!J64</f>
        <v>0</v>
      </c>
    </row>
    <row r="65" spans="1:9">
      <c r="A65" t="str">
        <f>voron2.4_350mm_bom!A65</f>
        <v>Electronics</v>
      </c>
      <c r="B65" t="str">
        <f>voron2.4_350mm_bom!B65</f>
        <v>NEMA17 Motor 17HS19-2004S</v>
      </c>
      <c r="C65" s="11">
        <f>voron2.4_350mm_bom!C65 *$R$2</f>
        <v>12</v>
      </c>
      <c r="D65" s="2">
        <f>voron2.4_350mm_bom!E65</f>
        <v>0</v>
      </c>
      <c r="E65" s="2">
        <f>voron2.4_350mm_bom!F65</f>
        <v>0</v>
      </c>
      <c r="I65" s="12">
        <f>voron2.4_350mm_bom!J65</f>
        <v>0</v>
      </c>
    </row>
    <row r="66" spans="1:9">
      <c r="A66" t="str">
        <f>voron2.4_350mm_bom!A66</f>
        <v>Electronics</v>
      </c>
      <c r="B66" t="str">
        <f>voron2.4_350mm_bom!B66</f>
        <v>NEMA17 Motor 17HS08-1004S</v>
      </c>
      <c r="C66" s="11">
        <f>voron2.4_350mm_bom!C66 *$R$2</f>
        <v>2</v>
      </c>
      <c r="D66" s="2">
        <f>voron2.4_350mm_bom!E66</f>
        <v>0</v>
      </c>
      <c r="E66" s="2">
        <f>voron2.4_350mm_bom!F66</f>
        <v>0</v>
      </c>
      <c r="I66" s="12">
        <f>voron2.4_350mm_bom!J66</f>
        <v>0</v>
      </c>
    </row>
    <row r="67" spans="1:9">
      <c r="A67" t="str">
        <f>voron2.4_350mm_bom!A67</f>
        <v>Vibration Management</v>
      </c>
      <c r="B67" t="str">
        <f>voron2.4_350mm_bom!B67</f>
        <v>Rubber Foot (1.5x.75",  38x19mm)</v>
      </c>
      <c r="C67" s="11">
        <f>voron2.4_350mm_bom!C67 *$R$2</f>
        <v>8</v>
      </c>
      <c r="D67" s="2">
        <f>voron2.4_350mm_bom!E67</f>
        <v>0</v>
      </c>
      <c r="E67" s="2">
        <f>voron2.4_350mm_bom!F67</f>
        <v>0</v>
      </c>
      <c r="I67" s="12">
        <f>voron2.4_350mm_bom!J67</f>
        <v>0</v>
      </c>
    </row>
    <row r="68" spans="1:9">
      <c r="A68" t="str">
        <f>voron2.4_350mm_bom!A68</f>
        <v>Frame</v>
      </c>
      <c r="B68" t="str">
        <f>voron2.4_350mm_bom!B68</f>
        <v>OpenBuilds Billet Angle Corner Connector (2020)</v>
      </c>
      <c r="C68" s="11">
        <f>voron2.4_350mm_bom!C68 *$R$2</f>
        <v>8</v>
      </c>
      <c r="D68" s="2">
        <f>voron2.4_350mm_bom!E68</f>
        <v>0</v>
      </c>
      <c r="E68" s="2">
        <f>voron2.4_350mm_bom!F68</f>
        <v>0</v>
      </c>
      <c r="I68" s="12" t="str">
        <f>voron2.4_350mm_bom!J68</f>
        <v>FermioLabs (Premium)</v>
      </c>
    </row>
    <row r="69" spans="1:9">
      <c r="A69" t="str">
        <f>voron2.4_350mm_bom!A69</f>
        <v>Frame</v>
      </c>
      <c r="B69" t="str">
        <f>voron2.4_350mm_bom!B69</f>
        <v>Misumi HFSB5-2020-340</v>
      </c>
      <c r="C69" s="11">
        <f>voron2.4_350mm_bom!C69 *$R$2</f>
        <v>2</v>
      </c>
      <c r="D69" s="2">
        <f>voron2.4_350mm_bom!E69</f>
        <v>0</v>
      </c>
      <c r="E69" s="2">
        <f>voron2.4_350mm_bom!F69</f>
        <v>0</v>
      </c>
      <c r="I69" s="12" t="str">
        <f>voron2.4_350mm_bom!J69</f>
        <v>FermioLabs (Premium)</v>
      </c>
    </row>
    <row r="70" spans="1:9">
      <c r="A70" t="str">
        <f>voron2.4_350mm_bom!A70</f>
        <v>Frame</v>
      </c>
      <c r="B70" t="str">
        <f>voron2.4_350mm_bom!B70</f>
        <v>DIN 3 Rails (35mm W) - 465mm</v>
      </c>
      <c r="C70" s="11">
        <f>voron2.4_350mm_bom!C70 *$R$2</f>
        <v>4</v>
      </c>
      <c r="D70" s="2">
        <f>voron2.4_350mm_bom!E70</f>
        <v>0</v>
      </c>
      <c r="E70" s="2">
        <f>voron2.4_350mm_bom!F70</f>
        <v>0</v>
      </c>
      <c r="I70" s="12" t="str">
        <f>voron2.4_350mm_bom!J70</f>
        <v>FermioLabs (Premium)</v>
      </c>
    </row>
    <row r="71" spans="1:9">
      <c r="A71" t="str">
        <f>voron2.4_350mm_bom!A71</f>
        <v>Frame</v>
      </c>
      <c r="B71" t="str">
        <f>voron2.4_350mm_bom!B71</f>
        <v>Misumi HFSB5-2020-430</v>
      </c>
      <c r="C71" s="11">
        <f>voron2.4_350mm_bom!C71 *$R$2</f>
        <v>2</v>
      </c>
      <c r="D71" s="2">
        <f>voron2.4_350mm_bom!E71</f>
        <v>0</v>
      </c>
      <c r="E71" s="2">
        <f>voron2.4_350mm_bom!F71</f>
        <v>0</v>
      </c>
      <c r="I71" s="12" t="str">
        <f>voron2.4_350mm_bom!J71</f>
        <v>FermioLabs (Premium)</v>
      </c>
    </row>
    <row r="72" spans="1:9">
      <c r="A72" t="str">
        <f>voron2.4_350mm_bom!A72</f>
        <v>Frame</v>
      </c>
      <c r="B72" t="str">
        <f>voron2.4_350mm_bom!B72</f>
        <v>Misumi HFSB5-2020-450</v>
      </c>
      <c r="C72" s="11">
        <f>voron2.4_350mm_bom!C72 *$R$2</f>
        <v>4</v>
      </c>
      <c r="D72" s="2">
        <f>voron2.4_350mm_bom!E72</f>
        <v>0</v>
      </c>
      <c r="E72" s="2">
        <f>voron2.4_350mm_bom!F72</f>
        <v>0</v>
      </c>
      <c r="I72" s="12" t="str">
        <f>voron2.4_350mm_bom!J72</f>
        <v>FermioLabs (Premium)</v>
      </c>
    </row>
    <row r="73" spans="1:9">
      <c r="A73" t="str">
        <f>voron2.4_350mm_bom!A73</f>
        <v>Frame</v>
      </c>
      <c r="B73" t="str">
        <f>voron2.4_350mm_bom!B73</f>
        <v>Misumi HFSB5-2020-470-TPW</v>
      </c>
      <c r="C73" s="11">
        <f>voron2.4_350mm_bom!C73 *$R$2</f>
        <v>20</v>
      </c>
      <c r="D73" s="2">
        <f>voron2.4_350mm_bom!E73</f>
        <v>0</v>
      </c>
      <c r="E73" s="2">
        <f>voron2.4_350mm_bom!F73</f>
        <v>0</v>
      </c>
      <c r="I73" s="12" t="str">
        <f>voron2.4_350mm_bom!J73</f>
        <v>FermioLabs (Premium)</v>
      </c>
    </row>
    <row r="74" spans="1:9">
      <c r="A74" t="str">
        <f>voron2.4_350mm_bom!A74</f>
        <v>Frame</v>
      </c>
      <c r="B74" t="str">
        <f>voron2.4_350mm_bom!B74</f>
        <v>Misumi HFSB5-2020-530-LCP-RCP</v>
      </c>
      <c r="C74" s="11">
        <f>voron2.4_350mm_bom!C74 *$R$2</f>
        <v>8</v>
      </c>
      <c r="D74" s="2">
        <f>voron2.4_350mm_bom!E74</f>
        <v>0</v>
      </c>
      <c r="E74" s="2">
        <f>voron2.4_350mm_bom!F74</f>
        <v>0</v>
      </c>
      <c r="I74" s="12" t="str">
        <f>voron2.4_350mm_bom!J74</f>
        <v>FermioLabs (Premium)</v>
      </c>
    </row>
    <row r="75" spans="1:9">
      <c r="A75" t="str">
        <f>voron2.4_350mm_bom!A75</f>
        <v>Frame</v>
      </c>
      <c r="B75" t="str">
        <f>voron2.4_350mm_bom!B75</f>
        <v>Voron 2.4 frame kit (350mm x 350mm x 350mm)</v>
      </c>
      <c r="C75" s="11">
        <f>voron2.4_350mm_bom!C75 *$R$2</f>
        <v>2</v>
      </c>
      <c r="D75" s="2">
        <f>voron2.4_350mm_bom!E75</f>
        <v>0</v>
      </c>
      <c r="E75" s="2">
        <f>voron2.4_350mm_bom!F75</f>
        <v>0</v>
      </c>
      <c r="I75" s="12" t="str">
        <f>voron2.4_350mm_bom!J75</f>
        <v>Printed Solid</v>
      </c>
    </row>
    <row r="76" spans="1:9">
      <c r="A76" t="str">
        <f>voron2.4_350mm_bom!A76</f>
        <v>Misc</v>
      </c>
      <c r="B76" t="str">
        <f>voron2.4_350mm_bom!B76</f>
        <v>Fume Extractor Carbon Filter Element</v>
      </c>
      <c r="C76" s="11">
        <f>voron2.4_350mm_bom!C76 *$R$2</f>
        <v>2</v>
      </c>
      <c r="D76" s="2">
        <f>voron2.4_350mm_bom!E76</f>
        <v>0</v>
      </c>
      <c r="E76" s="2">
        <f>voron2.4_350mm_bom!F76</f>
        <v>0</v>
      </c>
      <c r="I76" s="12">
        <f>voron2.4_350mm_bom!J76</f>
        <v>0</v>
      </c>
    </row>
    <row r="77" spans="1:9">
      <c r="A77" t="str">
        <f>voron2.4_350mm_bom!A77</f>
        <v>Misc</v>
      </c>
      <c r="B77" t="str">
        <f>voron2.4_350mm_bom!B77</f>
        <v>4mm Threaded Bowden Coupler</v>
      </c>
      <c r="C77" s="11">
        <f>voron2.4_350mm_bom!C77 *$R$2</f>
        <v>2</v>
      </c>
      <c r="D77" s="2">
        <f>voron2.4_350mm_bom!E77</f>
        <v>0</v>
      </c>
      <c r="E77" s="2">
        <f>voron2.4_350mm_bom!F77</f>
        <v>0</v>
      </c>
      <c r="I77" s="12">
        <f>voron2.4_350mm_bom!J77</f>
        <v>0</v>
      </c>
    </row>
    <row r="78" spans="1:9">
      <c r="A78" t="str">
        <f>voron2.4_350mm_bom!A78</f>
        <v>Misc</v>
      </c>
      <c r="B78" t="str">
        <f>voron2.4_350mm_bom!B78</f>
        <v>3M VHB Tape 5952</v>
      </c>
      <c r="C78" s="11">
        <f>voron2.4_350mm_bom!C78 *$R$2</f>
        <v>2</v>
      </c>
      <c r="D78" s="2">
        <f>voron2.4_350mm_bom!E78</f>
        <v>0</v>
      </c>
      <c r="E78" s="2">
        <f>voron2.4_350mm_bom!F78</f>
        <v>0</v>
      </c>
      <c r="I78" s="12">
        <f>voron2.4_350mm_bom!J78</f>
        <v>0</v>
      </c>
    </row>
    <row r="79" spans="1:9">
      <c r="A79" t="str">
        <f>voron2.4_350mm_bom!A79</f>
        <v>Misc</v>
      </c>
      <c r="B79" t="str">
        <f>voron2.4_350mm_bom!B79</f>
        <v>Loctite Blue Threadlocker Stick</v>
      </c>
      <c r="C79" s="11">
        <f>voron2.4_350mm_bom!C79 *$R$2</f>
        <v>2</v>
      </c>
      <c r="D79" s="2">
        <f>voron2.4_350mm_bom!E79</f>
        <v>0</v>
      </c>
      <c r="E79" s="2">
        <f>voron2.4_350mm_bom!F79</f>
        <v>0</v>
      </c>
      <c r="I79" s="12">
        <f>voron2.4_350mm_bom!J79</f>
        <v>0</v>
      </c>
    </row>
    <row r="80" spans="1:9">
      <c r="A80" t="str">
        <f>voron2.4_350mm_bom!A80</f>
        <v>Misc</v>
      </c>
      <c r="B80" t="str">
        <f>voron2.4_350mm_bom!B80</f>
        <v>Mobil EP1/2 Grease</v>
      </c>
      <c r="C80" s="11">
        <f>voron2.4_350mm_bom!C80 *$R$2</f>
        <v>2</v>
      </c>
      <c r="D80" s="2">
        <f>voron2.4_350mm_bom!E80</f>
        <v>0</v>
      </c>
      <c r="E80" s="2">
        <f>voron2.4_350mm_bom!F80</f>
        <v>0</v>
      </c>
      <c r="I80" s="12">
        <f>voron2.4_350mm_bom!J80</f>
        <v>0</v>
      </c>
    </row>
    <row r="81" spans="1:9">
      <c r="A81" t="str">
        <f>voron2.4_350mm_bom!A81</f>
        <v>Misc</v>
      </c>
      <c r="B81" t="str">
        <f>voron2.4_350mm_bom!B81</f>
        <v>Single Sided Foam Tape 1mm Thick (5m)</v>
      </c>
      <c r="C81" s="11">
        <f>voron2.4_350mm_bom!C81 *$R$2</f>
        <v>2</v>
      </c>
      <c r="D81" s="2">
        <f>voron2.4_350mm_bom!E81</f>
        <v>0</v>
      </c>
      <c r="E81" s="2">
        <f>voron2.4_350mm_bom!F81</f>
        <v>0</v>
      </c>
      <c r="I81" s="12">
        <f>voron2.4_350mm_bom!J81</f>
        <v>0</v>
      </c>
    </row>
    <row r="82" spans="1:9">
      <c r="A82" t="str">
        <f>voron2.4_350mm_bom!A82</f>
        <v>Misc</v>
      </c>
      <c r="B82" t="str">
        <f>voron2.4_350mm_bom!B82</f>
        <v>Single Sided Foam Tape 3mm Thick (5m)</v>
      </c>
      <c r="C82" s="11">
        <f>voron2.4_350mm_bom!C82 *$R$2</f>
        <v>2</v>
      </c>
      <c r="D82" s="2">
        <f>voron2.4_350mm_bom!E82</f>
        <v>0</v>
      </c>
      <c r="E82" s="2">
        <f>voron2.4_350mm_bom!F82</f>
        <v>0</v>
      </c>
      <c r="I82" s="12">
        <f>voron2.4_350mm_bom!J82</f>
        <v>0</v>
      </c>
    </row>
    <row r="83" spans="1:9">
      <c r="A83" t="str">
        <f>voron2.4_350mm_bom!A83</f>
        <v>Misc</v>
      </c>
      <c r="B83" t="str">
        <f>voron2.4_350mm_bom!B83</f>
        <v>√ò6x3mm Neodimium Magnet</v>
      </c>
      <c r="C83" s="11">
        <f>voron2.4_350mm_bom!C83 *$R$2</f>
        <v>16</v>
      </c>
      <c r="D83" s="2">
        <f>voron2.4_350mm_bom!E83</f>
        <v>0</v>
      </c>
      <c r="E83" s="2">
        <f>voron2.4_350mm_bom!F83</f>
        <v>0</v>
      </c>
      <c r="I83" s="12">
        <f>voron2.4_350mm_bom!J83</f>
        <v>0</v>
      </c>
    </row>
    <row r="84" spans="1:9">
      <c r="A84" t="str">
        <f>voron2.4_350mm_bom!A84</f>
        <v>Misc</v>
      </c>
      <c r="B84" t="str">
        <f>voron2.4_350mm_bom!B84</f>
        <v>PTFE Tube (4mm OD 3mm ID) - 1000mm</v>
      </c>
      <c r="C84" s="11">
        <f>voron2.4_350mm_bom!C84 *$R$2</f>
        <v>2</v>
      </c>
      <c r="D84" s="2">
        <f>voron2.4_350mm_bom!E84</f>
        <v>0</v>
      </c>
      <c r="E84" s="2">
        <f>voron2.4_350mm_bom!F84</f>
        <v>0</v>
      </c>
      <c r="I84" s="12">
        <f>voron2.4_350mm_bom!J84</f>
        <v>0</v>
      </c>
    </row>
    <row r="85" spans="1:9">
      <c r="A85" t="str">
        <f>voron2.4_350mm_bom!A85</f>
        <v>Misc</v>
      </c>
      <c r="B85" t="str">
        <f>voron2.4_350mm_bom!B85</f>
        <v>PTFE Tube (4mm OD 2mm ID) - 300mm</v>
      </c>
      <c r="C85" s="11">
        <f>voron2.4_350mm_bom!C85 *$R$2</f>
        <v>2</v>
      </c>
      <c r="D85" s="2">
        <f>voron2.4_350mm_bom!E85</f>
        <v>0</v>
      </c>
      <c r="E85" s="2">
        <f>voron2.4_350mm_bom!F85</f>
        <v>0</v>
      </c>
      <c r="I85" s="12">
        <f>voron2.4_350mm_bom!J85</f>
        <v>0</v>
      </c>
    </row>
    <row r="86" spans="1:9">
      <c r="A86" t="str">
        <f>voron2.4_350mm_bom!A86</f>
        <v>Cables</v>
      </c>
      <c r="B86" t="str">
        <f>voron2.4_350mm_bom!B86</f>
        <v>Nylon Cable Ties,  Small (.07-.10", 1.8-2.7mm wide)</v>
      </c>
      <c r="C86" s="11">
        <f>voron2.4_350mm_bom!C86 *$R$2</f>
        <v>84</v>
      </c>
      <c r="D86" s="2">
        <f>voron2.4_350mm_bom!E86</f>
        <v>0</v>
      </c>
      <c r="E86" s="2">
        <f>voron2.4_350mm_bom!F86</f>
        <v>0</v>
      </c>
      <c r="I86" s="12">
        <f>voron2.4_350mm_bom!J86</f>
        <v>0</v>
      </c>
    </row>
    <row r="87" spans="1:9">
      <c r="A87" t="str">
        <f>voron2.4_350mm_bom!A87</f>
        <v>Cables</v>
      </c>
      <c r="B87" t="str">
        <f>voron2.4_350mm_bom!B87</f>
        <v>18AWG Wire (10ft/3m total)</v>
      </c>
      <c r="C87" s="11">
        <f>voron2.4_350mm_bom!C87 *$R$2</f>
        <v>2</v>
      </c>
      <c r="D87" s="2">
        <f>voron2.4_350mm_bom!E87</f>
        <v>0</v>
      </c>
      <c r="E87" s="2">
        <f>voron2.4_350mm_bom!F87</f>
        <v>0</v>
      </c>
      <c r="I87" s="12">
        <f>voron2.4_350mm_bom!J87</f>
        <v>0</v>
      </c>
    </row>
    <row r="88" spans="1:9">
      <c r="A88" t="str">
        <f>voron2.4_350mm_bom!A88</f>
        <v>Cables</v>
      </c>
      <c r="B88" t="str">
        <f>voron2.4_350mm_bom!B88</f>
        <v>20AWG High-flex Wire (10ft/3m total)</v>
      </c>
      <c r="C88" s="11">
        <f>voron2.4_350mm_bom!C88 *$R$2</f>
        <v>2</v>
      </c>
      <c r="D88" s="2">
        <f>voron2.4_350mm_bom!E88</f>
        <v>0</v>
      </c>
      <c r="E88" s="2">
        <f>voron2.4_350mm_bom!F88</f>
        <v>0</v>
      </c>
      <c r="I88" s="12">
        <f>voron2.4_350mm_bom!J88</f>
        <v>0</v>
      </c>
    </row>
    <row r="89" spans="1:9">
      <c r="A89" t="str">
        <f>voron2.4_350mm_bom!A89</f>
        <v>Cables</v>
      </c>
      <c r="B89" t="str">
        <f>voron2.4_350mm_bom!B89</f>
        <v>22-24AWG High-flex Wire (min 19 strand)(250ft/76m total)</v>
      </c>
      <c r="C89" s="11">
        <f>voron2.4_350mm_bom!C89 *$R$2</f>
        <v>2</v>
      </c>
      <c r="D89" s="2">
        <f>voron2.4_350mm_bom!E89</f>
        <v>0</v>
      </c>
      <c r="E89" s="2">
        <f>voron2.4_350mm_bom!F89</f>
        <v>0</v>
      </c>
      <c r="I89" s="12">
        <f>voron2.4_350mm_bom!J89</f>
        <v>0</v>
      </c>
    </row>
    <row r="90" spans="1:9">
      <c r="A90" t="str">
        <f>voron2.4_350mm_bom!A90</f>
        <v>Cables</v>
      </c>
      <c r="B90" t="str">
        <f>voron2.4_350mm_bom!B90</f>
        <v>Female Spade Crimp Terminal (18-22AWG, .250", 6.35mm)</v>
      </c>
      <c r="C90" s="11">
        <f>voron2.4_350mm_bom!C90 *$R$2</f>
        <v>14</v>
      </c>
      <c r="D90" s="2">
        <f>voron2.4_350mm_bom!E90</f>
        <v>0</v>
      </c>
      <c r="E90" s="2">
        <f>voron2.4_350mm_bom!F90</f>
        <v>0</v>
      </c>
      <c r="I90" s="12">
        <f>voron2.4_350mm_bom!J90</f>
        <v>0</v>
      </c>
    </row>
    <row r="91" spans="1:9">
      <c r="A91" t="str">
        <f>voron2.4_350mm_bom!A91</f>
        <v>Cables</v>
      </c>
      <c r="B91" t="str">
        <f>voron2.4_350mm_bom!B91</f>
        <v>Fork Spade Crimp Terminal (18-22AWG, #10)</v>
      </c>
      <c r="C91" s="11">
        <f>voron2.4_350mm_bom!C91 *$R$2</f>
        <v>10</v>
      </c>
      <c r="D91" s="2">
        <f>voron2.4_350mm_bom!E91</f>
        <v>0</v>
      </c>
      <c r="E91" s="2">
        <f>voron2.4_350mm_bom!F91</f>
        <v>0</v>
      </c>
      <c r="I91" s="12">
        <f>voron2.4_350mm_bom!J91</f>
        <v>0</v>
      </c>
    </row>
    <row r="92" spans="1:9">
      <c r="A92" t="str">
        <f>voron2.4_350mm_bom!A92</f>
        <v>Cables</v>
      </c>
      <c r="B92" t="str">
        <f>voron2.4_350mm_bom!B92</f>
        <v>Ring Crimp Terminal (16-22AWG, #6)</v>
      </c>
      <c r="C92" s="11">
        <f>voron2.4_350mm_bom!C92 *$R$2</f>
        <v>2</v>
      </c>
      <c r="D92" s="2">
        <f>voron2.4_350mm_bom!E92</f>
        <v>0</v>
      </c>
      <c r="E92" s="2">
        <f>voron2.4_350mm_bom!F92</f>
        <v>0</v>
      </c>
      <c r="I92" s="12">
        <f>voron2.4_350mm_bom!J92</f>
        <v>0</v>
      </c>
    </row>
    <row r="93" spans="1:9">
      <c r="A93" t="str">
        <f>voron2.4_350mm_bom!A93</f>
        <v>Cables</v>
      </c>
      <c r="B93" t="str">
        <f>voron2.4_350mm_bom!B93</f>
        <v>JST XH Connector,  3 Position Male/Female Pair plus Pins</v>
      </c>
      <c r="C93" s="11">
        <f>voron2.4_350mm_bom!C93 *$R$2</f>
        <v>2</v>
      </c>
      <c r="D93" s="2">
        <f>voron2.4_350mm_bom!E93</f>
        <v>0</v>
      </c>
      <c r="E93" s="2">
        <f>voron2.4_350mm_bom!F93</f>
        <v>0</v>
      </c>
      <c r="I93" s="12">
        <f>voron2.4_350mm_bom!J93</f>
        <v>0</v>
      </c>
    </row>
    <row r="94" spans="1:9">
      <c r="A94" t="str">
        <f>voron2.4_350mm_bom!A94</f>
        <v>Cables</v>
      </c>
      <c r="B94" t="str">
        <f>voron2.4_350mm_bom!B94</f>
        <v>Connector kit matching your controller choice (usually JST-XH)</v>
      </c>
      <c r="C94" s="11">
        <f>voron2.4_350mm_bom!C94 *$R$2</f>
        <v>2</v>
      </c>
      <c r="D94" s="2">
        <f>voron2.4_350mm_bom!E94</f>
        <v>0</v>
      </c>
      <c r="E94" s="2">
        <f>voron2.4_350mm_bom!F94</f>
        <v>0</v>
      </c>
      <c r="I94" s="12">
        <f>voron2.4_350mm_bom!J94</f>
        <v>0</v>
      </c>
    </row>
    <row r="95" spans="1:9">
      <c r="A95" t="str">
        <f>voron2.4_350mm_bom!A95</f>
        <v>Cables</v>
      </c>
      <c r="B95" t="str">
        <f>voron2.4_350mm_bom!B95</f>
        <v>Crimp Ferrule Kit (covering sizes 24AWG to 18AWG)</v>
      </c>
      <c r="C95" s="11">
        <f>voron2.4_350mm_bom!C95 *$R$2</f>
        <v>2</v>
      </c>
      <c r="D95" s="2">
        <f>voron2.4_350mm_bom!E95</f>
        <v>0</v>
      </c>
      <c r="E95" s="2">
        <f>voron2.4_350mm_bom!F95</f>
        <v>0</v>
      </c>
      <c r="I95" s="12">
        <f>voron2.4_350mm_bom!J95</f>
        <v>0</v>
      </c>
    </row>
    <row r="96" spans="1:9">
      <c r="A96" t="str">
        <f>voron2.4_350mm_bom!A96</f>
        <v>Cables</v>
      </c>
      <c r="B96" t="str">
        <f>voron2.4_350mm_bom!B96</f>
        <v>MicroFit3 Connector Plug 4 Position</v>
      </c>
      <c r="C96" s="11">
        <f>voron2.4_350mm_bom!C96 *$R$2</f>
        <v>8</v>
      </c>
      <c r="D96" s="2">
        <f>voron2.4_350mm_bom!E96</f>
        <v>0</v>
      </c>
      <c r="E96" s="2">
        <f>voron2.4_350mm_bom!F96</f>
        <v>0</v>
      </c>
      <c r="I96" s="12">
        <f>voron2.4_350mm_bom!J96</f>
        <v>0</v>
      </c>
    </row>
    <row r="97" spans="1:9">
      <c r="A97" t="str">
        <f>voron2.4_350mm_bom!A97</f>
        <v>Cables</v>
      </c>
      <c r="B97" t="str">
        <f>voron2.4_350mm_bom!B97</f>
        <v>MicroFit3 Connector Plug 3 Position</v>
      </c>
      <c r="C97" s="11">
        <f>voron2.4_350mm_bom!C97 *$R$2</f>
        <v>2</v>
      </c>
      <c r="D97" s="2">
        <f>voron2.4_350mm_bom!E97</f>
        <v>0</v>
      </c>
      <c r="E97" s="2">
        <f>voron2.4_350mm_bom!F97</f>
        <v>0</v>
      </c>
      <c r="I97" s="12">
        <f>voron2.4_350mm_bom!J97</f>
        <v>0</v>
      </c>
    </row>
    <row r="98" spans="1:9">
      <c r="A98" t="str">
        <f>voron2.4_350mm_bom!A98</f>
        <v>Cables</v>
      </c>
      <c r="B98" t="str">
        <f>voron2.4_350mm_bom!B98</f>
        <v>MicroFit3 Connector Plug 2 Position</v>
      </c>
      <c r="C98" s="11">
        <f>voron2.4_350mm_bom!C98 *$R$2</f>
        <v>4</v>
      </c>
      <c r="D98" s="2">
        <f>voron2.4_350mm_bom!E98</f>
        <v>0</v>
      </c>
      <c r="E98" s="2">
        <f>voron2.4_350mm_bom!F98</f>
        <v>0</v>
      </c>
      <c r="I98" s="12">
        <f>voron2.4_350mm_bom!J98</f>
        <v>0</v>
      </c>
    </row>
    <row r="99" spans="1:9">
      <c r="A99" t="str">
        <f>voron2.4_350mm_bom!A99</f>
        <v>Cables</v>
      </c>
      <c r="B99" t="str">
        <f>voron2.4_350mm_bom!B99</f>
        <v>MicroFit3 Connector Receptacle 4 Position</v>
      </c>
      <c r="C99" s="11">
        <f>voron2.4_350mm_bom!C99 *$R$2</f>
        <v>8</v>
      </c>
      <c r="D99" s="2">
        <f>voron2.4_350mm_bom!E99</f>
        <v>0</v>
      </c>
      <c r="E99" s="2">
        <f>voron2.4_350mm_bom!F99</f>
        <v>0</v>
      </c>
      <c r="I99" s="12">
        <f>voron2.4_350mm_bom!J99</f>
        <v>0</v>
      </c>
    </row>
    <row r="100" spans="1:9">
      <c r="A100" t="str">
        <f>voron2.4_350mm_bom!A100</f>
        <v>Cables</v>
      </c>
      <c r="B100" t="str">
        <f>voron2.4_350mm_bom!B100</f>
        <v>MicroFit3 Connector Receptacle 3 Position</v>
      </c>
      <c r="C100" s="11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2">
        <f>voron2.4_350mm_bom!J100</f>
        <v>0</v>
      </c>
    </row>
    <row r="101" spans="1:9">
      <c r="A101" t="str">
        <f>voron2.4_350mm_bom!A101</f>
        <v>Cables</v>
      </c>
      <c r="B101" t="str">
        <f>voron2.4_350mm_bom!B101</f>
        <v>MicroFit3 Connector Receptacle 2 Position</v>
      </c>
      <c r="C101" s="11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2">
        <f>voron2.4_350mm_bom!J101</f>
        <v>0</v>
      </c>
    </row>
    <row r="102" spans="1:9">
      <c r="A102" t="str">
        <f>voron2.4_350mm_bom!A102</f>
        <v>Cables</v>
      </c>
      <c r="B102" t="str">
        <f>voron2.4_350mm_bom!B102</f>
        <v>MLX Power Receptacle 3 Position (bed wiring)</v>
      </c>
      <c r="C102" s="11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2">
        <f>voron2.4_350mm_bom!J102</f>
        <v>0</v>
      </c>
    </row>
    <row r="103" spans="1:9">
      <c r="A103" t="str">
        <f>voron2.4_350mm_bom!A103</f>
        <v>Cables</v>
      </c>
      <c r="B103" t="str">
        <f>voron2.4_350mm_bom!B103</f>
        <v>MLX Power Plug 3 Position</v>
      </c>
      <c r="C103" s="11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2">
        <f>voron2.4_350mm_bom!J103</f>
        <v>0</v>
      </c>
    </row>
    <row r="104" spans="1:9">
      <c r="A104" t="str">
        <f>voron2.4_350mm_bom!A104</f>
        <v>Cables</v>
      </c>
      <c r="B104" t="str">
        <f>voron2.4_350mm_bom!B104</f>
        <v>MLX Male Pin</v>
      </c>
      <c r="C104" s="11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2">
        <f>voron2.4_350mm_bom!J104</f>
        <v>0</v>
      </c>
    </row>
    <row r="105" spans="1:9">
      <c r="A105" t="str">
        <f>voron2.4_350mm_bom!A105</f>
        <v>Cables</v>
      </c>
      <c r="B105" t="str">
        <f>voron2.4_350mm_bom!B105</f>
        <v>MLX Female Pin</v>
      </c>
      <c r="C105" s="11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2">
        <f>voron2.4_350mm_bom!J105</f>
        <v>0</v>
      </c>
    </row>
    <row r="106" spans="1:9">
      <c r="A106" t="str">
        <f>voron2.4_350mm_bom!A106</f>
        <v>Cables</v>
      </c>
      <c r="B106" t="str">
        <f>voron2.4_350mm_bom!B106</f>
        <v>MicroFit3 Female Pin</v>
      </c>
      <c r="C106" s="11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2">
        <f>voron2.4_350mm_bom!J106</f>
        <v>0</v>
      </c>
    </row>
    <row r="107" spans="1:9">
      <c r="A107" t="str">
        <f>voron2.4_350mm_bom!A107</f>
        <v>Cables</v>
      </c>
      <c r="B107" t="str">
        <f>voron2.4_350mm_bom!B107</f>
        <v>MicroFit3 Male Pin</v>
      </c>
      <c r="C107" s="11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2">
        <f>voron2.4_350mm_bom!J107</f>
        <v>0</v>
      </c>
    </row>
    <row r="108" spans="1:9">
      <c r="A108" t="str">
        <f>voron2.4_350mm_bom!A108</f>
        <v>Cables</v>
      </c>
      <c r="B108" t="str">
        <f>voron2.4_350mm_bom!B108</f>
        <v>WAGO 221-415 Lever-Nuts</v>
      </c>
      <c r="C108" s="11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2">
        <f>voron2.4_350mm_bom!J108</f>
        <v>0</v>
      </c>
    </row>
    <row r="109" spans="1:9">
      <c r="A109" t="str">
        <f>voron2.4_350mm_bom!A109</f>
        <v>Cables</v>
      </c>
      <c r="B109" t="str">
        <f>voron2.4_350mm_bom!B109</f>
        <v>VORON XY ZipChain (printed a/b link pairs)</v>
      </c>
      <c r="C109" s="11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2">
        <f>voron2.4_350mm_bom!J109</f>
        <v>0</v>
      </c>
    </row>
    <row r="110" spans="1:9">
      <c r="A110" t="str">
        <f>voron2.4_350mm_bom!A110</f>
        <v>Cables</v>
      </c>
      <c r="B110" t="str">
        <f>voron2.4_350mm_bom!B110</f>
        <v>VORON Z ZipChain (printed a/b link pairs)</v>
      </c>
      <c r="C110" s="11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2">
        <f>voron2.4_350mm_bom!J110</f>
        <v>0</v>
      </c>
    </row>
    <row r="111" spans="1:9">
      <c r="A111" t="str">
        <f>voron2.4_350mm_bom!A111</f>
        <v>Cables</v>
      </c>
      <c r="B111" t="str">
        <f>voron2.4_350mm_bom!B111</f>
        <v>VORON XY ZipChain (printed ends)</v>
      </c>
      <c r="C111" s="11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2">
        <f>voron2.4_350mm_bom!J111</f>
        <v>0</v>
      </c>
    </row>
    <row r="112" spans="1:9">
      <c r="A112" t="str">
        <f>voron2.4_350mm_bom!A112</f>
        <v>Cables</v>
      </c>
      <c r="B112" t="str">
        <f>voron2.4_350mm_bom!B112</f>
        <v>VORON Z ZipChain (printed ends)</v>
      </c>
      <c r="C112" s="11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2">
        <f>voron2.4_350mm_bom!J112</f>
        <v>0</v>
      </c>
    </row>
    <row r="113" spans="1:9">
      <c r="A113" t="str">
        <f>voron2.4_350mm_bom!A113</f>
        <v>Panels</v>
      </c>
      <c r="B113" t="str">
        <f>voron2.4_350mm_bom!B113</f>
        <v>Coroplast Sheet - 469x469x4 mm</v>
      </c>
      <c r="C113" s="11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2">
        <f>voron2.4_350mm_bom!J113</f>
        <v>0</v>
      </c>
    </row>
    <row r="114" spans="1:9">
      <c r="A114" t="str">
        <f>voron2.4_350mm_bom!A114</f>
        <v>Panels</v>
      </c>
      <c r="B114" t="str">
        <f>voron2.4_350mm_bom!B114</f>
        <v>Coroplast Sheet - 483x503x4 mm</v>
      </c>
      <c r="C114" s="11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2">
        <f>voron2.4_350mm_bom!J114</f>
        <v>0</v>
      </c>
    </row>
    <row r="115" spans="1:9">
      <c r="A115" t="str">
        <f>voron2.4_350mm_bom!A115</f>
        <v>Panels</v>
      </c>
      <c r="B115" t="str">
        <f>voron2.4_350mm_bom!B115</f>
        <v>Acrylic Sheet Clear - 241.5x503x3 mm</v>
      </c>
      <c r="C115" s="11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2">
        <f>voron2.4_350mm_bom!J115</f>
        <v>0</v>
      </c>
    </row>
    <row r="116" spans="1:9">
      <c r="A116" t="str">
        <f>voron2.4_350mm_bom!A116</f>
        <v>Panels</v>
      </c>
      <c r="B116" t="str">
        <f>voron2.4_350mm_bom!B116</f>
        <v>Acrylic Sheet Clear - 483x503x3 mm</v>
      </c>
      <c r="C116" s="11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2">
        <f>voron2.4_350mm_bom!J116</f>
        <v>0</v>
      </c>
    </row>
    <row r="117" spans="1:9">
      <c r="A117" t="str">
        <f>voron2.4_350mm_bom!A117</f>
        <v>Panels</v>
      </c>
      <c r="B117" t="str">
        <f>voron2.4_350mm_bom!B117</f>
        <v>Acrylic Sheet Clear - 483x483x3 mm</v>
      </c>
      <c r="C117" s="11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2">
        <f>voron2.4_350mm_bom!J117</f>
        <v>0</v>
      </c>
    </row>
    <row r="118" spans="1:9">
      <c r="A118" t="str">
        <f>voron2.4_350mm_bom!A118</f>
        <v>Buildplate</v>
      </c>
      <c r="B118" t="str">
        <f>voron2.4_350mm_bom!B118</f>
        <v>MIC6 5/16" Plate - 14"x14"</v>
      </c>
      <c r="C118" s="11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2">
        <f>voron2.4_350mm_bom!J118</f>
        <v>0</v>
      </c>
    </row>
    <row r="119" spans="1:9">
      <c r="A119" t="str">
        <f>voron2.4_350mm_bom!A119</f>
        <v>Buildplate</v>
      </c>
      <c r="B119" t="str">
        <f>voron2.4_350mm_bom!B119</f>
        <v>Adhesive Magnetic Sheet - 14"x14"</v>
      </c>
      <c r="C119" s="11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2">
        <f>voron2.4_350mm_bom!J119</f>
        <v>0</v>
      </c>
    </row>
    <row r="120" spans="1:9">
      <c r="A120" t="str">
        <f>voron2.4_350mm_bom!A120</f>
        <v>Buildplate</v>
      </c>
      <c r="B120" t="str">
        <f>voron2.4_350mm_bom!B120</f>
        <v>Spring Steel Flexible Print Surface - 14"x14"</v>
      </c>
      <c r="C120" s="11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2">
        <f>voron2.4_350mm_bom!J120</f>
        <v>0</v>
      </c>
    </row>
    <row r="121" spans="1:9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1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2">
        <f>voron2.4_350mm_bom!J121</f>
        <v>0</v>
      </c>
    </row>
    <row r="122" spans="1:9">
      <c r="A122" t="str">
        <f>voron2.4_350mm_bom!A122</f>
        <v>Fliament</v>
      </c>
      <c r="B122" t="str">
        <f>voron2.4_350mm_bom!B122</f>
        <v>Jet Black ASA (850g spool) - Primary color</v>
      </c>
      <c r="C122" s="11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2" t="str">
        <f>voron2.4_350mm_bom!J122</f>
        <v>Prusa3D</v>
      </c>
    </row>
    <row r="123" spans="1:9">
      <c r="A123" t="str">
        <f>voron2.4_350mm_bom!A123</f>
        <v>Filament</v>
      </c>
      <c r="B123" t="str">
        <f>voron2.4_350mm_bom!B123</f>
        <v>Red ASA (850g spool) - Secondary color</v>
      </c>
      <c r="C123" s="11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2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West3D Voron 2.4 BOM</vt:lpstr>
      <vt:lpstr>Voron Stealthburner BOM</vt:lpstr>
      <vt:lpstr>Voron Stealthburner orig BOM</vt:lpstr>
      <vt:lpstr>Voron Stealthburner srcng guide</vt:lpstr>
      <vt:lpstr>Voron2.4 350mm OUR BOM</vt:lpstr>
      <vt:lpstr>Voron2.4 350mm (orig - redo)</vt:lpstr>
      <vt:lpstr>Voron2.4 350 Checklist</vt:lpstr>
      <vt:lpstr>voron2.4_350mm_bom</vt:lpstr>
      <vt:lpstr>Multi_build_BOM</vt:lpstr>
      <vt:lpstr>Frame Parts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2022-12-21T18:04:36Z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54f1a3-9ed5-415d-ba95-38401c4b8817_Enabled">
    <vt:lpwstr>true</vt:lpwstr>
  </property>
  <property fmtid="{D5CDD505-2E9C-101B-9397-08002B2CF9AE}" pid="3" name="MSIP_Label_5d54f1a3-9ed5-415d-ba95-38401c4b8817_SetDate">
    <vt:lpwstr>2022-10-24T05:53:25Z</vt:lpwstr>
  </property>
  <property fmtid="{D5CDD505-2E9C-101B-9397-08002B2CF9AE}" pid="4" name="MSIP_Label_5d54f1a3-9ed5-415d-ba95-38401c4b8817_Method">
    <vt:lpwstr>Standard</vt:lpwstr>
  </property>
  <property fmtid="{D5CDD505-2E9C-101B-9397-08002B2CF9AE}" pid="5" name="MSIP_Label_5d54f1a3-9ed5-415d-ba95-38401c4b8817_Name">
    <vt:lpwstr>Peraton Proprietary</vt:lpwstr>
  </property>
  <property fmtid="{D5CDD505-2E9C-101B-9397-08002B2CF9AE}" pid="6" name="MSIP_Label_5d54f1a3-9ed5-415d-ba95-38401c4b8817_SiteId">
    <vt:lpwstr>2a6ae295-f13d-4948-ba78-332742ce9097</vt:lpwstr>
  </property>
  <property fmtid="{D5CDD505-2E9C-101B-9397-08002B2CF9AE}" pid="7" name="MSIP_Label_5d54f1a3-9ed5-415d-ba95-38401c4b8817_ActionId">
    <vt:lpwstr>00b243bc-8d72-4954-87f1-d82915bca721</vt:lpwstr>
  </property>
  <property fmtid="{D5CDD505-2E9C-101B-9397-08002B2CF9AE}" pid="8" name="MSIP_Label_5d54f1a3-9ed5-415d-ba95-38401c4b8817_ContentBits">
    <vt:lpwstr>0</vt:lpwstr>
  </property>
</Properties>
</file>