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hase ratio dist (m-1)" sheetId="1" state="visible" r:id="rId2"/>
    <sheet name="Phase ratio dist (-)" sheetId="2" state="visible" r:id="rId3"/>
    <sheet name="Stokes-Einstein D" sheetId="3" state="visible" r:id="rId4"/>
    <sheet name="CEX" sheetId="4" state="visible" r:id="rId5"/>
    <sheet name="AEX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<sst xmlns="http://schemas.openxmlformats.org/spreadsheetml/2006/main" count="262" uniqueCount="52">
  <si>
    <t xml:space="preserve">For linear interpolation</t>
  </si>
  <si>
    <t xml:space="preserve">Phase ratio</t>
  </si>
  <si>
    <t xml:space="preserve">SP Sepharose FF/Capto Q</t>
  </si>
  <si>
    <t xml:space="preserve">POROS</t>
  </si>
  <si>
    <t xml:space="preserve">Point 1</t>
  </si>
  <si>
    <t xml:space="preserve">Point 2</t>
  </si>
  <si>
    <t xml:space="preserve">(m2/ml mobile phase)</t>
  </si>
  <si>
    <t xml:space="preserve">(m-1 mobile phase)</t>
  </si>
  <si>
    <t xml:space="preserve">Protein</t>
  </si>
  <si>
    <t xml:space="preserve">Mass (kDa)</t>
  </si>
  <si>
    <t xml:space="preserve">Mass (Da)</t>
  </si>
  <si>
    <t xml:space="preserve">R_eta (nm)</t>
  </si>
  <si>
    <t xml:space="preserve">R_eta</t>
  </si>
  <si>
    <t xml:space="preserve">Phi</t>
  </si>
  <si>
    <t xml:space="preserve">ADH</t>
  </si>
  <si>
    <t xml:space="preserve">BLG</t>
  </si>
  <si>
    <t xml:space="preserve">CAT</t>
  </si>
  <si>
    <t xml:space="preserve">OVA</t>
  </si>
  <si>
    <t xml:space="preserve">LYS</t>
  </si>
  <si>
    <t xml:space="preserve">Descending order</t>
  </si>
  <si>
    <t xml:space="preserve">Ascending order</t>
  </si>
  <si>
    <t xml:space="preserve">Sepharose</t>
  </si>
  <si>
    <t xml:space="preserve">Phase ratio (m2/ml mobile phase)</t>
  </si>
  <si>
    <t xml:space="preserve">epsilon_p (-)</t>
  </si>
  <si>
    <t xml:space="preserve">*Mass is 36.8 kDa (dimer) for pH 3.5-7.5; mass is 18.4 kDa (monomer) otherwise</t>
  </si>
  <si>
    <t xml:space="preserve">Vt</t>
  </si>
  <si>
    <t xml:space="preserve">V0</t>
  </si>
  <si>
    <t xml:space="preserve">Kd</t>
  </si>
  <si>
    <t xml:space="preserve">eps_p</t>
  </si>
  <si>
    <t xml:space="preserve">D (m2/s)</t>
  </si>
  <si>
    <t xml:space="preserve">Dp (m2/s)</t>
  </si>
  <si>
    <t xml:space="preserve">Stokes-Einstein</t>
  </si>
  <si>
    <t xml:space="preserve">Lit data</t>
  </si>
  <si>
    <t xml:space="preserve">pH 7</t>
  </si>
  <si>
    <t xml:space="preserve">pH 9</t>
  </si>
  <si>
    <t xml:space="preserve">(Based on measured k')</t>
  </si>
  <si>
    <t xml:space="preserve">phi (m-1)</t>
  </si>
  <si>
    <t xml:space="preserve">pH</t>
  </si>
  <si>
    <t xml:space="preserve">IS (M)</t>
  </si>
  <si>
    <t xml:space="preserve">k'</t>
  </si>
  <si>
    <t xml:space="preserve">k' STD</t>
  </si>
  <si>
    <t xml:space="preserve">Keq (m)</t>
  </si>
  <si>
    <t xml:space="preserve">Keq STD</t>
  </si>
  <si>
    <t xml:space="preserve">IS(M)</t>
  </si>
  <si>
    <t xml:space="preserve">Keq</t>
  </si>
  <si>
    <t xml:space="preserve">Keq_std</t>
  </si>
  <si>
    <t xml:space="preserve">CQ</t>
  </si>
  <si>
    <t xml:space="preserve">PHQ</t>
  </si>
  <si>
    <t xml:space="preserve">PXQ</t>
  </si>
  <si>
    <t xml:space="preserve">BLGB</t>
  </si>
  <si>
    <t xml:space="preserve">OVAL</t>
  </si>
  <si>
    <t xml:space="preserve">Phi (m-1)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</si>
</sst>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0"/>
    <numFmt numFmtId="167" formatCode="0.00E+00"/>
    <numFmt numFmtId="168" formatCode="0.000"/>
    <numFmt numFmtId="169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8" activeCellId="0" sqref="C38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16.71"/>
    <col collapsed="false" customWidth="true" hidden="false" outlineLevel="0" max="3" min="3" style="0" width="9.85"/>
    <col collapsed="false" customWidth="true" hidden="false" outlineLevel="0" max="5" min="4" style="0" width="11.99"/>
    <col collapsed="false" customWidth="true" hidden="false" outlineLevel="0" max="6" min="6" style="0" width="21.71"/>
    <col collapsed="false" customWidth="true" hidden="false" outlineLevel="0" max="14" min="14" style="0" width="11.71"/>
    <col collapsed="false" customWidth="true" hidden="false" outlineLevel="0" max="15" min="15" style="0" width="12.57"/>
    <col collapsed="false" customWidth="true" hidden="false" outlineLevel="0" max="16" min="16" style="0" width="10.99"/>
  </cols>
  <sheetData>
    <row r="1" customFormat="false" ht="15" hidden="false" customHeight="false" outlineLevel="0" collapsed="false">
      <c r="F1" s="0" t="s">
        <v>0</v>
      </c>
      <c r="N1" s="1" t="s">
        <v>1</v>
      </c>
      <c r="P1" s="1"/>
    </row>
    <row r="2" customFormat="false" ht="15" hidden="false" customHeight="false" outlineLevel="0" collapsed="false">
      <c r="F2" s="0" t="s">
        <v>2</v>
      </c>
      <c r="J2" s="0" t="s">
        <v>3</v>
      </c>
    </row>
    <row r="3" customFormat="false" ht="15" hidden="false" customHeight="false" outlineLevel="0" collapsed="false">
      <c r="F3" s="0" t="s">
        <v>4</v>
      </c>
      <c r="H3" s="0" t="s">
        <v>5</v>
      </c>
      <c r="J3" s="0" t="s">
        <v>4</v>
      </c>
      <c r="L3" s="0" t="s">
        <v>5</v>
      </c>
      <c r="N3" s="0" t="s">
        <v>6</v>
      </c>
      <c r="P3" s="0" t="s">
        <v>7</v>
      </c>
    </row>
    <row r="4" customFormat="false" ht="15" hidden="false" customHeight="false" outlineLevel="0" collapsed="false">
      <c r="B4" s="0" t="s">
        <v>8</v>
      </c>
      <c r="C4" s="0" t="s">
        <v>9</v>
      </c>
      <c r="D4" s="0" t="s">
        <v>10</v>
      </c>
      <c r="E4" s="0" t="s">
        <v>11</v>
      </c>
      <c r="F4" s="0" t="s">
        <v>12</v>
      </c>
      <c r="G4" s="0" t="s">
        <v>13</v>
      </c>
      <c r="H4" s="0" t="s">
        <v>12</v>
      </c>
      <c r="I4" s="0" t="s">
        <v>13</v>
      </c>
      <c r="J4" s="0" t="s">
        <v>12</v>
      </c>
      <c r="K4" s="0" t="s">
        <v>13</v>
      </c>
      <c r="L4" s="0" t="s">
        <v>12</v>
      </c>
      <c r="M4" s="0" t="s">
        <v>13</v>
      </c>
      <c r="N4" s="0" t="s">
        <v>2</v>
      </c>
      <c r="O4" s="0" t="s">
        <v>3</v>
      </c>
      <c r="P4" s="0" t="s">
        <v>2</v>
      </c>
      <c r="Q4" s="0" t="s">
        <v>3</v>
      </c>
    </row>
    <row r="5" customFormat="false" ht="15" hidden="false" customHeight="false" outlineLevel="0" collapsed="false">
      <c r="B5" s="0" t="s">
        <v>14</v>
      </c>
      <c r="C5" s="0" t="n">
        <f aca="false">147396/1000</f>
        <v>147.396</v>
      </c>
      <c r="D5" s="0" t="n">
        <f aca="false">C5*1000</f>
        <v>147396</v>
      </c>
      <c r="E5" s="2" t="n">
        <f aca="false">0.0271*D5^0.498</f>
        <v>10.1595662907859</v>
      </c>
      <c r="F5" s="0" t="n">
        <f aca="false">IF(VLOOKUP($E5, $G$14:$H$25,1,TRUE())&lt;$E5,VLOOKUP($E5, $G$14:$H$25,1,TRUE()),0)</f>
        <v>9.32</v>
      </c>
      <c r="G5" s="0" t="n">
        <f aca="false">VLOOKUP($F5, $G$14:$H$25,2,FALSE())</f>
        <v>19.3</v>
      </c>
      <c r="H5" s="0" t="n">
        <f aca="false">INDEX($B$14:$B$25,MATCH($E5,$B$14:$B$25,-1))</f>
        <v>11.7</v>
      </c>
      <c r="I5" s="0" t="n">
        <f aca="false">VLOOKUP($H5, $G$14:$H$25,2,FALSE())</f>
        <v>13.1</v>
      </c>
      <c r="J5" s="0" t="n">
        <f aca="false">IF(VLOOKUP($E5, $I$14:$J$25,1,TRUE())&lt;$E5,VLOOKUP($E5, $I$14:$J$25,1,TRUE()),0)</f>
        <v>9.32</v>
      </c>
      <c r="K5" s="0" t="n">
        <f aca="false">VLOOKUP($J5, $I$14:$J$25,2,FALSE())</f>
        <v>1.9</v>
      </c>
      <c r="L5" s="0" t="n">
        <f aca="false">INDEX($D$14:$D$25,MATCH($E5,$D$14:$D$25,-1))</f>
        <v>11.71</v>
      </c>
      <c r="M5" s="0" t="n">
        <f aca="false">VLOOKUP($L5, $I$14:$J$25,2,FALSE())</f>
        <v>1.1</v>
      </c>
      <c r="N5" s="3" t="n">
        <f aca="false">G5+((I5-G5)/(H5-F5))*(E5-F5)</f>
        <v>17.1128945366081</v>
      </c>
      <c r="O5" s="3" t="n">
        <f aca="false">K5+((M5-K5)/(L5-J5))*(E5-J5)</f>
        <v>1.61897362651517</v>
      </c>
      <c r="P5" s="4" t="n">
        <f aca="false">1000000*N5</f>
        <v>17112894.536608</v>
      </c>
      <c r="Q5" s="4" t="n">
        <f aca="false">1000000*O5</f>
        <v>1618973.62651517</v>
      </c>
    </row>
    <row r="6" customFormat="false" ht="15" hidden="false" customHeight="false" outlineLevel="0" collapsed="false">
      <c r="B6" s="0" t="s">
        <v>15</v>
      </c>
      <c r="C6" s="0" t="n">
        <f aca="false">18400*2/1000</f>
        <v>36.8</v>
      </c>
      <c r="D6" s="0" t="n">
        <f aca="false">C6*1000</f>
        <v>36800</v>
      </c>
      <c r="E6" s="2" t="n">
        <f aca="false">0.0271*D6^0.498</f>
        <v>5.09051245732701</v>
      </c>
      <c r="F6" s="0" t="n">
        <f aca="false">IF(VLOOKUP($E6, $G$14:$H$25,1,TRUE())&lt;$E6,VLOOKUP($E6, $G$14:$H$25,1,TRUE()),0)</f>
        <v>4.06</v>
      </c>
      <c r="G6" s="0" t="n">
        <f aca="false">VLOOKUP($F6, $G$14:$H$25,2,FALSE())</f>
        <v>35.4</v>
      </c>
      <c r="H6" s="0" t="n">
        <f aca="false">INDEX($B$14:$B$25,MATCH($E6,$B$14:$B$25,-1))</f>
        <v>5.53</v>
      </c>
      <c r="I6" s="0" t="n">
        <f aca="false">VLOOKUP($H6, $G$14:$H$25,2,FALSE())</f>
        <v>30.3</v>
      </c>
      <c r="J6" s="0" t="n">
        <f aca="false">IF(VLOOKUP($E6, $I$14:$J$25,1,TRUE())&lt;$E6,VLOOKUP($E6, $I$14:$J$25,1,TRUE()),0)</f>
        <v>3.89</v>
      </c>
      <c r="K6" s="0" t="n">
        <f aca="false">VLOOKUP($J6, $I$14:$J$25,2,FALSE())</f>
        <v>5.8</v>
      </c>
      <c r="L6" s="0" t="n">
        <f aca="false">INDEX($D$14:$D$25,MATCH($E6,$D$14:$D$25,-1))</f>
        <v>5.53</v>
      </c>
      <c r="M6" s="0" t="n">
        <f aca="false">VLOOKUP($L6, $I$14:$J$25,2,FALSE())</f>
        <v>3.7</v>
      </c>
      <c r="N6" s="3" t="n">
        <f aca="false">G6+((I6-G6)/(H6-F6))*(E6-F6)</f>
        <v>31.8247526990696</v>
      </c>
      <c r="O6" s="3" t="n">
        <f aca="false">K6+((M6-K6)/(L6-J6))*(E6-J6)</f>
        <v>4.26275843878859</v>
      </c>
      <c r="P6" s="4" t="n">
        <f aca="false">1000000*N6</f>
        <v>31824752.6990696</v>
      </c>
      <c r="Q6" s="4" t="n">
        <f aca="false">1000000*O6</f>
        <v>4262758.43878859</v>
      </c>
    </row>
    <row r="7" customFormat="false" ht="15" hidden="false" customHeight="false" outlineLevel="0" collapsed="false">
      <c r="B7" s="0" t="s">
        <v>16</v>
      </c>
      <c r="C7" s="0" t="n">
        <v>240</v>
      </c>
      <c r="D7" s="0" t="n">
        <f aca="false">C7*1000</f>
        <v>240000</v>
      </c>
      <c r="E7" s="2" t="n">
        <f aca="false">0.0271*D7^0.498</f>
        <v>12.9513335756846</v>
      </c>
      <c r="F7" s="0" t="n">
        <f aca="false">IF(VLOOKUP($E7, $G$14:$H$25,1,TRUE())&lt;$E7,VLOOKUP($E7, $G$14:$H$25,1,TRUE()),0)</f>
        <v>11.7</v>
      </c>
      <c r="G7" s="0" t="n">
        <f aca="false">VLOOKUP($F7, $G$14:$H$25,2,FALSE())</f>
        <v>13.1</v>
      </c>
      <c r="H7" s="0" t="n">
        <f aca="false">INDEX($B$14:$B$25,MATCH($E7,$B$14:$B$25,-1))</f>
        <v>19.8</v>
      </c>
      <c r="I7" s="0" t="n">
        <f aca="false">VLOOKUP($H7, $G$14:$H$25,2,FALSE())</f>
        <v>0.6</v>
      </c>
      <c r="J7" s="0" t="n">
        <f aca="false">IF(VLOOKUP($E7, $I$14:$J$25,1,TRUE())&lt;$E7,VLOOKUP($E7, $I$14:$J$25,1,TRUE()),0)</f>
        <v>11.71</v>
      </c>
      <c r="K7" s="0" t="n">
        <f aca="false">VLOOKUP($J7, $I$14:$J$25,2,FALSE())</f>
        <v>1.1</v>
      </c>
      <c r="L7" s="0" t="n">
        <f aca="false">INDEX($D$14:$D$25,MATCH($E7,$D$14:$D$25,-1))</f>
        <v>13.91</v>
      </c>
      <c r="M7" s="0" t="n">
        <f aca="false">VLOOKUP($L7, $I$14:$J$25,2,FALSE())</f>
        <v>0.8</v>
      </c>
      <c r="N7" s="3" t="n">
        <f aca="false">G7+((I7-G7)/(H7-F7))*(E7-F7)</f>
        <v>11.1689296671534</v>
      </c>
      <c r="O7" s="3" t="n">
        <f aca="false">K7+((M7-K7)/(L7-J7))*(E7-J7)</f>
        <v>0.930727239679376</v>
      </c>
      <c r="P7" s="4" t="n">
        <f aca="false">1000000*N7</f>
        <v>11168929.6671534</v>
      </c>
      <c r="Q7" s="4" t="n">
        <f aca="false">1000000*O7</f>
        <v>930727.239679376</v>
      </c>
    </row>
    <row r="8" customFormat="false" ht="15" hidden="false" customHeight="false" outlineLevel="0" collapsed="false">
      <c r="B8" s="0" t="s">
        <v>17</v>
      </c>
      <c r="C8" s="0" t="n">
        <v>42.7</v>
      </c>
      <c r="D8" s="0" t="n">
        <f aca="false">C8*1000</f>
        <v>42700</v>
      </c>
      <c r="E8" s="2" t="n">
        <f aca="false">0.0271*D8^0.498</f>
        <v>5.48178972675331</v>
      </c>
      <c r="F8" s="0" t="n">
        <f aca="false">IF(VLOOKUP($E8, $G$14:$H$25,1,TRUE())&lt;$E8,VLOOKUP($E8, $G$14:$H$25,1,TRUE()),0)</f>
        <v>4.06</v>
      </c>
      <c r="G8" s="0" t="n">
        <f aca="false">VLOOKUP($F8, $G$14:$H$25,2,FALSE())</f>
        <v>35.4</v>
      </c>
      <c r="H8" s="0" t="n">
        <f aca="false">INDEX($B$14:$B$25,MATCH($E8,$B$14:$B$25,-1))</f>
        <v>5.53</v>
      </c>
      <c r="I8" s="0" t="n">
        <f aca="false">VLOOKUP($H8, $G$14:$H$25,2,FALSE())</f>
        <v>30.3</v>
      </c>
      <c r="J8" s="0" t="n">
        <f aca="false">IF(VLOOKUP($E8, $I$14:$J$25,1,TRUE())&lt;$E8,VLOOKUP($E8, $I$14:$J$25,1,TRUE()),0)</f>
        <v>3.89</v>
      </c>
      <c r="K8" s="0" t="n">
        <f aca="false">VLOOKUP($J8, $I$14:$J$25,2,FALSE())</f>
        <v>5.8</v>
      </c>
      <c r="L8" s="0" t="n">
        <f aca="false">INDEX($D$14:$D$25,MATCH($E8,$D$14:$D$25,-1))</f>
        <v>5.53</v>
      </c>
      <c r="M8" s="0" t="n">
        <f aca="false">VLOOKUP($L8, $I$14:$J$25,2,FALSE())</f>
        <v>3.7</v>
      </c>
      <c r="N8" s="3" t="n">
        <f aca="false">G8+((I8-G8)/(H8-F8))*(E8-F8)</f>
        <v>30.4672601316722</v>
      </c>
      <c r="O8" s="3" t="n">
        <f aca="false">K8+((M8-K8)/(L8-J8))*(E8-J8)</f>
        <v>3.76173266696223</v>
      </c>
      <c r="P8" s="4" t="n">
        <f aca="false">1000000*N8</f>
        <v>30467260.1316722</v>
      </c>
      <c r="Q8" s="4" t="n">
        <f aca="false">1000000*O8</f>
        <v>3761732.66696223</v>
      </c>
    </row>
    <row r="9" customFormat="false" ht="15" hidden="false" customHeight="false" outlineLevel="0" collapsed="false">
      <c r="B9" s="0" t="s">
        <v>18</v>
      </c>
      <c r="C9" s="0" t="n">
        <v>14.3</v>
      </c>
      <c r="D9" s="0" t="n">
        <f aca="false">C9*1000</f>
        <v>14300</v>
      </c>
      <c r="E9" s="2" t="n">
        <f aca="false">0.0271*D9^0.498</f>
        <v>3.17926433042633</v>
      </c>
      <c r="F9" s="0" t="n">
        <f aca="false">IF(VLOOKUP($E9, $G$14:$H$25,1,TRUE())&lt;$E9,VLOOKUP($E9, $G$14:$H$25,1,TRUE()),0)</f>
        <v>2.65</v>
      </c>
      <c r="G9" s="0" t="n">
        <f aca="false">VLOOKUP($F9, $G$14:$H$25,2,FALSE())</f>
        <v>40.6</v>
      </c>
      <c r="H9" s="0" t="n">
        <f aca="false">INDEX($B$14:$B$25,MATCH($E9,$B$14:$B$25,-1))</f>
        <v>4.06</v>
      </c>
      <c r="I9" s="0" t="n">
        <f aca="false">VLOOKUP($H9, $G$14:$H$25,2,FALSE())</f>
        <v>35.4</v>
      </c>
      <c r="J9" s="0" t="n">
        <f aca="false">IF(VLOOKUP($E9, $I$14:$J$25,1,TRUE())&lt;$E9,VLOOKUP($E9, $I$14:$J$25,1,TRUE()),0)</f>
        <v>2.65</v>
      </c>
      <c r="K9" s="0" t="n">
        <f aca="false">VLOOKUP($J9, $I$14:$J$25,2,FALSE())</f>
        <v>9.3</v>
      </c>
      <c r="L9" s="0" t="n">
        <f aca="false">INDEX($D$14:$D$25,MATCH($E9,$D$14:$D$25,-1))</f>
        <v>3.89</v>
      </c>
      <c r="M9" s="0" t="n">
        <f aca="false">VLOOKUP($L9, $I$14:$J$25,2,FALSE())</f>
        <v>5.8</v>
      </c>
      <c r="N9" s="3" t="n">
        <f aca="false">G9+((I9-G9)/(H9-F9))*(E9-F9)</f>
        <v>38.6481031785696</v>
      </c>
      <c r="O9" s="3" t="n">
        <f aca="false">K9+((M9-K9)/(L9-J9))*(E9-J9)</f>
        <v>7.80610874476439</v>
      </c>
      <c r="P9" s="4" t="n">
        <f aca="false">1000000*N9</f>
        <v>38648103.1785696</v>
      </c>
      <c r="Q9" s="4" t="n">
        <f aca="false">1000000*O9</f>
        <v>7806108.74476439</v>
      </c>
    </row>
    <row r="11" customFormat="false" ht="15" hidden="false" customHeight="false" outlineLevel="0" collapsed="false">
      <c r="B11" s="0" t="s">
        <v>19</v>
      </c>
      <c r="G11" s="0" t="s">
        <v>20</v>
      </c>
    </row>
    <row r="12" customFormat="false" ht="15" hidden="false" customHeight="false" outlineLevel="0" collapsed="false">
      <c r="B12" s="0" t="s">
        <v>21</v>
      </c>
      <c r="D12" s="0" t="s">
        <v>3</v>
      </c>
      <c r="G12" s="0" t="s">
        <v>21</v>
      </c>
      <c r="I12" s="0" t="s">
        <v>3</v>
      </c>
    </row>
    <row r="13" customFormat="false" ht="15" hidden="false" customHeight="false" outlineLevel="0" collapsed="false">
      <c r="B13" s="0" t="s">
        <v>11</v>
      </c>
      <c r="C13" s="1" t="s">
        <v>22</v>
      </c>
      <c r="D13" s="0" t="s">
        <v>11</v>
      </c>
      <c r="E13" s="1" t="s">
        <v>22</v>
      </c>
      <c r="G13" s="0" t="s">
        <v>11</v>
      </c>
      <c r="H13" s="1" t="s">
        <v>22</v>
      </c>
      <c r="I13" s="0" t="s">
        <v>11</v>
      </c>
      <c r="J13" s="1" t="s">
        <v>22</v>
      </c>
    </row>
    <row r="14" customFormat="false" ht="15" hidden="false" customHeight="false" outlineLevel="0" collapsed="false">
      <c r="B14" s="0" t="n">
        <v>64.9</v>
      </c>
      <c r="C14" s="0" t="n">
        <v>0</v>
      </c>
      <c r="D14" s="0" t="n">
        <v>39.78</v>
      </c>
      <c r="E14" s="0" t="n">
        <v>0.1</v>
      </c>
      <c r="G14" s="0" t="n">
        <v>0.36</v>
      </c>
      <c r="H14" s="0" t="n">
        <v>50.5</v>
      </c>
      <c r="I14" s="0" t="n">
        <v>0.36</v>
      </c>
      <c r="J14" s="0" t="n">
        <v>37.1</v>
      </c>
    </row>
    <row r="15" customFormat="false" ht="15" hidden="false" customHeight="false" outlineLevel="0" collapsed="false">
      <c r="B15" s="0" t="n">
        <v>47.7</v>
      </c>
      <c r="C15" s="0" t="n">
        <v>0</v>
      </c>
      <c r="D15" s="0" t="n">
        <v>13.91</v>
      </c>
      <c r="E15" s="0" t="n">
        <v>0.8</v>
      </c>
      <c r="G15" s="0" t="n">
        <v>0.77</v>
      </c>
      <c r="H15" s="0" t="n">
        <v>46.8</v>
      </c>
      <c r="I15" s="0" t="n">
        <v>0.5</v>
      </c>
      <c r="J15" s="0" t="n">
        <v>31.5</v>
      </c>
    </row>
    <row r="16" customFormat="false" ht="15" hidden="false" customHeight="false" outlineLevel="0" collapsed="false">
      <c r="B16" s="0" t="n">
        <v>31.7</v>
      </c>
      <c r="C16" s="0" t="n">
        <v>0</v>
      </c>
      <c r="D16" s="0" t="n">
        <v>11.71</v>
      </c>
      <c r="E16" s="0" t="n">
        <v>1.1</v>
      </c>
      <c r="G16" s="0" t="n">
        <v>1.77</v>
      </c>
      <c r="H16" s="0" t="n">
        <v>43.6</v>
      </c>
      <c r="I16" s="0" t="n">
        <v>0.88</v>
      </c>
      <c r="J16" s="0" t="n">
        <v>22.5</v>
      </c>
    </row>
    <row r="17" customFormat="false" ht="15" hidden="false" customHeight="false" outlineLevel="0" collapsed="false">
      <c r="B17" s="0" t="n">
        <v>19.8</v>
      </c>
      <c r="C17" s="0" t="n">
        <v>0.6</v>
      </c>
      <c r="D17" s="0" t="n">
        <v>9.32</v>
      </c>
      <c r="E17" s="0" t="n">
        <v>1.9</v>
      </c>
      <c r="G17" s="0" t="n">
        <v>2.65</v>
      </c>
      <c r="H17" s="0" t="n">
        <v>40.6</v>
      </c>
      <c r="I17" s="0" t="n">
        <v>1.77</v>
      </c>
      <c r="J17" s="0" t="n">
        <v>13.1</v>
      </c>
    </row>
    <row r="18" customFormat="false" ht="15" hidden="false" customHeight="false" outlineLevel="0" collapsed="false">
      <c r="B18" s="0" t="n">
        <v>11.7</v>
      </c>
      <c r="C18" s="0" t="n">
        <v>13.1</v>
      </c>
      <c r="D18" s="0" t="n">
        <v>5.53</v>
      </c>
      <c r="E18" s="0" t="n">
        <v>3.7</v>
      </c>
      <c r="G18" s="0" t="n">
        <v>4.06</v>
      </c>
      <c r="H18" s="0" t="n">
        <v>35.4</v>
      </c>
      <c r="I18" s="0" t="n">
        <v>2.65</v>
      </c>
      <c r="J18" s="0" t="n">
        <v>9.3</v>
      </c>
    </row>
    <row r="19" customFormat="false" ht="15" hidden="false" customHeight="false" outlineLevel="0" collapsed="false">
      <c r="B19" s="0" t="n">
        <v>9.32</v>
      </c>
      <c r="C19" s="0" t="n">
        <v>19.3</v>
      </c>
      <c r="D19" s="0" t="n">
        <v>3.89</v>
      </c>
      <c r="E19" s="0" t="n">
        <v>5.8</v>
      </c>
      <c r="G19" s="0" t="n">
        <v>5.53</v>
      </c>
      <c r="H19" s="0" t="n">
        <v>30.3</v>
      </c>
      <c r="I19" s="0" t="n">
        <v>3.89</v>
      </c>
      <c r="J19" s="0" t="n">
        <v>5.8</v>
      </c>
    </row>
    <row r="20" customFormat="false" ht="15" hidden="false" customHeight="false" outlineLevel="0" collapsed="false">
      <c r="B20" s="0" t="n">
        <v>5.53</v>
      </c>
      <c r="C20" s="0" t="n">
        <v>30.3</v>
      </c>
      <c r="D20" s="0" t="n">
        <v>2.65</v>
      </c>
      <c r="E20" s="0" t="n">
        <v>9.3</v>
      </c>
      <c r="G20" s="0" t="n">
        <v>9.32</v>
      </c>
      <c r="H20" s="0" t="n">
        <v>19.3</v>
      </c>
      <c r="I20" s="0" t="n">
        <v>5.53</v>
      </c>
      <c r="J20" s="0" t="n">
        <v>3.7</v>
      </c>
    </row>
    <row r="21" customFormat="false" ht="15" hidden="false" customHeight="false" outlineLevel="0" collapsed="false">
      <c r="B21" s="0" t="n">
        <v>4.06</v>
      </c>
      <c r="C21" s="0" t="n">
        <v>35.4</v>
      </c>
      <c r="D21" s="0" t="n">
        <v>1.77</v>
      </c>
      <c r="E21" s="0" t="n">
        <v>13.1</v>
      </c>
      <c r="G21" s="0" t="n">
        <v>11.7</v>
      </c>
      <c r="H21" s="0" t="n">
        <v>13.1</v>
      </c>
      <c r="I21" s="0" t="n">
        <v>9.32</v>
      </c>
      <c r="J21" s="0" t="n">
        <v>1.9</v>
      </c>
    </row>
    <row r="22" customFormat="false" ht="15" hidden="false" customHeight="false" outlineLevel="0" collapsed="false">
      <c r="B22" s="0" t="n">
        <v>2.65</v>
      </c>
      <c r="C22" s="0" t="n">
        <v>40.6</v>
      </c>
      <c r="D22" s="0" t="n">
        <v>0.88</v>
      </c>
      <c r="E22" s="0" t="n">
        <v>22.5</v>
      </c>
      <c r="G22" s="0" t="n">
        <v>19.8</v>
      </c>
      <c r="H22" s="0" t="n">
        <v>0.6</v>
      </c>
      <c r="I22" s="0" t="n">
        <v>11.71</v>
      </c>
      <c r="J22" s="0" t="n">
        <v>1.1</v>
      </c>
    </row>
    <row r="23" customFormat="false" ht="15" hidden="false" customHeight="false" outlineLevel="0" collapsed="false">
      <c r="B23" s="0" t="n">
        <v>1.77</v>
      </c>
      <c r="C23" s="0" t="n">
        <v>43.6</v>
      </c>
      <c r="D23" s="0" t="n">
        <v>0.5</v>
      </c>
      <c r="E23" s="0" t="n">
        <v>31.5</v>
      </c>
      <c r="G23" s="0" t="n">
        <v>31.7</v>
      </c>
      <c r="H23" s="0" t="n">
        <v>0</v>
      </c>
      <c r="I23" s="0" t="n">
        <v>13.91</v>
      </c>
      <c r="J23" s="0" t="n">
        <v>0.8</v>
      </c>
    </row>
    <row r="24" customFormat="false" ht="15" hidden="false" customHeight="false" outlineLevel="0" collapsed="false">
      <c r="B24" s="0" t="n">
        <v>0.77</v>
      </c>
      <c r="C24" s="0" t="n">
        <v>46.8</v>
      </c>
      <c r="D24" s="0" t="n">
        <v>0.36</v>
      </c>
      <c r="E24" s="0" t="n">
        <v>37.1</v>
      </c>
      <c r="G24" s="0" t="n">
        <v>47.7</v>
      </c>
      <c r="H24" s="0" t="n">
        <v>0</v>
      </c>
      <c r="I24" s="0" t="n">
        <v>39.78</v>
      </c>
      <c r="J24" s="0" t="n">
        <v>0.1</v>
      </c>
    </row>
    <row r="25" customFormat="false" ht="15" hidden="false" customHeight="false" outlineLevel="0" collapsed="false">
      <c r="B25" s="0" t="n">
        <v>0.36</v>
      </c>
      <c r="C25" s="0" t="n">
        <v>50.5</v>
      </c>
      <c r="G25" s="0" t="n">
        <v>64.9</v>
      </c>
      <c r="H25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R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16.71"/>
    <col collapsed="false" customWidth="true" hidden="false" outlineLevel="0" max="3" min="3" style="0" width="9.85"/>
    <col collapsed="false" customWidth="true" hidden="false" outlineLevel="0" max="6" min="4" style="0" width="11.99"/>
    <col collapsed="false" customWidth="true" hidden="false" outlineLevel="0" max="7" min="7" style="0" width="21.71"/>
    <col collapsed="false" customWidth="true" hidden="false" outlineLevel="0" max="15" min="15" style="0" width="11.71"/>
    <col collapsed="false" customWidth="true" hidden="false" outlineLevel="0" max="16" min="16" style="0" width="12.57"/>
    <col collapsed="false" customWidth="true" hidden="false" outlineLevel="0" max="17" min="17" style="0" width="10.99"/>
  </cols>
  <sheetData>
    <row r="1" customFormat="false" ht="15" hidden="false" customHeight="false" outlineLevel="0" collapsed="false">
      <c r="F1" s="0" t="s">
        <v>0</v>
      </c>
      <c r="J1" s="5"/>
      <c r="N1" s="1" t="s">
        <v>1</v>
      </c>
      <c r="Q1" s="1"/>
    </row>
    <row r="2" customFormat="false" ht="15" hidden="false" customHeight="false" outlineLevel="0" collapsed="false">
      <c r="F2" s="5" t="s">
        <v>2</v>
      </c>
      <c r="J2" s="5" t="s">
        <v>3</v>
      </c>
    </row>
    <row r="3" customFormat="false" ht="15" hidden="false" customHeight="false" outlineLevel="0" collapsed="false">
      <c r="F3" s="0" t="s">
        <v>4</v>
      </c>
      <c r="H3" s="0" t="s">
        <v>5</v>
      </c>
      <c r="J3" s="0" t="s">
        <v>4</v>
      </c>
      <c r="L3" s="0" t="s">
        <v>5</v>
      </c>
      <c r="N3" s="0" t="s">
        <v>23</v>
      </c>
    </row>
    <row r="4" customFormat="false" ht="15" hidden="false" customHeight="false" outlineLevel="0" collapsed="false">
      <c r="B4" s="0" t="s">
        <v>8</v>
      </c>
      <c r="C4" s="0" t="s">
        <v>9</v>
      </c>
      <c r="D4" s="0" t="s">
        <v>10</v>
      </c>
      <c r="E4" s="0" t="s">
        <v>11</v>
      </c>
      <c r="F4" s="0" t="s">
        <v>12</v>
      </c>
      <c r="G4" s="0" t="s">
        <v>13</v>
      </c>
      <c r="H4" s="0" t="s">
        <v>12</v>
      </c>
      <c r="I4" s="0" t="s">
        <v>13</v>
      </c>
      <c r="J4" s="0" t="s">
        <v>12</v>
      </c>
      <c r="K4" s="0" t="s">
        <v>13</v>
      </c>
      <c r="L4" s="0" t="s">
        <v>12</v>
      </c>
      <c r="M4" s="0" t="s">
        <v>13</v>
      </c>
      <c r="N4" s="0" t="s">
        <v>2</v>
      </c>
      <c r="O4" s="0" t="s">
        <v>3</v>
      </c>
    </row>
    <row r="5" customFormat="false" ht="15" hidden="false" customHeight="false" outlineLevel="0" collapsed="false">
      <c r="B5" s="0" t="s">
        <v>14</v>
      </c>
      <c r="C5" s="0" t="n">
        <f aca="false">147396/1000</f>
        <v>147.396</v>
      </c>
      <c r="D5" s="0" t="n">
        <f aca="false">C5*1000</f>
        <v>147396</v>
      </c>
      <c r="E5" s="2" t="n">
        <f aca="false">0.0271*D5^0.498</f>
        <v>10.1595662907859</v>
      </c>
      <c r="F5" s="6" t="n">
        <f aca="false">IF(VLOOKUP($E5, $H$21:$I$32,1,TRUE())&lt;$E5,VLOOKUP($E5, $H$21:$I$32,1,TRUE()),0)</f>
        <v>9.32</v>
      </c>
      <c r="G5" s="6" t="n">
        <f aca="false">VLOOKUP($F5, $H$21:$J$32,3,FALSE())</f>
        <v>0.345188461538461</v>
      </c>
      <c r="H5" s="6" t="n">
        <f aca="false">INDEX($B$21:$B$32,MATCH($E5,$B$21:$B$32,-1))</f>
        <v>11.7</v>
      </c>
      <c r="I5" s="6" t="n">
        <f aca="false">VLOOKUP($H5, $H$21:$J$32,3,FALSE())</f>
        <v>0.253795384615385</v>
      </c>
      <c r="J5" s="6" t="n">
        <f aca="false">IF(VLOOKUP($E5, $K$21:$L$32,1,TRUE())&lt;$E5,VLOOKUP($E5, $K$21:$L$32,1,TRUE()),0)</f>
        <v>9.32</v>
      </c>
      <c r="K5" s="6" t="n">
        <f aca="false">VLOOKUP($J5, $K$21:$M$32,3,FALSE())</f>
        <v>0.295187872340426</v>
      </c>
      <c r="L5" s="6" t="n">
        <f aca="false">INDEX($E$21:$E$32,MATCH($E5,$E$21:$E$32,-1))</f>
        <v>11.71</v>
      </c>
      <c r="M5" s="6" t="n">
        <f aca="false">VLOOKUP($L5, $K$21:$M$32,3,FALSE())</f>
        <v>0.272422765957447</v>
      </c>
      <c r="N5" s="3" t="n">
        <f aca="false">G5+((I5-G5)/(H5-F5))*(E5-F5)</f>
        <v>0.312948736078032</v>
      </c>
      <c r="O5" s="3" t="n">
        <f aca="false">K5+((M5-K5)/(L5-J5))*(E5-J5)</f>
        <v>0.287190878229419</v>
      </c>
      <c r="Q5" s="4"/>
      <c r="R5" s="4"/>
    </row>
    <row r="6" customFormat="false" ht="15" hidden="false" customHeight="false" outlineLevel="0" collapsed="false">
      <c r="B6" s="0" t="s">
        <v>15</v>
      </c>
      <c r="C6" s="0" t="n">
        <f aca="false">18400/1000</f>
        <v>18.4</v>
      </c>
      <c r="D6" s="0" t="n">
        <f aca="false">C6*1000</f>
        <v>18400</v>
      </c>
      <c r="E6" s="2" t="n">
        <f aca="false">0.0271*D6^0.498</f>
        <v>3.60452935499584</v>
      </c>
      <c r="F6" s="6" t="n">
        <f aca="false">IF(VLOOKUP($E6, $H$21:$I$32,1,TRUE())&lt;$E6,VLOOKUP($E6, $H$21:$I$32,1,TRUE()),0)</f>
        <v>2.65</v>
      </c>
      <c r="G6" s="6" t="n">
        <f aca="false">VLOOKUP($F6, $H$21:$J$32,3,FALSE())</f>
        <v>0.647333076923077</v>
      </c>
      <c r="H6" s="6" t="n">
        <f aca="false">INDEX($B$21:$B$32,MATCH($E6,$B$21:$B$32,-1))</f>
        <v>4.06</v>
      </c>
      <c r="I6" s="6" t="n">
        <f aca="false">VLOOKUP($H6, $H$21:$J$32,3,FALSE())</f>
        <v>0.56727</v>
      </c>
      <c r="J6" s="6" t="n">
        <f aca="false">IF(VLOOKUP($E6, $K$21:$L$32,1,TRUE())&lt;$E6,VLOOKUP($E6, $K$21:$L$32,1,TRUE()),0)</f>
        <v>2.65</v>
      </c>
      <c r="K6" s="6" t="n">
        <f aca="false">VLOOKUP($J6, $K$21:$M$32,3,FALSE())</f>
        <v>0.386155319148936</v>
      </c>
      <c r="L6" s="6" t="n">
        <f aca="false">INDEX($E$21:$E$32,MATCH($E6,$E$21:$E$32,-1))</f>
        <v>3.89</v>
      </c>
      <c r="M6" s="6" t="n">
        <f aca="false">VLOOKUP($L6, $K$21:$M$32,3,FALSE())</f>
        <v>0.346076595744681</v>
      </c>
      <c r="N6" s="3" t="n">
        <f aca="false">G6+((I6-G6)/(H6-F6))*(E6-F6)</f>
        <v>0.593132681763951</v>
      </c>
      <c r="O6" s="3" t="n">
        <f aca="false">K6+((M6-K6)/(L6-J6))*(E6-J6)</f>
        <v>0.355303449794</v>
      </c>
      <c r="Q6" s="0" t="s">
        <v>24</v>
      </c>
    </row>
    <row r="7" customFormat="false" ht="15" hidden="false" customHeight="false" outlineLevel="0" collapsed="false">
      <c r="B7" s="0" t="s">
        <v>16</v>
      </c>
      <c r="C7" s="0" t="n">
        <v>240</v>
      </c>
      <c r="D7" s="0" t="n">
        <f aca="false">C7*1000</f>
        <v>240000</v>
      </c>
      <c r="E7" s="2" t="n">
        <f aca="false">0.0271*D7^0.498</f>
        <v>12.9513335756846</v>
      </c>
      <c r="F7" s="6" t="n">
        <f aca="false">IF(VLOOKUP($E7, $H$21:$I$32,1,TRUE())&lt;$E7,VLOOKUP($E7, $H$21:$I$32,1,TRUE()),0)</f>
        <v>11.7</v>
      </c>
      <c r="G7" s="6" t="n">
        <f aca="false">VLOOKUP($F7, $H$21:$J$32,3,FALSE())</f>
        <v>0.253795384615385</v>
      </c>
      <c r="H7" s="6" t="n">
        <f aca="false">INDEX($B$21:$B$32,MATCH($E7,$B$21:$B$32,-1))</f>
        <v>19.8</v>
      </c>
      <c r="I7" s="6" t="n">
        <f aca="false">VLOOKUP($H7, $H$21:$J$32,3,FALSE())</f>
        <v>0.0253423076923077</v>
      </c>
      <c r="J7" s="6" t="n">
        <f aca="false">IF(VLOOKUP($E7, $K$21:$L$32,1,TRUE())&lt;$E7,VLOOKUP($E7, $K$21:$L$32,1,TRUE()),0)</f>
        <v>11.71</v>
      </c>
      <c r="K7" s="6" t="n">
        <f aca="false">VLOOKUP($J7, $K$21:$M$32,3,FALSE())</f>
        <v>0.272422765957447</v>
      </c>
      <c r="L7" s="6" t="n">
        <f aca="false">INDEX($E$21:$E$32,MATCH($E7,$E$21:$E$32,-1))</f>
        <v>13.91</v>
      </c>
      <c r="M7" s="6" t="n">
        <f aca="false">VLOOKUP($L7, $K$21:$M$32,3,FALSE())</f>
        <v>0.263340212765957</v>
      </c>
      <c r="N7" s="3" t="n">
        <f aca="false">G7+((I7-G7)/(H7-F7))*(E7-F7)</f>
        <v>0.218502667871891</v>
      </c>
      <c r="O7" s="3" t="n">
        <f aca="false">K7+((M7-K7)/(L7-J7))*(E7-J7)</f>
        <v>0.267298003125839</v>
      </c>
      <c r="Q7" s="4"/>
      <c r="R7" s="4"/>
    </row>
    <row r="8" customFormat="false" ht="15" hidden="false" customHeight="false" outlineLevel="0" collapsed="false">
      <c r="B8" s="0" t="s">
        <v>17</v>
      </c>
      <c r="C8" s="0" t="n">
        <v>42.7</v>
      </c>
      <c r="D8" s="0" t="n">
        <f aca="false">C8*1000</f>
        <v>42700</v>
      </c>
      <c r="E8" s="2" t="n">
        <f aca="false">0.0271*D8^0.498</f>
        <v>5.48178972675331</v>
      </c>
      <c r="F8" s="6" t="n">
        <f aca="false">IF(VLOOKUP($E8, $H$21:$I$32,1,TRUE())&lt;$E8,VLOOKUP($E8, $H$21:$I$32,1,TRUE()),0)</f>
        <v>4.06</v>
      </c>
      <c r="G8" s="6" t="n">
        <f aca="false">VLOOKUP($F8, $H$21:$J$32,3,FALSE())</f>
        <v>0.56727</v>
      </c>
      <c r="H8" s="6" t="n">
        <f aca="false">INDEX($B$21:$B$32,MATCH($E8,$B$21:$B$32,-1))</f>
        <v>5.53</v>
      </c>
      <c r="I8" s="6" t="n">
        <f aca="false">VLOOKUP($H8, $H$21:$J$32,3,FALSE())</f>
        <v>0.490506923076923</v>
      </c>
      <c r="J8" s="6" t="n">
        <f aca="false">IF(VLOOKUP($E8, $K$21:$L$32,1,TRUE())&lt;$E8,VLOOKUP($E8, $K$21:$L$32,1,TRUE()),0)</f>
        <v>3.89</v>
      </c>
      <c r="K8" s="6" t="n">
        <f aca="false">VLOOKUP($J8, $K$21:$M$32,3,FALSE())</f>
        <v>0.346076595744681</v>
      </c>
      <c r="L8" s="6" t="n">
        <f aca="false">INDEX($E$21:$E$32,MATCH($E8,$E$21:$E$32,-1))</f>
        <v>5.53</v>
      </c>
      <c r="M8" s="6" t="n">
        <f aca="false">VLOOKUP($L8, $K$21:$M$32,3,FALSE())</f>
        <v>0.3197</v>
      </c>
      <c r="N8" s="3" t="n">
        <f aca="false">G8+((I8-G8)/(H8-F8))*(E8-F8)</f>
        <v>0.493024452950201</v>
      </c>
      <c r="O8" s="3" t="n">
        <f aca="false">K8+((M8-K8)/(L8-J8))*(E8-J8)</f>
        <v>0.320475379809859</v>
      </c>
      <c r="Q8" s="4"/>
      <c r="R8" s="4"/>
    </row>
    <row r="9" customFormat="false" ht="15" hidden="false" customHeight="false" outlineLevel="0" collapsed="false">
      <c r="B9" s="0" t="s">
        <v>18</v>
      </c>
      <c r="C9" s="0" t="n">
        <v>14.3</v>
      </c>
      <c r="D9" s="0" t="n">
        <f aca="false">C9*1000</f>
        <v>14300</v>
      </c>
      <c r="E9" s="2" t="n">
        <f aca="false">0.0271*D9^0.498</f>
        <v>3.17926433042633</v>
      </c>
      <c r="F9" s="6" t="n">
        <f aca="false">IF(VLOOKUP($E9, $H$21:$I$32,1,TRUE())&lt;$E9,VLOOKUP($E9, $H$21:$I$32,1,TRUE()),0)</f>
        <v>2.65</v>
      </c>
      <c r="G9" s="6" t="n">
        <f aca="false">VLOOKUP($F9, $H$21:$J$32,3,FALSE())</f>
        <v>0.647333076923077</v>
      </c>
      <c r="H9" s="6" t="n">
        <f aca="false">INDEX($B$21:$B$32,MATCH($E9,$B$21:$B$32,-1))</f>
        <v>4.06</v>
      </c>
      <c r="I9" s="6" t="n">
        <f aca="false">VLOOKUP($H9, $H$21:$J$32,3,FALSE())</f>
        <v>0.56727</v>
      </c>
      <c r="J9" s="6" t="n">
        <f aca="false">IF(VLOOKUP($E9, $K$21:$L$32,1,TRUE())&lt;$E9,VLOOKUP($E9, $K$21:$L$32,1,TRUE()),0)</f>
        <v>2.65</v>
      </c>
      <c r="K9" s="6" t="n">
        <f aca="false">VLOOKUP($J9, $K$21:$M$32,3,FALSE())</f>
        <v>0.386155319148936</v>
      </c>
      <c r="L9" s="6" t="n">
        <f aca="false">INDEX($E$21:$E$32,MATCH($E9,$E$21:$E$32,-1))</f>
        <v>3.89</v>
      </c>
      <c r="M9" s="6" t="n">
        <f aca="false">VLOOKUP($L9, $K$21:$M$32,3,FALSE())</f>
        <v>0.346076595744681</v>
      </c>
      <c r="N9" s="3" t="n">
        <f aca="false">G9+((I9-G9)/(H9-F9))*(E9-F9)</f>
        <v>0.617280218199982</v>
      </c>
      <c r="O9" s="3" t="n">
        <f aca="false">K9+((M9-K9)/(L9-J9))*(E9-J9)</f>
        <v>0.369048675030472</v>
      </c>
      <c r="Q9" s="4"/>
      <c r="R9" s="4"/>
    </row>
    <row r="14" customFormat="false" ht="15" hidden="false" customHeight="false" outlineLevel="0" collapsed="false">
      <c r="B14" s="0" t="s">
        <v>21</v>
      </c>
      <c r="E14" s="0" t="s">
        <v>3</v>
      </c>
    </row>
    <row r="15" customFormat="false" ht="15" hidden="false" customHeight="false" outlineLevel="0" collapsed="false">
      <c r="B15" s="0" t="s">
        <v>25</v>
      </c>
      <c r="C15" s="0" t="n">
        <v>0.9</v>
      </c>
      <c r="E15" s="0" t="s">
        <v>25</v>
      </c>
      <c r="F15" s="0" t="n">
        <v>0.76</v>
      </c>
    </row>
    <row r="16" customFormat="false" ht="15" hidden="false" customHeight="false" outlineLevel="0" collapsed="false">
      <c r="B16" s="0" t="s">
        <v>26</v>
      </c>
      <c r="C16" s="0" t="n">
        <v>0.35</v>
      </c>
      <c r="E16" s="0" t="s">
        <v>26</v>
      </c>
      <c r="F16" s="0" t="n">
        <v>0.53</v>
      </c>
    </row>
    <row r="18" customFormat="false" ht="15" hidden="false" customHeight="false" outlineLevel="0" collapsed="false">
      <c r="B18" s="0" t="s">
        <v>21</v>
      </c>
      <c r="E18" s="0" t="s">
        <v>3</v>
      </c>
      <c r="H18" s="0" t="s">
        <v>21</v>
      </c>
      <c r="K18" s="0" t="s">
        <v>3</v>
      </c>
    </row>
    <row r="19" customFormat="false" ht="15" hidden="false" customHeight="false" outlineLevel="0" collapsed="false">
      <c r="B19" s="0" t="s">
        <v>19</v>
      </c>
      <c r="H19" s="0" t="s">
        <v>20</v>
      </c>
    </row>
    <row r="20" customFormat="false" ht="15" hidden="false" customHeight="false" outlineLevel="0" collapsed="false">
      <c r="B20" s="0" t="s">
        <v>11</v>
      </c>
      <c r="C20" s="0" t="s">
        <v>27</v>
      </c>
      <c r="D20" s="0" t="s">
        <v>28</v>
      </c>
      <c r="E20" s="0" t="s">
        <v>11</v>
      </c>
      <c r="F20" s="0" t="s">
        <v>27</v>
      </c>
      <c r="G20" s="0" t="s">
        <v>28</v>
      </c>
      <c r="H20" s="0" t="s">
        <v>11</v>
      </c>
      <c r="I20" s="0" t="s">
        <v>27</v>
      </c>
      <c r="J20" s="0" t="s">
        <v>28</v>
      </c>
      <c r="K20" s="0" t="s">
        <v>11</v>
      </c>
      <c r="L20" s="0" t="s">
        <v>27</v>
      </c>
      <c r="M20" s="0" t="s">
        <v>28</v>
      </c>
    </row>
    <row r="21" customFormat="false" ht="15" hidden="false" customHeight="false" outlineLevel="0" collapsed="false">
      <c r="B21" s="0" t="n">
        <v>31.7</v>
      </c>
      <c r="C21" s="6" t="n">
        <v>0</v>
      </c>
      <c r="D21" s="6" t="n">
        <f aca="false">C21*(($C$15-$C$16)/(1-$C$16))</f>
        <v>0</v>
      </c>
      <c r="E21" s="0" t="n">
        <v>39.78</v>
      </c>
      <c r="F21" s="0" t="n">
        <v>0.43609</v>
      </c>
      <c r="G21" s="6" t="n">
        <f aca="false">F21*(($F$15-$F$16)/(1-$F$16))</f>
        <v>0.213405744680851</v>
      </c>
      <c r="H21" s="0" t="n">
        <v>0.36</v>
      </c>
      <c r="I21" s="0" t="n">
        <v>1</v>
      </c>
      <c r="J21" s="0" t="n">
        <v>0.846153846153846</v>
      </c>
      <c r="K21" s="0" t="n">
        <v>0.36</v>
      </c>
      <c r="L21" s="0" t="n">
        <v>1</v>
      </c>
      <c r="M21" s="0" t="n">
        <v>0.48936170212766</v>
      </c>
    </row>
    <row r="22" customFormat="false" ht="15" hidden="false" customHeight="false" outlineLevel="0" collapsed="false">
      <c r="B22" s="0" t="n">
        <v>19.8</v>
      </c>
      <c r="C22" s="6" t="n">
        <v>0.02995</v>
      </c>
      <c r="D22" s="6" t="n">
        <f aca="false">C22*(($C$15-$C$16)/(1-$C$16))</f>
        <v>0.0253423076923077</v>
      </c>
      <c r="E22" s="0" t="n">
        <v>13.91</v>
      </c>
      <c r="F22" s="0" t="n">
        <v>0.53813</v>
      </c>
      <c r="G22" s="6" t="n">
        <f aca="false">F22*(($F$15-$F$16)/(1-$F$16))</f>
        <v>0.263340212765957</v>
      </c>
      <c r="H22" s="0" t="n">
        <v>0.77</v>
      </c>
      <c r="I22" s="0" t="n">
        <v>0.8659</v>
      </c>
      <c r="J22" s="0" t="n">
        <v>0.732684615384615</v>
      </c>
      <c r="K22" s="0" t="n">
        <v>0.5</v>
      </c>
      <c r="L22" s="0" t="n">
        <v>0.97476</v>
      </c>
      <c r="M22" s="0" t="n">
        <v>0.477010212765957</v>
      </c>
    </row>
    <row r="23" customFormat="false" ht="15" hidden="false" customHeight="false" outlineLevel="0" collapsed="false">
      <c r="B23" s="0" t="n">
        <v>11.7</v>
      </c>
      <c r="C23" s="6" t="n">
        <v>0.29994</v>
      </c>
      <c r="D23" s="6" t="n">
        <f aca="false">C23*(($C$15-$C$16)/(1-$C$16))</f>
        <v>0.253795384615385</v>
      </c>
      <c r="E23" s="0" t="n">
        <v>11.71</v>
      </c>
      <c r="F23" s="0" t="n">
        <v>0.55669</v>
      </c>
      <c r="G23" s="6" t="n">
        <f aca="false">F23*(($F$15-$F$16)/(1-$F$16))</f>
        <v>0.272422765957447</v>
      </c>
      <c r="H23" s="0" t="n">
        <v>1.77</v>
      </c>
      <c r="I23" s="0" t="n">
        <v>0.82307</v>
      </c>
      <c r="J23" s="0" t="n">
        <v>0.696443846153846</v>
      </c>
      <c r="K23" s="0" t="n">
        <v>0.88</v>
      </c>
      <c r="L23" s="0" t="n">
        <v>0.9191</v>
      </c>
      <c r="M23" s="0" t="n">
        <v>0.449772340425532</v>
      </c>
    </row>
    <row r="24" customFormat="false" ht="15" hidden="false" customHeight="false" outlineLevel="0" collapsed="false">
      <c r="B24" s="0" t="n">
        <v>9.32</v>
      </c>
      <c r="C24" s="6" t="n">
        <v>0.40795</v>
      </c>
      <c r="D24" s="6" t="n">
        <f aca="false">C24*(($C$15-$C$16)/(1-$C$16))</f>
        <v>0.345188461538461</v>
      </c>
      <c r="E24" s="0" t="n">
        <v>9.32</v>
      </c>
      <c r="F24" s="0" t="n">
        <v>0.60321</v>
      </c>
      <c r="G24" s="6" t="n">
        <f aca="false">F24*(($F$15-$F$16)/(1-$F$16))</f>
        <v>0.295187872340426</v>
      </c>
      <c r="H24" s="0" t="n">
        <v>2.65</v>
      </c>
      <c r="I24" s="0" t="n">
        <v>0.76503</v>
      </c>
      <c r="J24" s="0" t="n">
        <v>0.647333076923077</v>
      </c>
      <c r="K24" s="0" t="n">
        <v>1.77</v>
      </c>
      <c r="L24" s="0" t="n">
        <v>0.82806</v>
      </c>
      <c r="M24" s="0" t="n">
        <v>0.40522085106383</v>
      </c>
    </row>
    <row r="25" customFormat="false" ht="15" hidden="false" customHeight="false" outlineLevel="0" collapsed="false">
      <c r="B25" s="0" t="n">
        <v>5.53</v>
      </c>
      <c r="C25" s="6" t="n">
        <v>0.57969</v>
      </c>
      <c r="D25" s="6" t="n">
        <f aca="false">C25*(($C$15-$C$16)/(1-$C$16))</f>
        <v>0.490506923076923</v>
      </c>
      <c r="E25" s="0" t="n">
        <v>5.53</v>
      </c>
      <c r="F25" s="0" t="n">
        <v>0.6533</v>
      </c>
      <c r="G25" s="6" t="n">
        <f aca="false">F25*(($F$15-$F$16)/(1-$F$16))</f>
        <v>0.3197</v>
      </c>
      <c r="H25" s="0" t="n">
        <v>4.06</v>
      </c>
      <c r="I25" s="0" t="n">
        <v>0.67041</v>
      </c>
      <c r="J25" s="0" t="n">
        <v>0.56727</v>
      </c>
      <c r="K25" s="0" t="n">
        <v>2.65</v>
      </c>
      <c r="L25" s="0" t="n">
        <v>0.7891</v>
      </c>
      <c r="M25" s="0" t="n">
        <v>0.386155319148936</v>
      </c>
    </row>
    <row r="26" customFormat="false" ht="15" hidden="false" customHeight="false" outlineLevel="0" collapsed="false">
      <c r="B26" s="0" t="n">
        <v>4.06</v>
      </c>
      <c r="C26" s="6" t="n">
        <v>0.67041</v>
      </c>
      <c r="D26" s="6" t="n">
        <f aca="false">C26*(($C$15-$C$16)/(1-$C$16))</f>
        <v>0.56727</v>
      </c>
      <c r="E26" s="0" t="n">
        <v>3.89</v>
      </c>
      <c r="F26" s="0" t="n">
        <v>0.7072</v>
      </c>
      <c r="G26" s="6" t="n">
        <f aca="false">F26*(($F$15-$F$16)/(1-$F$16))</f>
        <v>0.346076595744681</v>
      </c>
      <c r="H26" s="0" t="n">
        <v>5.53</v>
      </c>
      <c r="I26" s="0" t="n">
        <v>0.57969</v>
      </c>
      <c r="J26" s="0" t="n">
        <v>0.490506923076923</v>
      </c>
      <c r="K26" s="0" t="n">
        <v>3.89</v>
      </c>
      <c r="L26" s="0" t="n">
        <v>0.7072</v>
      </c>
      <c r="M26" s="0" t="n">
        <v>0.346076595744681</v>
      </c>
    </row>
    <row r="27" customFormat="false" ht="15" hidden="false" customHeight="false" outlineLevel="0" collapsed="false">
      <c r="B27" s="0" t="n">
        <v>2.65</v>
      </c>
      <c r="C27" s="6" t="n">
        <v>0.76503</v>
      </c>
      <c r="D27" s="6" t="n">
        <f aca="false">C27*(($C$15-$C$16)/(1-$C$16))</f>
        <v>0.647333076923077</v>
      </c>
      <c r="E27" s="0" t="n">
        <v>2.65</v>
      </c>
      <c r="F27" s="0" t="n">
        <v>0.7891</v>
      </c>
      <c r="G27" s="6" t="n">
        <f aca="false">F27*(($F$15-$F$16)/(1-$F$16))</f>
        <v>0.386155319148936</v>
      </c>
      <c r="H27" s="0" t="n">
        <v>9.32</v>
      </c>
      <c r="I27" s="0" t="n">
        <v>0.40795</v>
      </c>
      <c r="J27" s="0" t="n">
        <v>0.345188461538461</v>
      </c>
      <c r="K27" s="0" t="n">
        <v>5.53</v>
      </c>
      <c r="L27" s="0" t="n">
        <v>0.6533</v>
      </c>
      <c r="M27" s="0" t="n">
        <v>0.3197</v>
      </c>
    </row>
    <row r="28" customFormat="false" ht="15" hidden="false" customHeight="false" outlineLevel="0" collapsed="false">
      <c r="B28" s="0" t="n">
        <v>1.77</v>
      </c>
      <c r="C28" s="6" t="n">
        <v>0.82307</v>
      </c>
      <c r="D28" s="6" t="n">
        <f aca="false">C28*(($C$15-$C$16)/(1-$C$16))</f>
        <v>0.696443846153846</v>
      </c>
      <c r="E28" s="0" t="n">
        <v>1.77</v>
      </c>
      <c r="F28" s="0" t="n">
        <v>0.82806</v>
      </c>
      <c r="G28" s="6" t="n">
        <f aca="false">F28*(($F$15-$F$16)/(1-$F$16))</f>
        <v>0.40522085106383</v>
      </c>
      <c r="H28" s="0" t="n">
        <v>11.7</v>
      </c>
      <c r="I28" s="0" t="n">
        <v>0.29994</v>
      </c>
      <c r="J28" s="0" t="n">
        <v>0.253795384615385</v>
      </c>
      <c r="K28" s="0" t="n">
        <v>9.32</v>
      </c>
      <c r="L28" s="0" t="n">
        <v>0.60321</v>
      </c>
      <c r="M28" s="0" t="n">
        <v>0.295187872340426</v>
      </c>
    </row>
    <row r="29" customFormat="false" ht="15" hidden="false" customHeight="false" outlineLevel="0" collapsed="false">
      <c r="B29" s="0" t="n">
        <v>0.77</v>
      </c>
      <c r="C29" s="6" t="n">
        <v>0.8659</v>
      </c>
      <c r="D29" s="6" t="n">
        <f aca="false">C29*(($C$15-$C$16)/(1-$C$16))</f>
        <v>0.732684615384615</v>
      </c>
      <c r="E29" s="0" t="n">
        <v>0.88</v>
      </c>
      <c r="F29" s="0" t="n">
        <v>0.9191</v>
      </c>
      <c r="G29" s="6" t="n">
        <f aca="false">F29*(($F$15-$F$16)/(1-$F$16))</f>
        <v>0.449772340425532</v>
      </c>
      <c r="H29" s="0" t="n">
        <v>19.8</v>
      </c>
      <c r="I29" s="0" t="n">
        <v>0.02995</v>
      </c>
      <c r="J29" s="0" t="n">
        <v>0.0253423076923077</v>
      </c>
      <c r="K29" s="0" t="n">
        <v>11.71</v>
      </c>
      <c r="L29" s="0" t="n">
        <v>0.55669</v>
      </c>
      <c r="M29" s="0" t="n">
        <v>0.272422765957447</v>
      </c>
    </row>
    <row r="30" customFormat="false" ht="15" hidden="false" customHeight="false" outlineLevel="0" collapsed="false">
      <c r="B30" s="0" t="n">
        <v>0.36</v>
      </c>
      <c r="C30" s="6" t="n">
        <v>1</v>
      </c>
      <c r="D30" s="6" t="n">
        <f aca="false">C30*(($C$15-$C$16)/(1-$C$16))</f>
        <v>0.846153846153846</v>
      </c>
      <c r="E30" s="0" t="n">
        <v>0.5</v>
      </c>
      <c r="F30" s="0" t="n">
        <v>0.97476</v>
      </c>
      <c r="G30" s="6" t="n">
        <f aca="false">F30*(($F$15-$F$16)/(1-$F$16))</f>
        <v>0.477010212765957</v>
      </c>
      <c r="H30" s="0" t="n">
        <v>31.7</v>
      </c>
      <c r="I30" s="0" t="n">
        <v>0</v>
      </c>
      <c r="J30" s="0" t="n">
        <v>0</v>
      </c>
      <c r="K30" s="0" t="n">
        <v>13.91</v>
      </c>
      <c r="L30" s="0" t="n">
        <v>0.53813</v>
      </c>
      <c r="M30" s="0" t="n">
        <v>0.263340212765957</v>
      </c>
    </row>
    <row r="31" customFormat="false" ht="15" hidden="false" customHeight="false" outlineLevel="0" collapsed="false">
      <c r="E31" s="0" t="n">
        <v>0.36</v>
      </c>
      <c r="F31" s="0" t="n">
        <v>1</v>
      </c>
      <c r="G31" s="6" t="n">
        <f aca="false">F31*(($F$15-$F$16)/(1-$F$16))</f>
        <v>0.48936170212766</v>
      </c>
      <c r="K31" s="0" t="n">
        <v>39.78</v>
      </c>
      <c r="L31" s="0" t="n">
        <v>0.43609</v>
      </c>
      <c r="M31" s="0" t="n">
        <v>0.213405744680851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8.6875" defaultRowHeight="15" zeroHeight="false" outlineLevelRow="0" outlineLevelCol="0"/>
  <cols>
    <col collapsed="false" customWidth="true" hidden="false" outlineLevel="0" max="5" min="5" style="0" width="10.71"/>
    <col collapsed="false" customWidth="true" hidden="false" outlineLevel="0" max="6" min="6" style="0" width="14.86"/>
    <col collapsed="false" customWidth="true" hidden="false" outlineLevel="0" max="9" min="9" style="0" width="23.57"/>
    <col collapsed="false" customWidth="true" hidden="false" outlineLevel="0" max="10" min="10" style="0" width="13.7"/>
    <col collapsed="false" customWidth="true" hidden="false" outlineLevel="0" max="11" min="11" style="0" width="23.57"/>
  </cols>
  <sheetData>
    <row r="1" customFormat="false" ht="15" hidden="false" customHeight="false" outlineLevel="0" collapsed="false">
      <c r="F1" s="0" t="s">
        <v>29</v>
      </c>
      <c r="I1" s="0" t="s">
        <v>28</v>
      </c>
      <c r="K1" s="0" t="s">
        <v>30</v>
      </c>
    </row>
    <row r="2" customFormat="false" ht="15" hidden="false" customHeight="false" outlineLevel="0" collapsed="false">
      <c r="F2" s="0" t="s">
        <v>31</v>
      </c>
      <c r="G2" s="0" t="s">
        <v>32</v>
      </c>
      <c r="K2" s="0" t="s">
        <v>31</v>
      </c>
      <c r="M2" s="0" t="s">
        <v>32</v>
      </c>
    </row>
    <row r="3" customFormat="false" ht="15" hidden="false" customHeight="false" outlineLevel="0" collapsed="false">
      <c r="B3" s="0" t="s">
        <v>8</v>
      </c>
      <c r="C3" s="0" t="s">
        <v>9</v>
      </c>
      <c r="D3" s="0" t="s">
        <v>10</v>
      </c>
      <c r="E3" s="0" t="s">
        <v>11</v>
      </c>
      <c r="G3" s="0" t="s">
        <v>33</v>
      </c>
      <c r="H3" s="0" t="s">
        <v>34</v>
      </c>
      <c r="I3" s="0" t="s">
        <v>2</v>
      </c>
      <c r="J3" s="0" t="s">
        <v>3</v>
      </c>
      <c r="K3" s="0" t="s">
        <v>2</v>
      </c>
      <c r="L3" s="0" t="s">
        <v>3</v>
      </c>
      <c r="M3" s="0" t="s">
        <v>2</v>
      </c>
      <c r="N3" s="0" t="s">
        <v>3</v>
      </c>
    </row>
    <row r="4" customFormat="false" ht="15" hidden="false" customHeight="false" outlineLevel="0" collapsed="false">
      <c r="B4" s="0" t="s">
        <v>14</v>
      </c>
      <c r="C4" s="0" t="n">
        <f aca="false">147396/1000</f>
        <v>147.396</v>
      </c>
      <c r="D4" s="0" t="n">
        <f aca="false">C4*1000</f>
        <v>147396</v>
      </c>
      <c r="E4" s="2" t="n">
        <f aca="false">0.0271*D4^0.498</f>
        <v>10.1595662907859</v>
      </c>
      <c r="F4" s="4" t="n">
        <f aca="false">4.11E-021/(6*PI()*0.001*E4*0.000000001)</f>
        <v>2.14617697050362E-011</v>
      </c>
      <c r="G4" s="4" t="n">
        <v>5.08E-011</v>
      </c>
      <c r="I4" s="3" t="n">
        <v>0.312948736078032</v>
      </c>
      <c r="J4" s="3" t="n">
        <v>0.287190878229419</v>
      </c>
      <c r="K4" s="4" t="n">
        <f aca="false">$F4*I4/2.5</f>
        <v>2.68657348127555E-012</v>
      </c>
      <c r="L4" s="4" t="n">
        <f aca="false">$F4*J4/2.5</f>
        <v>2.46544979597876E-012</v>
      </c>
      <c r="M4" s="4" t="n">
        <f aca="false">$G4*I4/2.5</f>
        <v>6.35911831710561E-012</v>
      </c>
      <c r="N4" s="4" t="n">
        <f aca="false">$G4*J4/2.5</f>
        <v>5.8357186456218E-012</v>
      </c>
    </row>
    <row r="5" customFormat="false" ht="15" hidden="false" customHeight="false" outlineLevel="0" collapsed="false">
      <c r="B5" s="0" t="s">
        <v>15</v>
      </c>
      <c r="C5" s="0" t="n">
        <f aca="false">18400/1000</f>
        <v>18.4</v>
      </c>
      <c r="D5" s="0" t="n">
        <f aca="false">C5*1000</f>
        <v>18400</v>
      </c>
      <c r="E5" s="2" t="n">
        <f aca="false">0.0271*D5^0.498</f>
        <v>3.60452935499584</v>
      </c>
      <c r="F5" s="4" t="n">
        <f aca="false">4.11E-021/(6*PI()*0.001*E5*0.000000001)</f>
        <v>6.0491190544389E-011</v>
      </c>
      <c r="G5" s="4" t="n">
        <v>8E-011</v>
      </c>
      <c r="H5" s="4" t="n">
        <v>9E-011</v>
      </c>
      <c r="I5" s="3" t="n">
        <v>0.593132681763951</v>
      </c>
      <c r="J5" s="3" t="n">
        <v>0.355303449794</v>
      </c>
      <c r="K5" s="4" t="n">
        <f aca="false">$F5*I5/2.5</f>
        <v>1.4351720828275E-011</v>
      </c>
      <c r="L5" s="4" t="n">
        <f aca="false">$F5*J5/2.5</f>
        <v>8.59709147302704E-012</v>
      </c>
      <c r="M5" s="4" t="n">
        <f aca="false">$H5*I5/2.5</f>
        <v>2.13527765435023E-011</v>
      </c>
      <c r="N5" s="4" t="n">
        <f aca="false">$H5*J5/2.5</f>
        <v>1.2790924192584E-011</v>
      </c>
    </row>
    <row r="6" customFormat="false" ht="15" hidden="false" customHeight="false" outlineLevel="0" collapsed="false">
      <c r="B6" s="0" t="s">
        <v>16</v>
      </c>
      <c r="C6" s="0" t="n">
        <v>240</v>
      </c>
      <c r="D6" s="0" t="n">
        <f aca="false">C6*1000</f>
        <v>240000</v>
      </c>
      <c r="E6" s="2" t="n">
        <f aca="false">0.0271*D6^0.498</f>
        <v>12.9513335756846</v>
      </c>
      <c r="F6" s="4" t="n">
        <f aca="false">4.11E-021/(6*PI()*0.001*E6*0.000000001)</f>
        <v>1.68355073832133E-011</v>
      </c>
      <c r="I6" s="3" t="n">
        <v>0.218502667871891</v>
      </c>
      <c r="J6" s="3" t="n">
        <v>0.267298003125839</v>
      </c>
      <c r="K6" s="4" t="n">
        <f aca="false">$F6*I6/2.5</f>
        <v>1.47144131128361E-012</v>
      </c>
      <c r="L6" s="4" t="n">
        <f aca="false">$F6*J6/2.5</f>
        <v>1.8000390020573E-012</v>
      </c>
      <c r="M6" s="4" t="n">
        <f aca="false">$G6*I6/2.5</f>
        <v>0</v>
      </c>
      <c r="N6" s="4" t="n">
        <f aca="false">$G6*J6/2.5</f>
        <v>0</v>
      </c>
    </row>
    <row r="7" customFormat="false" ht="15" hidden="false" customHeight="false" outlineLevel="0" collapsed="false">
      <c r="B7" s="0" t="s">
        <v>17</v>
      </c>
      <c r="C7" s="0" t="n">
        <v>42.7</v>
      </c>
      <c r="D7" s="0" t="n">
        <f aca="false">C7*1000</f>
        <v>42700</v>
      </c>
      <c r="E7" s="2" t="n">
        <f aca="false">0.0271*D7^0.498</f>
        <v>5.48178972675331</v>
      </c>
      <c r="F7" s="4" t="n">
        <f aca="false">4.11E-021/(6*PI()*0.001*E7*0.000000001)</f>
        <v>3.97757453139371E-011</v>
      </c>
      <c r="I7" s="3" t="n">
        <v>0.493024452950201</v>
      </c>
      <c r="J7" s="3" t="n">
        <v>0.320475379809859</v>
      </c>
      <c r="K7" s="4" t="n">
        <f aca="false">$F7*I7/2.5</f>
        <v>7.84416602963615E-012</v>
      </c>
      <c r="L7" s="4" t="n">
        <f aca="false">$F7*J7/2.5</f>
        <v>5.09885883468169E-012</v>
      </c>
      <c r="M7" s="4" t="n">
        <f aca="false">$G7*I7/2.5</f>
        <v>0</v>
      </c>
      <c r="N7" s="4" t="n">
        <f aca="false">$G7*J7/2.5</f>
        <v>0</v>
      </c>
    </row>
    <row r="8" customFormat="false" ht="15" hidden="false" customHeight="false" outlineLevel="0" collapsed="false">
      <c r="B8" s="0" t="s">
        <v>18</v>
      </c>
      <c r="C8" s="0" t="n">
        <v>14.3</v>
      </c>
      <c r="D8" s="0" t="n">
        <f aca="false">C8*1000</f>
        <v>14300</v>
      </c>
      <c r="E8" s="2" t="n">
        <f aca="false">0.0271*D8^0.498</f>
        <v>3.17926433042633</v>
      </c>
      <c r="F8" s="4" t="n">
        <f aca="false">4.11E-021/(6*PI()*0.001*E8*0.000000001)</f>
        <v>6.85826182960565E-011</v>
      </c>
      <c r="I8" s="3" t="n">
        <v>0.617280218199982</v>
      </c>
      <c r="J8" s="3" t="n">
        <v>0.369048675030472</v>
      </c>
      <c r="K8" s="4" t="n">
        <f aca="false">$F8*I8/2.5</f>
        <v>1.69338774346063E-011</v>
      </c>
      <c r="L8" s="4" t="n">
        <f aca="false">$F8*J8/2.5</f>
        <v>1.01241297649121E-011</v>
      </c>
      <c r="M8" s="4" t="n">
        <f aca="false">$G8*I8/2.5</f>
        <v>0</v>
      </c>
      <c r="N8" s="4" t="n">
        <f aca="false">$G8*J8/2.5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8.6875" defaultRowHeight="15" zeroHeight="false" outlineLevelRow="0" outlineLevelCol="0"/>
  <cols>
    <col collapsed="false" customWidth="true" hidden="false" outlineLevel="0" max="5" min="4" style="0" width="9.14"/>
    <col collapsed="false" customWidth="true" hidden="false" outlineLevel="0" max="7" min="6" style="0" width="11.99"/>
    <col collapsed="false" customWidth="true" hidden="false" outlineLevel="0" max="9" min="9" style="0" width="11.99"/>
    <col collapsed="false" customWidth="true" hidden="false" outlineLevel="0" max="13" min="11" style="0" width="11.99"/>
  </cols>
  <sheetData>
    <row r="1" customFormat="false" ht="15" hidden="false" customHeight="false" outlineLevel="0" collapsed="false">
      <c r="C1" s="0" t="s">
        <v>21</v>
      </c>
    </row>
    <row r="2" customFormat="false" ht="15" hidden="false" customHeight="false" outlineLevel="0" collapsed="false">
      <c r="C2" s="0" t="s">
        <v>35</v>
      </c>
    </row>
    <row r="3" customFormat="false" ht="15" hidden="false" customHeight="false" outlineLevel="0" collapsed="false">
      <c r="C3" s="0" t="s">
        <v>36</v>
      </c>
      <c r="D3" s="4" t="n">
        <v>38648103.1785696</v>
      </c>
    </row>
    <row r="4" customFormat="false" ht="15" hidden="false" customHeight="false" outlineLevel="0" collapsed="false">
      <c r="B4" s="0" t="s">
        <v>37</v>
      </c>
      <c r="C4" s="0" t="n">
        <v>5</v>
      </c>
      <c r="H4" s="0" t="n">
        <v>7</v>
      </c>
      <c r="M4" s="0" t="n">
        <v>9</v>
      </c>
    </row>
    <row r="5" customFormat="false" ht="15" hidden="false" customHeight="false" outlineLevel="0" collapsed="false">
      <c r="C5" s="0" t="s">
        <v>38</v>
      </c>
      <c r="D5" s="0" t="s">
        <v>39</v>
      </c>
      <c r="E5" s="0" t="s">
        <v>40</v>
      </c>
      <c r="F5" s="0" t="s">
        <v>41</v>
      </c>
      <c r="G5" s="0" t="s">
        <v>42</v>
      </c>
      <c r="H5" s="0" t="s">
        <v>38</v>
      </c>
      <c r="I5" s="0" t="s">
        <v>39</v>
      </c>
      <c r="J5" s="0" t="s">
        <v>40</v>
      </c>
      <c r="K5" s="0" t="s">
        <v>41</v>
      </c>
      <c r="L5" s="0" t="s">
        <v>42</v>
      </c>
      <c r="M5" s="0" t="s">
        <v>38</v>
      </c>
      <c r="N5" s="0" t="s">
        <v>39</v>
      </c>
      <c r="O5" s="0" t="s">
        <v>40</v>
      </c>
      <c r="P5" s="0" t="s">
        <v>41</v>
      </c>
      <c r="Q5" s="0" t="s">
        <v>42</v>
      </c>
    </row>
    <row r="6" customFormat="false" ht="15" hidden="false" customHeight="false" outlineLevel="0" collapsed="false">
      <c r="C6" s="0" t="n">
        <v>0.22930075</v>
      </c>
      <c r="D6" s="0" t="n">
        <v>130.70845569762</v>
      </c>
      <c r="E6" s="0" t="n">
        <v>3.2247744844328</v>
      </c>
      <c r="F6" s="0" t="n">
        <f aca="false">D6/$D$3</f>
        <v>3.3820147678062E-006</v>
      </c>
      <c r="G6" s="0" t="n">
        <f aca="false">E6/$D$3</f>
        <v>8.34393985529655E-008</v>
      </c>
      <c r="H6" s="0" t="n">
        <v>0.1738872</v>
      </c>
      <c r="I6" s="0" t="n">
        <v>111.171642084406</v>
      </c>
      <c r="J6" s="0" t="n">
        <v>1.74003026435935</v>
      </c>
      <c r="K6" s="0" t="n">
        <f aca="false">I6/$D$3</f>
        <v>2.87650965872112E-006</v>
      </c>
      <c r="L6" s="0" t="n">
        <f aca="false">J6/$D$3</f>
        <v>4.50223975111978E-008</v>
      </c>
      <c r="M6" s="0" t="n">
        <v>0.120039</v>
      </c>
      <c r="N6" s="0" t="n">
        <v>83.7237617785017</v>
      </c>
      <c r="O6" s="0" t="n">
        <v>2.79888810343526</v>
      </c>
      <c r="P6" s="0" t="n">
        <f aca="false">N6/$D$3</f>
        <v>2.16630972525779E-006</v>
      </c>
      <c r="Q6" s="0" t="n">
        <f aca="false">O6/$D$3</f>
        <v>7.24198051972508E-008</v>
      </c>
    </row>
    <row r="7" customFormat="false" ht="15" hidden="false" customHeight="false" outlineLevel="0" collapsed="false">
      <c r="C7" s="0" t="n">
        <v>0.254628</v>
      </c>
      <c r="D7" s="0" t="n">
        <v>60.3592063552335</v>
      </c>
      <c r="E7" s="0" t="n">
        <v>2.19763054602008</v>
      </c>
      <c r="F7" s="0" t="n">
        <f aca="false">D7/$D$3</f>
        <v>1.56176374494629E-006</v>
      </c>
      <c r="G7" s="0" t="n">
        <f aca="false">E7/$D$3</f>
        <v>5.68625719059524E-008</v>
      </c>
      <c r="H7" s="0" t="n">
        <v>0.204249</v>
      </c>
      <c r="I7" s="0" t="n">
        <v>34.4115237497269</v>
      </c>
      <c r="J7" s="0" t="n">
        <v>0.541997013431842</v>
      </c>
      <c r="K7" s="0" t="n">
        <f aca="false">I7/$D$3</f>
        <v>8.90380663463145E-007</v>
      </c>
      <c r="L7" s="0" t="n">
        <f aca="false">J7/$D$3</f>
        <v>1.40238968760666E-008</v>
      </c>
      <c r="M7" s="0" t="n">
        <v>0.14512125</v>
      </c>
      <c r="N7" s="0" t="n">
        <v>27.0320039813091</v>
      </c>
      <c r="O7" s="0" t="n">
        <v>0.25892563691917</v>
      </c>
      <c r="P7" s="0" t="n">
        <f aca="false">N7/$D$3</f>
        <v>6.99439345222468E-007</v>
      </c>
      <c r="Q7" s="0" t="n">
        <f aca="false">O7/$D$3</f>
        <v>6.69956907646491E-009</v>
      </c>
    </row>
    <row r="8" customFormat="false" ht="15" hidden="false" customHeight="false" outlineLevel="0" collapsed="false">
      <c r="C8" s="0" t="n">
        <v>0.27995525</v>
      </c>
      <c r="D8" s="0" t="n">
        <v>27.5891283111547</v>
      </c>
      <c r="E8" s="0" t="n">
        <v>0.196054531696966</v>
      </c>
      <c r="F8" s="0" t="n">
        <f aca="false">D8/$D$3</f>
        <v>7.13854653711775E-007</v>
      </c>
      <c r="G8" s="0" t="n">
        <f aca="false">E8/$D$3</f>
        <v>5.07281122675325E-009</v>
      </c>
      <c r="H8" s="0" t="n">
        <v>0.2295505</v>
      </c>
      <c r="I8" s="0" t="n">
        <v>23.2734608874711</v>
      </c>
      <c r="J8" s="0" t="n">
        <v>0.508234550540041</v>
      </c>
      <c r="K8" s="0" t="n">
        <f aca="false">I8/$D$3</f>
        <v>6.02188955559824E-007</v>
      </c>
      <c r="L8" s="0" t="n">
        <f aca="false">J8/$D$3</f>
        <v>1.31503103319663E-008</v>
      </c>
      <c r="M8" s="0" t="n">
        <v>0.1702035</v>
      </c>
      <c r="N8" s="0" t="n">
        <v>10.7380664701682</v>
      </c>
      <c r="O8" s="0" t="n">
        <v>0.278941944548702</v>
      </c>
      <c r="P8" s="0" t="n">
        <f aca="false">N8/$D$3</f>
        <v>2.77842004834082E-007</v>
      </c>
      <c r="Q8" s="0" t="n">
        <f aca="false">O8/$D$3</f>
        <v>7.21748084918631E-009</v>
      </c>
    </row>
    <row r="9" customFormat="false" ht="15" hidden="false" customHeight="false" outlineLevel="0" collapsed="false">
      <c r="C9" s="0" t="n">
        <v>0.3052825</v>
      </c>
      <c r="D9" s="0" t="n">
        <v>15.1784171221441</v>
      </c>
      <c r="E9" s="0" t="n">
        <v>0.235512754990874</v>
      </c>
      <c r="F9" s="0" t="n">
        <f aca="false">D9/$D$3</f>
        <v>3.92733818061232E-007</v>
      </c>
      <c r="G9" s="0" t="n">
        <f aca="false">E9/$D$3</f>
        <v>6.09377267243133E-009</v>
      </c>
      <c r="H9" s="0" t="n">
        <v>0.254852</v>
      </c>
      <c r="I9" s="0" t="n">
        <v>12.7573543645478</v>
      </c>
      <c r="J9" s="0" t="n">
        <v>1.76534956714452</v>
      </c>
      <c r="K9" s="0" t="n">
        <f aca="false">I9/$D$3</f>
        <v>3.30090051395376E-007</v>
      </c>
      <c r="L9" s="0" t="n">
        <f aca="false">J9/$D$3</f>
        <v>4.56775215846403E-008</v>
      </c>
      <c r="M9" s="0" t="n">
        <v>0.19528575</v>
      </c>
      <c r="N9" s="0" t="n">
        <v>5.22192039159895</v>
      </c>
      <c r="O9" s="0" t="n">
        <v>0.0991891883927578</v>
      </c>
      <c r="P9" s="0" t="n">
        <f aca="false">N9/$D$3</f>
        <v>1.35114532464158E-007</v>
      </c>
      <c r="Q9" s="0" t="n">
        <f aca="false">O9/$D$3</f>
        <v>2.56646976785547E-009</v>
      </c>
    </row>
    <row r="10" customFormat="false" ht="15" hidden="false" customHeight="false" outlineLevel="0" collapsed="false">
      <c r="C10" s="0" t="n">
        <v>0.33060975</v>
      </c>
      <c r="D10" s="0" t="n">
        <v>8.35015320192904</v>
      </c>
      <c r="E10" s="0" t="n">
        <v>0.253255653198276</v>
      </c>
      <c r="F10" s="0" t="n">
        <f aca="false">D10/$D$3</f>
        <v>2.16055964334084E-007</v>
      </c>
      <c r="G10" s="0" t="n">
        <f aca="false">E10/$D$3</f>
        <v>6.55286113339469E-009</v>
      </c>
      <c r="H10" s="0" t="n">
        <v>0.305455</v>
      </c>
      <c r="I10" s="0" t="n">
        <v>3.43262766032952</v>
      </c>
      <c r="J10" s="0" t="n">
        <v>0.722864034674834</v>
      </c>
      <c r="K10" s="0" t="n">
        <f aca="false">I10/$D$3</f>
        <v>8.88174936935306E-008</v>
      </c>
      <c r="L10" s="0" t="n">
        <f aca="false">J10/$D$3</f>
        <v>1.87037389994255E-008</v>
      </c>
      <c r="M10" s="0" t="n">
        <v>0.220368</v>
      </c>
      <c r="N10" s="0" t="n">
        <v>2.83335894581567</v>
      </c>
      <c r="O10" s="0" t="n">
        <v>0.0109449818868409</v>
      </c>
      <c r="P10" s="0" t="n">
        <f aca="false">N10/$D$3</f>
        <v>7.33117207000931E-008</v>
      </c>
      <c r="Q10" s="0" t="n">
        <f aca="false">O10/$D$3</f>
        <v>2.83195835931991E-010</v>
      </c>
    </row>
    <row r="11" customFormat="false" ht="15" hidden="false" customHeight="false" outlineLevel="0" collapsed="false">
      <c r="C11" s="0" t="n">
        <v>0.355937</v>
      </c>
      <c r="D11" s="0" t="n">
        <v>5.31849700768603</v>
      </c>
      <c r="E11" s="0" t="n">
        <v>0.0320891289106948</v>
      </c>
      <c r="F11" s="0" t="n">
        <f aca="false">D11/$D$3</f>
        <v>1.37613403253258E-007</v>
      </c>
      <c r="G11" s="0" t="n">
        <f aca="false">E11/$D$3</f>
        <v>8.30289878973629E-010</v>
      </c>
      <c r="H11" s="0" t="n">
        <v>0.356058</v>
      </c>
      <c r="I11" s="0" t="n">
        <v>1.88333349336032</v>
      </c>
      <c r="J11" s="0" t="n">
        <v>0.117231631981722</v>
      </c>
      <c r="K11" s="0" t="n">
        <f aca="false">I11/$D$3</f>
        <v>4.87302956281858E-008</v>
      </c>
      <c r="L11" s="0" t="n">
        <f aca="false">J11/$D$3</f>
        <v>3.03330881311472E-009</v>
      </c>
    </row>
    <row r="12" customFormat="false" ht="15" hidden="false" customHeight="false" outlineLevel="0" collapsed="false">
      <c r="C12" s="0" t="n">
        <v>0.38126425</v>
      </c>
      <c r="D12" s="0" t="n">
        <v>3.21668460797792</v>
      </c>
      <c r="E12" s="0" t="n">
        <v>0.0241054551983767</v>
      </c>
      <c r="F12" s="0" t="n">
        <f aca="false">D12/$D$3</f>
        <v>8.32300771169949E-008</v>
      </c>
      <c r="G12" s="0" t="n">
        <f aca="false">E12/$D$3</f>
        <v>6.23716384915449E-010</v>
      </c>
      <c r="H12" s="0" t="n">
        <v>0.406661</v>
      </c>
      <c r="I12" s="0" t="n">
        <v>0.867889800084797</v>
      </c>
      <c r="J12" s="0" t="n">
        <v>0.0665566620648545</v>
      </c>
      <c r="K12" s="0" t="n">
        <f aca="false">I12/$D$3</f>
        <v>2.24562068693204E-008</v>
      </c>
      <c r="L12" s="0" t="n">
        <f aca="false">J12/$D$3</f>
        <v>1.72211975727079E-009</v>
      </c>
    </row>
    <row r="13" customFormat="false" ht="15" hidden="false" customHeight="false" outlineLevel="0" collapsed="false">
      <c r="H13" s="0" t="n">
        <v>0.457264</v>
      </c>
      <c r="I13" s="0" t="n">
        <v>0.508334973482597</v>
      </c>
      <c r="J13" s="0" t="n">
        <v>0.00725585963542919</v>
      </c>
      <c r="K13" s="0" t="n">
        <f aca="false">I13/$D$3</f>
        <v>1.31529087244952E-008</v>
      </c>
      <c r="L13" s="0" t="n">
        <f aca="false">J13/$D$3</f>
        <v>1.87741675235761E-010</v>
      </c>
    </row>
    <row r="14" customFormat="false" ht="15" hidden="false" customHeight="false" outlineLevel="0" collapsed="false">
      <c r="H14" s="0" t="n">
        <v>0.507867</v>
      </c>
      <c r="I14" s="0" t="n">
        <v>0.344643966189694</v>
      </c>
      <c r="J14" s="0" t="n">
        <v>0.0357851078639339</v>
      </c>
      <c r="K14" s="0" t="n">
        <f aca="false">I14/$D$3</f>
        <v>8.91748722045433E-009</v>
      </c>
      <c r="L14" s="0" t="n">
        <f aca="false">J14/$D$3</f>
        <v>9.25921453339961E-010</v>
      </c>
    </row>
    <row r="16" customFormat="false" ht="15" hidden="false" customHeight="false" outlineLevel="0" collapsed="false">
      <c r="C16" s="0" t="n">
        <v>5</v>
      </c>
      <c r="G16" s="0" t="n">
        <v>7</v>
      </c>
      <c r="K16" s="0" t="n">
        <v>9</v>
      </c>
    </row>
    <row r="17" customFormat="false" ht="15" hidden="false" customHeight="false" outlineLevel="0" collapsed="false">
      <c r="C17" s="0" t="s">
        <v>43</v>
      </c>
      <c r="D17" s="0" t="s">
        <v>37</v>
      </c>
      <c r="E17" s="0" t="s">
        <v>44</v>
      </c>
      <c r="F17" s="0" t="s">
        <v>45</v>
      </c>
      <c r="G17" s="0" t="s">
        <v>43</v>
      </c>
      <c r="H17" s="0" t="s">
        <v>37</v>
      </c>
      <c r="I17" s="0" t="s">
        <v>44</v>
      </c>
      <c r="J17" s="0" t="s">
        <v>45</v>
      </c>
      <c r="K17" s="0" t="s">
        <v>43</v>
      </c>
      <c r="L17" s="0" t="s">
        <v>37</v>
      </c>
      <c r="M17" s="0" t="s">
        <v>44</v>
      </c>
      <c r="N17" s="0" t="s">
        <v>45</v>
      </c>
    </row>
    <row r="18" customFormat="false" ht="15" hidden="false" customHeight="false" outlineLevel="0" collapsed="false">
      <c r="C18" s="0" t="n">
        <v>0.22930075</v>
      </c>
      <c r="D18" s="7" t="n">
        <v>5</v>
      </c>
      <c r="E18" s="0" t="n">
        <f aca="false">F6</f>
        <v>3.3820147678062E-006</v>
      </c>
      <c r="F18" s="0" t="n">
        <f aca="false">G6</f>
        <v>8.34393985529655E-008</v>
      </c>
      <c r="G18" s="0" t="n">
        <v>0.1738872</v>
      </c>
      <c r="H18" s="7" t="n">
        <v>7</v>
      </c>
      <c r="I18" s="0" t="n">
        <f aca="false">K6</f>
        <v>2.87650965872112E-006</v>
      </c>
      <c r="J18" s="0" t="n">
        <f aca="false">L6</f>
        <v>4.50223975111978E-008</v>
      </c>
      <c r="K18" s="0" t="n">
        <v>0.120039</v>
      </c>
      <c r="L18" s="7" t="n">
        <v>9</v>
      </c>
      <c r="M18" s="0" t="n">
        <f aca="false">P6</f>
        <v>2.16630972525779E-006</v>
      </c>
      <c r="N18" s="0" t="n">
        <f aca="false">Q6</f>
        <v>7.24198051972508E-008</v>
      </c>
    </row>
    <row r="19" customFormat="false" ht="15" hidden="false" customHeight="false" outlineLevel="0" collapsed="false">
      <c r="C19" s="0" t="n">
        <v>0.254628</v>
      </c>
      <c r="D19" s="7" t="n">
        <v>5</v>
      </c>
      <c r="E19" s="0" t="n">
        <f aca="false">F7</f>
        <v>1.56176374494629E-006</v>
      </c>
      <c r="F19" s="0" t="n">
        <f aca="false">G7</f>
        <v>5.68625719059524E-008</v>
      </c>
      <c r="G19" s="0" t="n">
        <v>0.204249</v>
      </c>
      <c r="H19" s="7" t="n">
        <v>7</v>
      </c>
      <c r="I19" s="0" t="n">
        <f aca="false">K7</f>
        <v>8.90380663463145E-007</v>
      </c>
      <c r="J19" s="0" t="n">
        <f aca="false">L7</f>
        <v>1.40238968760666E-008</v>
      </c>
      <c r="K19" s="0" t="n">
        <v>0.14512125</v>
      </c>
      <c r="L19" s="7" t="n">
        <v>9</v>
      </c>
      <c r="M19" s="0" t="n">
        <f aca="false">P7</f>
        <v>6.99439345222468E-007</v>
      </c>
      <c r="N19" s="0" t="n">
        <f aca="false">Q7</f>
        <v>6.69956907646491E-009</v>
      </c>
    </row>
    <row r="20" customFormat="false" ht="15" hidden="false" customHeight="false" outlineLevel="0" collapsed="false">
      <c r="C20" s="0" t="n">
        <v>0.27995525</v>
      </c>
      <c r="D20" s="7" t="n">
        <v>5</v>
      </c>
      <c r="E20" s="0" t="n">
        <f aca="false">F8</f>
        <v>7.13854653711775E-007</v>
      </c>
      <c r="F20" s="0" t="n">
        <f aca="false">G8</f>
        <v>5.07281122675325E-009</v>
      </c>
      <c r="G20" s="0" t="n">
        <v>0.2295505</v>
      </c>
      <c r="H20" s="7" t="n">
        <v>7</v>
      </c>
      <c r="I20" s="0" t="n">
        <f aca="false">K8</f>
        <v>6.02188955559824E-007</v>
      </c>
      <c r="J20" s="0" t="n">
        <f aca="false">L8</f>
        <v>1.31503103319663E-008</v>
      </c>
      <c r="K20" s="0" t="n">
        <v>0.1702035</v>
      </c>
      <c r="L20" s="7" t="n">
        <v>9</v>
      </c>
      <c r="M20" s="0" t="n">
        <f aca="false">P8</f>
        <v>2.77842004834082E-007</v>
      </c>
      <c r="N20" s="0" t="n">
        <f aca="false">Q8</f>
        <v>7.21748084918631E-009</v>
      </c>
    </row>
    <row r="21" customFormat="false" ht="15" hidden="false" customHeight="false" outlineLevel="0" collapsed="false">
      <c r="C21" s="0" t="n">
        <v>0.3052825</v>
      </c>
      <c r="D21" s="7" t="n">
        <v>5</v>
      </c>
      <c r="E21" s="0" t="n">
        <f aca="false">F9</f>
        <v>3.92733818061232E-007</v>
      </c>
      <c r="F21" s="0" t="n">
        <f aca="false">G9</f>
        <v>6.09377267243133E-009</v>
      </c>
      <c r="G21" s="0" t="n">
        <v>0.254852</v>
      </c>
      <c r="H21" s="7" t="n">
        <v>7</v>
      </c>
      <c r="I21" s="0" t="n">
        <f aca="false">K9</f>
        <v>3.30090051395376E-007</v>
      </c>
      <c r="J21" s="0" t="n">
        <f aca="false">L9</f>
        <v>4.56775215846403E-008</v>
      </c>
      <c r="K21" s="0" t="n">
        <v>0.19528575</v>
      </c>
      <c r="L21" s="7" t="n">
        <v>9</v>
      </c>
      <c r="M21" s="0" t="n">
        <f aca="false">P9</f>
        <v>1.35114532464158E-007</v>
      </c>
      <c r="N21" s="0" t="n">
        <f aca="false">Q9</f>
        <v>2.56646976785547E-009</v>
      </c>
    </row>
    <row r="22" customFormat="false" ht="15" hidden="false" customHeight="false" outlineLevel="0" collapsed="false">
      <c r="C22" s="0" t="n">
        <v>0.33060975</v>
      </c>
      <c r="D22" s="7" t="n">
        <v>5</v>
      </c>
      <c r="E22" s="0" t="n">
        <f aca="false">F10</f>
        <v>2.16055964334084E-007</v>
      </c>
      <c r="F22" s="0" t="n">
        <f aca="false">G10</f>
        <v>6.55286113339469E-009</v>
      </c>
      <c r="G22" s="0" t="n">
        <v>0.305455</v>
      </c>
      <c r="H22" s="7" t="n">
        <v>7</v>
      </c>
      <c r="I22" s="0" t="n">
        <f aca="false">K10</f>
        <v>8.88174936935306E-008</v>
      </c>
      <c r="J22" s="0" t="n">
        <f aca="false">L10</f>
        <v>1.87037389994255E-008</v>
      </c>
      <c r="K22" s="0" t="n">
        <v>0.220368</v>
      </c>
      <c r="L22" s="7" t="n">
        <v>9</v>
      </c>
      <c r="M22" s="0" t="n">
        <f aca="false">P10</f>
        <v>7.33117207000931E-008</v>
      </c>
      <c r="N22" s="0" t="n">
        <f aca="false">Q10</f>
        <v>2.83195835931991E-010</v>
      </c>
    </row>
    <row r="23" customFormat="false" ht="15" hidden="false" customHeight="false" outlineLevel="0" collapsed="false">
      <c r="C23" s="0" t="n">
        <v>0.355937</v>
      </c>
      <c r="D23" s="7" t="n">
        <v>5</v>
      </c>
      <c r="E23" s="0" t="n">
        <f aca="false">F11</f>
        <v>1.37613403253258E-007</v>
      </c>
      <c r="F23" s="0" t="n">
        <f aca="false">G11</f>
        <v>8.30289878973629E-010</v>
      </c>
      <c r="G23" s="0" t="n">
        <v>0.356058</v>
      </c>
      <c r="H23" s="7" t="n">
        <v>7</v>
      </c>
      <c r="I23" s="0" t="n">
        <f aca="false">K11</f>
        <v>4.87302956281858E-008</v>
      </c>
      <c r="J23" s="0" t="n">
        <f aca="false">L11</f>
        <v>3.03330881311472E-009</v>
      </c>
      <c r="L23" s="7"/>
    </row>
    <row r="24" customFormat="false" ht="15" hidden="false" customHeight="false" outlineLevel="0" collapsed="false">
      <c r="C24" s="0" t="n">
        <v>0.38126425</v>
      </c>
      <c r="D24" s="7" t="n">
        <v>5</v>
      </c>
      <c r="E24" s="0" t="n">
        <f aca="false">F12</f>
        <v>8.32300771169949E-008</v>
      </c>
      <c r="F24" s="0" t="n">
        <f aca="false">G12</f>
        <v>6.23716384915449E-010</v>
      </c>
      <c r="G24" s="0" t="n">
        <v>0.406661</v>
      </c>
      <c r="H24" s="7" t="n">
        <v>7</v>
      </c>
      <c r="I24" s="0" t="n">
        <f aca="false">K12</f>
        <v>2.24562068693204E-008</v>
      </c>
      <c r="J24" s="0" t="n">
        <f aca="false">L12</f>
        <v>1.72211975727079E-009</v>
      </c>
      <c r="L24" s="7"/>
    </row>
    <row r="25" customFormat="false" ht="15" hidden="false" customHeight="false" outlineLevel="0" collapsed="false">
      <c r="G25" s="0" t="n">
        <v>0.457264</v>
      </c>
      <c r="H25" s="7" t="n">
        <v>7</v>
      </c>
      <c r="I25" s="0" t="n">
        <f aca="false">K13</f>
        <v>1.31529087244952E-008</v>
      </c>
      <c r="J25" s="0" t="n">
        <f aca="false">L13</f>
        <v>1.87741675235761E-010</v>
      </c>
      <c r="L25" s="7"/>
    </row>
    <row r="26" customFormat="false" ht="15" hidden="false" customHeight="false" outlineLevel="0" collapsed="false">
      <c r="G26" s="0" t="n">
        <v>0.507867</v>
      </c>
      <c r="H26" s="7" t="n">
        <v>7</v>
      </c>
      <c r="I26" s="0" t="n">
        <f aca="false">K14</f>
        <v>8.91748722045433E-009</v>
      </c>
      <c r="J26" s="0" t="n">
        <f aca="false">L14</f>
        <v>9.25921453339961E-010</v>
      </c>
      <c r="L26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ColWidth="8.6875" defaultRowHeight="15" zeroHeight="false" outlineLevelRow="0" outlineLevelCol="0"/>
  <cols>
    <col collapsed="false" customWidth="true" hidden="false" outlineLevel="0" max="4" min="4" style="0" width="11.99"/>
    <col collapsed="false" customWidth="true" hidden="false" outlineLevel="0" max="9" min="7" style="0" width="11.99"/>
  </cols>
  <sheetData>
    <row r="1" customFormat="false" ht="15" hidden="false" customHeight="false" outlineLevel="0" collapsed="false">
      <c r="B1" s="0" t="s">
        <v>46</v>
      </c>
      <c r="Q1" s="0" t="s">
        <v>47</v>
      </c>
      <c r="AF1" s="0" t="s">
        <v>48</v>
      </c>
    </row>
    <row r="2" customFormat="false" ht="15" hidden="false" customHeight="false" outlineLevel="0" collapsed="false">
      <c r="B2" s="0" t="s">
        <v>14</v>
      </c>
      <c r="E2" s="0" t="s">
        <v>49</v>
      </c>
      <c r="J2" s="0" t="s">
        <v>16</v>
      </c>
      <c r="M2" s="0" t="s">
        <v>50</v>
      </c>
      <c r="Q2" s="0" t="s">
        <v>14</v>
      </c>
      <c r="T2" s="0" t="s">
        <v>49</v>
      </c>
      <c r="Y2" s="0" t="s">
        <v>16</v>
      </c>
      <c r="AB2" s="0" t="s">
        <v>50</v>
      </c>
      <c r="AF2" s="0" t="s">
        <v>14</v>
      </c>
      <c r="AI2" s="0" t="s">
        <v>49</v>
      </c>
      <c r="AN2" s="0" t="s">
        <v>16</v>
      </c>
      <c r="AQ2" s="0" t="s">
        <v>50</v>
      </c>
    </row>
    <row r="3" customFormat="false" ht="15" hidden="false" customHeight="false" outlineLevel="0" collapsed="false">
      <c r="B3" s="0" t="s">
        <v>51</v>
      </c>
      <c r="C3" s="0" t="n">
        <v>17112894.536608</v>
      </c>
      <c r="E3" s="0" t="s">
        <v>51</v>
      </c>
      <c r="F3" s="0" t="n">
        <v>31824752.6990696</v>
      </c>
      <c r="J3" s="0" t="s">
        <v>51</v>
      </c>
      <c r="K3" s="0" t="n">
        <v>11168929.6671534</v>
      </c>
      <c r="M3" s="0" t="s">
        <v>51</v>
      </c>
      <c r="N3" s="0" t="n">
        <v>30467260.1316722</v>
      </c>
      <c r="Q3" s="0" t="s">
        <v>51</v>
      </c>
      <c r="R3" s="0" t="n">
        <v>1618973.62651517</v>
      </c>
      <c r="T3" s="0" t="s">
        <v>51</v>
      </c>
      <c r="U3" s="0" t="n">
        <v>4262758.43878859</v>
      </c>
      <c r="Y3" s="0" t="s">
        <v>51</v>
      </c>
      <c r="Z3" s="0" t="n">
        <v>930727.239679376</v>
      </c>
      <c r="AB3" s="0" t="s">
        <v>51</v>
      </c>
      <c r="AC3" s="0" t="n">
        <v>3761732.66696223</v>
      </c>
      <c r="AF3" s="0" t="s">
        <v>51</v>
      </c>
      <c r="AG3" s="0" t="n">
        <v>1618973.62651517</v>
      </c>
      <c r="AI3" s="0" t="s">
        <v>51</v>
      </c>
      <c r="AJ3" s="0" t="n">
        <v>4262758.43878859</v>
      </c>
      <c r="AN3" s="0" t="s">
        <v>51</v>
      </c>
      <c r="AO3" s="0" t="n">
        <v>930727.239679376</v>
      </c>
      <c r="AQ3" s="0" t="s">
        <v>51</v>
      </c>
      <c r="AR3" s="0" t="n">
        <v>3761732.66696223</v>
      </c>
    </row>
    <row r="4" customFormat="false" ht="15" hidden="false" customHeight="false" outlineLevel="0" collapsed="false">
      <c r="A4" s="0" t="s">
        <v>37</v>
      </c>
      <c r="B4" s="7" t="n">
        <v>7</v>
      </c>
      <c r="C4" s="7"/>
      <c r="D4" s="7"/>
      <c r="E4" s="7" t="n">
        <v>7</v>
      </c>
      <c r="F4" s="7"/>
      <c r="G4" s="7"/>
      <c r="H4" s="7"/>
      <c r="I4" s="7"/>
      <c r="J4" s="7" t="n">
        <v>7</v>
      </c>
      <c r="K4" s="7"/>
      <c r="L4" s="7"/>
      <c r="M4" s="7" t="n">
        <v>7</v>
      </c>
      <c r="N4" s="7"/>
      <c r="O4" s="7"/>
      <c r="Q4" s="7" t="n">
        <v>7</v>
      </c>
      <c r="R4" s="7"/>
      <c r="S4" s="7"/>
      <c r="T4" s="7" t="n">
        <v>7</v>
      </c>
      <c r="U4" s="7"/>
      <c r="V4" s="7"/>
      <c r="W4" s="7"/>
      <c r="X4" s="7"/>
      <c r="Y4" s="7" t="n">
        <v>7</v>
      </c>
      <c r="Z4" s="7"/>
      <c r="AA4" s="7"/>
      <c r="AB4" s="7" t="n">
        <v>7</v>
      </c>
      <c r="AC4" s="7"/>
      <c r="AD4" s="7"/>
      <c r="AF4" s="7" t="n">
        <v>7</v>
      </c>
      <c r="AG4" s="7"/>
      <c r="AH4" s="7"/>
      <c r="AI4" s="7" t="n">
        <v>7</v>
      </c>
      <c r="AJ4" s="7"/>
      <c r="AK4" s="7"/>
      <c r="AL4" s="7"/>
      <c r="AM4" s="7"/>
      <c r="AN4" s="7" t="n">
        <v>7</v>
      </c>
      <c r="AO4" s="7"/>
      <c r="AP4" s="7"/>
      <c r="AQ4" s="7" t="n">
        <v>7</v>
      </c>
      <c r="AR4" s="7"/>
      <c r="AS4" s="7"/>
    </row>
    <row r="5" customFormat="false" ht="15" hidden="false" customHeight="false" outlineLevel="0" collapsed="false">
      <c r="B5" s="0" t="s">
        <v>38</v>
      </c>
      <c r="C5" s="0" t="s">
        <v>39</v>
      </c>
      <c r="D5" s="0" t="s">
        <v>44</v>
      </c>
      <c r="E5" s="0" t="s">
        <v>38</v>
      </c>
      <c r="F5" s="0" t="s">
        <v>39</v>
      </c>
      <c r="G5" s="0" t="s">
        <v>40</v>
      </c>
      <c r="H5" s="0" t="s">
        <v>44</v>
      </c>
      <c r="I5" s="0" t="s">
        <v>45</v>
      </c>
      <c r="J5" s="0" t="s">
        <v>38</v>
      </c>
      <c r="K5" s="0" t="s">
        <v>39</v>
      </c>
      <c r="L5" s="0" t="s">
        <v>44</v>
      </c>
      <c r="M5" s="0" t="s">
        <v>38</v>
      </c>
      <c r="N5" s="0" t="s">
        <v>39</v>
      </c>
      <c r="O5" s="0" t="s">
        <v>44</v>
      </c>
      <c r="Q5" s="0" t="s">
        <v>38</v>
      </c>
      <c r="R5" s="0" t="s">
        <v>39</v>
      </c>
      <c r="S5" s="0" t="s">
        <v>44</v>
      </c>
      <c r="T5" s="0" t="s">
        <v>38</v>
      </c>
      <c r="U5" s="0" t="s">
        <v>39</v>
      </c>
      <c r="V5" s="0" t="s">
        <v>40</v>
      </c>
      <c r="W5" s="0" t="s">
        <v>44</v>
      </c>
      <c r="X5" s="0" t="s">
        <v>45</v>
      </c>
      <c r="Y5" s="0" t="s">
        <v>38</v>
      </c>
      <c r="Z5" s="0" t="s">
        <v>39</v>
      </c>
      <c r="AA5" s="0" t="s">
        <v>44</v>
      </c>
      <c r="AB5" s="0" t="s">
        <v>38</v>
      </c>
      <c r="AC5" s="0" t="s">
        <v>39</v>
      </c>
      <c r="AD5" s="0" t="s">
        <v>44</v>
      </c>
      <c r="AF5" s="0" t="s">
        <v>38</v>
      </c>
      <c r="AG5" s="0" t="s">
        <v>39</v>
      </c>
      <c r="AH5" s="0" t="s">
        <v>44</v>
      </c>
      <c r="AI5" s="0" t="s">
        <v>38</v>
      </c>
      <c r="AJ5" s="0" t="s">
        <v>39</v>
      </c>
      <c r="AK5" s="0" t="s">
        <v>40</v>
      </c>
      <c r="AL5" s="0" t="s">
        <v>44</v>
      </c>
      <c r="AM5" s="0" t="s">
        <v>45</v>
      </c>
      <c r="AN5" s="0" t="s">
        <v>38</v>
      </c>
      <c r="AO5" s="0" t="s">
        <v>39</v>
      </c>
      <c r="AP5" s="0" t="s">
        <v>44</v>
      </c>
      <c r="AQ5" s="0" t="s">
        <v>38</v>
      </c>
      <c r="AR5" s="0" t="s">
        <v>39</v>
      </c>
      <c r="AS5" s="0" t="s">
        <v>44</v>
      </c>
    </row>
    <row r="6" customFormat="false" ht="15" hidden="false" customHeight="false" outlineLevel="0" collapsed="false">
      <c r="B6" s="0" t="n">
        <v>0.1941605</v>
      </c>
      <c r="C6" s="0" t="n">
        <v>0.821974367061122</v>
      </c>
      <c r="D6" s="0" t="n">
        <f aca="false">C6/C$3</f>
        <v>4.80324567712813E-008</v>
      </c>
      <c r="E6" s="0" t="n">
        <v>0.346991</v>
      </c>
      <c r="F6" s="0" t="n">
        <v>0.93217667272603</v>
      </c>
      <c r="G6" s="0" t="n">
        <v>0.0215158385600771</v>
      </c>
      <c r="H6" s="0" t="n">
        <f aca="false">F6/F$3</f>
        <v>2.92909321728455E-008</v>
      </c>
      <c r="I6" s="0" t="n">
        <f aca="false">G6/F$3</f>
        <v>6.76072451010943E-010</v>
      </c>
      <c r="J6" s="0" t="n">
        <v>0.143217</v>
      </c>
      <c r="K6" s="0" t="n">
        <v>2.37094542256877</v>
      </c>
      <c r="L6" s="0" t="n">
        <f aca="false">K6/K$3</f>
        <v>2.12280450609466E-007</v>
      </c>
      <c r="M6" s="0" t="n">
        <v>0.2960475</v>
      </c>
      <c r="N6" s="0" t="n">
        <v>0.681735467086324</v>
      </c>
      <c r="O6" s="0" t="n">
        <f aca="false">N6/N$3</f>
        <v>2.23760017848676E-008</v>
      </c>
      <c r="Q6" s="0" t="n">
        <v>0.1941605</v>
      </c>
      <c r="R6" s="0" t="n">
        <v>0.73526886902366</v>
      </c>
      <c r="S6" s="0" t="n">
        <f aca="false">R6/R$3</f>
        <v>4.54157409967402E-007</v>
      </c>
      <c r="T6" s="0" t="n">
        <v>0.346991</v>
      </c>
      <c r="U6" s="0" t="n">
        <v>0.55936643948993</v>
      </c>
      <c r="V6" s="0" t="n">
        <v>0.0836466522477671</v>
      </c>
      <c r="W6" s="0" t="n">
        <f aca="false">U6/U$3</f>
        <v>1.31221707146252E-007</v>
      </c>
      <c r="X6" s="0" t="n">
        <f aca="false">V6/U$3</f>
        <v>1.96226582971796E-008</v>
      </c>
      <c r="Y6" s="0" t="n">
        <v>0.143217</v>
      </c>
      <c r="Z6" s="0" t="n">
        <v>2.62924383428952</v>
      </c>
      <c r="AA6" s="0" t="n">
        <f aca="false">Z6/Z$3</f>
        <v>2.82493487049467E-006</v>
      </c>
      <c r="AB6" s="0" t="n">
        <v>0.2960475</v>
      </c>
      <c r="AC6" s="0" t="n">
        <v>0.368046619159354</v>
      </c>
      <c r="AD6" s="0" t="n">
        <f aca="false">AC6/AC$3</f>
        <v>9.78396530917144E-008</v>
      </c>
      <c r="AF6" s="0" t="n">
        <v>0.1941605</v>
      </c>
      <c r="AG6" s="0" t="n">
        <v>0.337275252426138</v>
      </c>
      <c r="AH6" s="0" t="n">
        <f aca="false">AG6/AG$3</f>
        <v>2.08326588464644E-007</v>
      </c>
      <c r="AI6" s="0" t="n">
        <v>0.34699</v>
      </c>
      <c r="AJ6" s="0" t="n">
        <v>1.28648</v>
      </c>
      <c r="AK6" s="0" t="n">
        <v>0.230856954351397</v>
      </c>
      <c r="AL6" s="0" t="n">
        <f aca="false">AJ6/AJ$3</f>
        <v>3.01795191651911E-007</v>
      </c>
      <c r="AM6" s="0" t="n">
        <f aca="false">AK6/AJ$3</f>
        <v>5.41567057262113E-008</v>
      </c>
      <c r="AN6" s="0" t="n">
        <v>0.14322</v>
      </c>
      <c r="AO6" s="0" t="n">
        <v>4.44376</v>
      </c>
      <c r="AP6" s="0" t="n">
        <f aca="false">AO6/AO$3</f>
        <v>4.77450300211566E-006</v>
      </c>
      <c r="AQ6" s="0" t="n">
        <v>0.29605</v>
      </c>
      <c r="AR6" s="0" t="n">
        <v>0.80145</v>
      </c>
      <c r="AS6" s="0" t="n">
        <f aca="false">AR6/AR$3</f>
        <v>2.13053417388963E-007</v>
      </c>
    </row>
    <row r="7" customFormat="false" ht="15" hidden="false" customHeight="false" outlineLevel="0" collapsed="false">
      <c r="B7" s="0" t="n">
        <v>0.143217</v>
      </c>
      <c r="C7" s="0" t="n">
        <v>1.12221094567805</v>
      </c>
      <c r="D7" s="0" t="n">
        <f aca="false">C7/C$3</f>
        <v>6.55769217345086E-008</v>
      </c>
      <c r="E7" s="0" t="n">
        <v>0.2960475</v>
      </c>
      <c r="F7" s="0" t="n">
        <v>2.40361885231438</v>
      </c>
      <c r="G7" s="0" t="n">
        <v>0.120231328318936</v>
      </c>
      <c r="H7" s="0" t="n">
        <f aca="false">F7/F$3</f>
        <v>7.55267095095024E-008</v>
      </c>
      <c r="I7" s="0" t="n">
        <f aca="false">G7/F$3</f>
        <v>3.77791869919073E-009</v>
      </c>
      <c r="J7" s="0" t="n">
        <v>0.245104</v>
      </c>
      <c r="K7" s="0" t="n">
        <v>0.0590422010579389</v>
      </c>
      <c r="L7" s="0" t="n">
        <f aca="false">K7/K$3</f>
        <v>5.28628998636954E-009</v>
      </c>
      <c r="M7" s="0" t="n">
        <v>0.245104</v>
      </c>
      <c r="N7" s="0" t="n">
        <v>1.61890825663948</v>
      </c>
      <c r="O7" s="0" t="n">
        <f aca="false">N7/N$3</f>
        <v>5.31359974491618E-008</v>
      </c>
      <c r="Q7" s="0" t="n">
        <v>0.143217</v>
      </c>
      <c r="R7" s="0" t="n">
        <v>0.359558971237872</v>
      </c>
      <c r="S7" s="0" t="n">
        <f aca="false">R7/R$3</f>
        <v>2.22090690885324E-007</v>
      </c>
      <c r="T7" s="0" t="n">
        <v>0.2960475</v>
      </c>
      <c r="U7" s="0" t="n">
        <v>1.52809278296054</v>
      </c>
      <c r="V7" s="0" t="n">
        <v>0.025238114706364</v>
      </c>
      <c r="W7" s="0" t="n">
        <f aca="false">U7/U$3</f>
        <v>3.58475105944499E-007</v>
      </c>
      <c r="X7" s="0" t="n">
        <f aca="false">V7/U$3</f>
        <v>5.9206063559014E-009</v>
      </c>
      <c r="Y7" s="0" t="n">
        <v>0.245104</v>
      </c>
      <c r="Z7" s="0" t="n">
        <v>0.403409219956571</v>
      </c>
      <c r="AA7" s="0" t="n">
        <f aca="false">Z7/Z$3</f>
        <v>4.33434418547308E-007</v>
      </c>
      <c r="AB7" s="0" t="n">
        <v>0.245104</v>
      </c>
      <c r="AC7" s="0" t="n">
        <v>0.55432762434315</v>
      </c>
      <c r="AD7" s="0" t="n">
        <f aca="false">AC7/AC$3</f>
        <v>1.47359654026344E-007</v>
      </c>
      <c r="AF7" s="0" t="n">
        <v>0.143217</v>
      </c>
      <c r="AG7" s="0" t="n">
        <v>0.750736348785545</v>
      </c>
      <c r="AH7" s="0" t="n">
        <f aca="false">AG7/AG$3</f>
        <v>4.63711289974193E-007</v>
      </c>
      <c r="AI7" s="0" t="n">
        <v>0.29605</v>
      </c>
      <c r="AJ7" s="0" t="n">
        <v>3.87135</v>
      </c>
      <c r="AK7" s="0" t="n">
        <v>0.791296130728057</v>
      </c>
      <c r="AL7" s="0" t="n">
        <f aca="false">AJ7/AJ$3</f>
        <v>9.08179540452727E-007</v>
      </c>
      <c r="AM7" s="0" t="n">
        <f aca="false">AK7/AJ$3</f>
        <v>1.85630066092352E-007</v>
      </c>
      <c r="AN7" s="0" t="n">
        <v>0.2451</v>
      </c>
      <c r="AO7" s="0" t="n">
        <v>0.39022</v>
      </c>
      <c r="AP7" s="0" t="n">
        <f aca="false">AO7/AO$3</f>
        <v>4.19263542919863E-007</v>
      </c>
      <c r="AQ7" s="0" t="n">
        <v>0.2451</v>
      </c>
      <c r="AR7" s="0" t="n">
        <v>1.8089</v>
      </c>
      <c r="AS7" s="0" t="n">
        <f aca="false">AR7/AR$3</f>
        <v>4.80868833632659E-007</v>
      </c>
    </row>
    <row r="8" customFormat="false" ht="15" hidden="false" customHeight="false" outlineLevel="0" collapsed="false">
      <c r="B8" s="0" t="n">
        <v>0.11774525</v>
      </c>
      <c r="C8" s="0" t="n">
        <v>1.65051997286733</v>
      </c>
      <c r="D8" s="0" t="n">
        <f aca="false">C8/C$3</f>
        <v>9.64489069535559E-008</v>
      </c>
      <c r="E8" s="0" t="n">
        <v>0.245104</v>
      </c>
      <c r="F8" s="0" t="n">
        <v>8.83254309969595</v>
      </c>
      <c r="G8" s="0" t="n">
        <v>0.889576516120992</v>
      </c>
      <c r="H8" s="0" t="n">
        <f aca="false">F8/F$3</f>
        <v>2.7753689661677E-007</v>
      </c>
      <c r="I8" s="0" t="n">
        <f aca="false">G8/F$3</f>
        <v>2.79523465439843E-008</v>
      </c>
      <c r="J8" s="0" t="n">
        <v>0.11774525</v>
      </c>
      <c r="K8" s="0" t="n">
        <v>4.83543589102594</v>
      </c>
      <c r="L8" s="0" t="n">
        <f aca="false">K8/K$3</f>
        <v>4.32936372161642E-007</v>
      </c>
      <c r="M8" s="0" t="n">
        <v>0.1941605</v>
      </c>
      <c r="N8" s="0" t="n">
        <v>6.16508070768963</v>
      </c>
      <c r="O8" s="0" t="n">
        <f aca="false">N8/N$3</f>
        <v>2.02351005014748E-007</v>
      </c>
      <c r="Q8" s="0" t="n">
        <v>0.11774525</v>
      </c>
      <c r="R8" s="0" t="n">
        <v>0.73845029889211</v>
      </c>
      <c r="S8" s="0" t="n">
        <f aca="false">R8/R$3</f>
        <v>4.5612250057564E-007</v>
      </c>
      <c r="T8" s="0" t="n">
        <v>0.245104</v>
      </c>
      <c r="U8" s="0" t="n">
        <v>7.45284065213748</v>
      </c>
      <c r="V8" s="0" t="n">
        <v>0.219135321160812</v>
      </c>
      <c r="W8" s="0" t="n">
        <f aca="false">U8/U$3</f>
        <v>1.74836101063598E-006</v>
      </c>
      <c r="X8" s="0" t="n">
        <f aca="false">V8/U$3</f>
        <v>5.1406929176847E-008</v>
      </c>
      <c r="Y8" s="0" t="n">
        <v>0.11774525</v>
      </c>
      <c r="Z8" s="0" t="n">
        <v>7.87872402296189</v>
      </c>
      <c r="AA8" s="0" t="n">
        <f aca="false">Z8/Z$3</f>
        <v>8.4651267171207E-006</v>
      </c>
      <c r="AB8" s="0" t="n">
        <v>0.1941605</v>
      </c>
      <c r="AC8" s="0" t="n">
        <v>1.82313681031576</v>
      </c>
      <c r="AD8" s="0" t="n">
        <f aca="false">AC8/AC$3</f>
        <v>4.84653475332692E-007</v>
      </c>
      <c r="AF8" s="0" t="n">
        <v>0.11774525</v>
      </c>
      <c r="AG8" s="0" t="n">
        <v>2.20834077784555</v>
      </c>
      <c r="AH8" s="0" t="n">
        <f aca="false">AG8/AG$3</f>
        <v>1.36403752456363E-006</v>
      </c>
      <c r="AI8" s="0" t="n">
        <v>0.2451</v>
      </c>
      <c r="AJ8" s="0" t="n">
        <v>15.88805</v>
      </c>
      <c r="AK8" s="0" t="n">
        <v>3.56001486497095</v>
      </c>
      <c r="AL8" s="0" t="n">
        <f aca="false">AJ8/AJ$3</f>
        <v>3.7271757778785E-006</v>
      </c>
      <c r="AM8" s="0" t="n">
        <f aca="false">AK8/AJ$3</f>
        <v>8.35143467801722E-007</v>
      </c>
      <c r="AN8" s="0" t="n">
        <v>0.11775</v>
      </c>
      <c r="AO8" s="0" t="n">
        <v>15.58708</v>
      </c>
      <c r="AP8" s="0" t="n">
        <f aca="false">AO8/AO$3</f>
        <v>1.67472051267883E-005</v>
      </c>
      <c r="AQ8" s="0" t="n">
        <v>0.19416</v>
      </c>
      <c r="AR8" s="0" t="n">
        <v>6.79257</v>
      </c>
      <c r="AS8" s="0" t="n">
        <f aca="false">AR8/AR$3</f>
        <v>1.80570247844999E-006</v>
      </c>
    </row>
    <row r="9" customFormat="false" ht="15" hidden="false" customHeight="false" outlineLevel="0" collapsed="false">
      <c r="B9" s="0" t="n">
        <v>0.0922735</v>
      </c>
      <c r="C9" s="0" t="n">
        <v>2.38177691792766</v>
      </c>
      <c r="D9" s="0" t="n">
        <f aca="false">C9/C$3</f>
        <v>1.391802487202E-007</v>
      </c>
      <c r="E9" s="0" t="n">
        <v>0.27057575</v>
      </c>
      <c r="F9" s="0" t="n">
        <v>4.48367937516087</v>
      </c>
      <c r="G9" s="0" t="n">
        <v>0.391003924179705</v>
      </c>
      <c r="H9" s="0" t="n">
        <f aca="false">F9/F$3</f>
        <v>1.40886542546235E-007</v>
      </c>
      <c r="I9" s="0" t="n">
        <f aca="false">G9/F$3</f>
        <v>1.22861575037828E-008</v>
      </c>
      <c r="J9" s="0" t="n">
        <v>0.0922735</v>
      </c>
      <c r="K9" s="0" t="n">
        <v>16.1872305676105</v>
      </c>
      <c r="L9" s="0" t="n">
        <f aca="false">K9/K$3</f>
        <v>1.44930902512668E-006</v>
      </c>
      <c r="M9" s="0" t="n">
        <v>0.143217</v>
      </c>
      <c r="N9" s="0" t="n">
        <v>31.0220211651557</v>
      </c>
      <c r="O9" s="0" t="n">
        <f aca="false">N9/N$3</f>
        <v>1.01820843197209E-006</v>
      </c>
      <c r="Q9" s="0" t="n">
        <v>0.0922735</v>
      </c>
      <c r="R9" s="0" t="n">
        <v>1.66605384976707</v>
      </c>
      <c r="S9" s="0" t="n">
        <f aca="false">R9/R$3</f>
        <v>1.0290802904265E-006</v>
      </c>
      <c r="T9" s="0" t="n">
        <v>0.27057575</v>
      </c>
      <c r="U9" s="0" t="n">
        <v>3.16178460429431</v>
      </c>
      <c r="V9" s="0" t="n">
        <v>0.169871266027911</v>
      </c>
      <c r="W9" s="0" t="n">
        <f aca="false">U9/U$3</f>
        <v>7.41722677861344E-007</v>
      </c>
      <c r="X9" s="0" t="n">
        <f aca="false">V9/U$3</f>
        <v>3.98500802865541E-008</v>
      </c>
      <c r="Y9" s="0" t="n">
        <v>0.0922735</v>
      </c>
      <c r="Z9" s="0" t="n">
        <v>13.9478187691772</v>
      </c>
      <c r="AA9" s="0" t="n">
        <f aca="false">Z9/Z$3</f>
        <v>1.49859359160714E-005</v>
      </c>
      <c r="AB9" s="0" t="n">
        <v>0.143217</v>
      </c>
      <c r="AC9" s="0" t="n">
        <v>7.53274048332506</v>
      </c>
      <c r="AD9" s="0" t="n">
        <f aca="false">AC9/AC$3</f>
        <v>2.00246565883909E-006</v>
      </c>
      <c r="AF9" s="0" t="n">
        <v>0.0922735</v>
      </c>
      <c r="AG9" s="0" t="n">
        <v>3.37034312839981</v>
      </c>
      <c r="AH9" s="0" t="n">
        <f aca="false">AG9/AG$3</f>
        <v>2.08177766036526E-006</v>
      </c>
      <c r="AI9" s="0" t="n">
        <v>0.27058</v>
      </c>
      <c r="AJ9" s="0" t="n">
        <v>7.56468</v>
      </c>
      <c r="AK9" s="0" t="n">
        <v>0.804901731695024</v>
      </c>
      <c r="AL9" s="0" t="n">
        <f aca="false">AJ9/AJ$3</f>
        <v>1.77459739007631E-006</v>
      </c>
      <c r="AM9" s="0" t="n">
        <f aca="false">AK9/AJ$3</f>
        <v>1.88821802420445E-007</v>
      </c>
      <c r="AN9" s="0" t="n">
        <v>0.09227</v>
      </c>
      <c r="AO9" s="0" t="n">
        <v>16.80783</v>
      </c>
      <c r="AP9" s="0" t="n">
        <f aca="false">AO9/AO$3</f>
        <v>1.80588138859996E-005</v>
      </c>
      <c r="AQ9" s="0" t="n">
        <v>0.14322</v>
      </c>
      <c r="AR9" s="0" t="n">
        <v>41.46494</v>
      </c>
      <c r="AS9" s="0" t="n">
        <f aca="false">AR9/AR$3</f>
        <v>1.10228300815126E-005</v>
      </c>
    </row>
    <row r="10" customFormat="false" ht="15" hidden="false" customHeight="false" outlineLevel="0" collapsed="false">
      <c r="B10" s="0" t="n">
        <v>0.08004706</v>
      </c>
      <c r="C10" s="0" t="n">
        <v>3.0310280014012</v>
      </c>
      <c r="D10" s="0" t="n">
        <f aca="false">C10/C$3</f>
        <v>1.77119539591458E-007</v>
      </c>
      <c r="E10" s="0" t="n">
        <v>0.3979345</v>
      </c>
      <c r="F10" s="0" t="n">
        <v>0.433379187328805</v>
      </c>
      <c r="G10" s="0" t="n">
        <v>0.0249240854733756</v>
      </c>
      <c r="H10" s="0" t="n">
        <f aca="false">F10/F$3</f>
        <v>1.36176765119521E-008</v>
      </c>
      <c r="I10" s="0" t="n">
        <f aca="false">G10/F$3</f>
        <v>7.83166666181331E-010</v>
      </c>
      <c r="J10" s="0" t="n">
        <v>0.1941605</v>
      </c>
      <c r="K10" s="0" t="n">
        <v>0.51829398267249</v>
      </c>
      <c r="L10" s="0" t="n">
        <f aca="false">K10/K$3</f>
        <v>4.64049822246383E-008</v>
      </c>
      <c r="M10" s="0" t="n">
        <v>0.11774525</v>
      </c>
      <c r="N10" s="0" t="n">
        <v>72.3289894396465</v>
      </c>
      <c r="O10" s="0" t="n">
        <f aca="false">N10/N$3</f>
        <v>2.37399060916728E-006</v>
      </c>
      <c r="Q10" s="0" t="n">
        <v>0.08004706</v>
      </c>
      <c r="R10" s="0" t="n">
        <v>2.84607990720297</v>
      </c>
      <c r="S10" s="0" t="n">
        <f aca="false">R10/R$3</f>
        <v>1.7579532245557E-006</v>
      </c>
      <c r="T10" s="0" t="n">
        <v>0.3979345</v>
      </c>
      <c r="U10" s="0" t="n">
        <v>0.203394469440613</v>
      </c>
      <c r="V10" s="0" t="n">
        <v>0.0208630324415316</v>
      </c>
      <c r="W10" s="0" t="n">
        <f aca="false">U10/U$3</f>
        <v>4.77142846260871E-008</v>
      </c>
      <c r="X10" s="0" t="n">
        <f aca="false">V10/U$3</f>
        <v>4.89425632278159E-009</v>
      </c>
      <c r="Y10" s="0" t="n">
        <v>0.1941605</v>
      </c>
      <c r="Z10" s="0" t="n">
        <v>0.72913441162523</v>
      </c>
      <c r="AA10" s="0" t="n">
        <f aca="false">Z10/Z$3</f>
        <v>7.83402892426795E-007</v>
      </c>
      <c r="AB10" s="0" t="n">
        <v>0.11774525</v>
      </c>
      <c r="AC10" s="0" t="n">
        <v>21.0182681424392</v>
      </c>
      <c r="AD10" s="0" t="n">
        <f aca="false">AC10/AC$3</f>
        <v>5.58739017448905E-006</v>
      </c>
      <c r="AF10" s="0" t="n">
        <v>0.08004706</v>
      </c>
      <c r="AG10" s="0" t="n">
        <v>8.05957083929001</v>
      </c>
      <c r="AH10" s="0" t="n">
        <f aca="false">AG10/AG$3</f>
        <v>4.97819773422635E-006</v>
      </c>
      <c r="AI10" s="0" t="n">
        <v>0.39793</v>
      </c>
      <c r="AJ10" s="0" t="n">
        <v>0.5378</v>
      </c>
      <c r="AK10" s="0" t="n">
        <v>0.075580989507375</v>
      </c>
      <c r="AL10" s="0" t="n">
        <f aca="false">AJ10/AJ$3</f>
        <v>1.26162438646848E-007</v>
      </c>
      <c r="AM10" s="0" t="n">
        <f aca="false">AK10/AJ$3</f>
        <v>1.77305354250507E-008</v>
      </c>
      <c r="AN10" s="0" t="n">
        <v>0.19416</v>
      </c>
      <c r="AO10" s="0" t="n">
        <v>1.1491</v>
      </c>
      <c r="AP10" s="0" t="n">
        <f aca="false">AO10/AO$3</f>
        <v>1.23462594733539E-006</v>
      </c>
      <c r="AQ10" s="0" t="n">
        <v>0.11775</v>
      </c>
      <c r="AR10" s="0" t="n">
        <v>50.71433</v>
      </c>
      <c r="AS10" s="0" t="n">
        <f aca="false">AR10/AR$3</f>
        <v>1.34816411717407E-005</v>
      </c>
    </row>
    <row r="11" customFormat="false" ht="15" hidden="false" customHeight="false" outlineLevel="0" collapsed="false">
      <c r="B11" s="0" t="n">
        <v>0.06680175</v>
      </c>
      <c r="C11" s="0" t="n">
        <v>4.03112181777858</v>
      </c>
      <c r="D11" s="0" t="n">
        <f aca="false">C11/C$3</f>
        <v>2.35560489732182E-007</v>
      </c>
      <c r="E11" s="0" t="n">
        <v>0.23287756</v>
      </c>
      <c r="F11" s="0" t="n">
        <v>12.7963172319176</v>
      </c>
      <c r="G11" s="0" t="n">
        <v>0.452400259118431</v>
      </c>
      <c r="H11" s="0" t="n">
        <f aca="false">F11/F$3</f>
        <v>4.02086933806456E-007</v>
      </c>
      <c r="I11" s="0" t="n">
        <f aca="false">G11/F$3</f>
        <v>1.42153581960641E-008</v>
      </c>
      <c r="Q11" s="0" t="n">
        <v>0.06680175</v>
      </c>
      <c r="R11" s="0" t="n">
        <v>5.27904475040093</v>
      </c>
      <c r="S11" s="0" t="n">
        <f aca="false">R11/R$3</f>
        <v>3.26073548323579E-006</v>
      </c>
      <c r="T11" s="0" t="n">
        <v>0.23287756</v>
      </c>
      <c r="U11" s="0" t="n">
        <v>10.9634420859049</v>
      </c>
      <c r="V11" s="0" t="n">
        <v>0.496182896922537</v>
      </c>
      <c r="W11" s="0" t="n">
        <f aca="false">U11/U$3</f>
        <v>2.5719125874326E-006</v>
      </c>
      <c r="X11" s="0" t="n">
        <f aca="false">V11/U$3</f>
        <v>1.16399487338425E-007</v>
      </c>
      <c r="AA11" s="0" t="n">
        <f aca="false">Z11/Z$3</f>
        <v>0</v>
      </c>
      <c r="AB11" s="0" t="n">
        <v>0.0922735</v>
      </c>
      <c r="AC11" s="0" t="n">
        <v>52.1958363933063</v>
      </c>
      <c r="AD11" s="0" t="n">
        <f aca="false">AC11/AC$3</f>
        <v>1.3875477343651E-005</v>
      </c>
      <c r="AF11" s="0" t="n">
        <v>0.06680175</v>
      </c>
      <c r="AG11" s="0" t="n">
        <v>14.6832777321366</v>
      </c>
      <c r="AH11" s="0" t="n">
        <f aca="false">AG11/AG$3</f>
        <v>9.06949779271097E-006</v>
      </c>
      <c r="AI11" s="0" t="n">
        <v>0.23288</v>
      </c>
      <c r="AJ11" s="0" t="n">
        <v>26.24403</v>
      </c>
      <c r="AK11" s="0" t="n">
        <v>3.41158986933924</v>
      </c>
      <c r="AL11" s="0" t="n">
        <f aca="false">AJ11/AJ$3</f>
        <v>6.15658390613806E-006</v>
      </c>
      <c r="AM11" s="0" t="n">
        <f aca="false">AK11/AJ$3</f>
        <v>8.00324465561028E-007</v>
      </c>
      <c r="AP11" s="0" t="n">
        <f aca="false">AO11/AO$3</f>
        <v>0</v>
      </c>
      <c r="AS11" s="0" t="n">
        <f aca="false">AR11/AR$3</f>
        <v>0</v>
      </c>
    </row>
    <row r="12" customFormat="false" ht="15" hidden="false" customHeight="false" outlineLevel="0" collapsed="false">
      <c r="B12" s="0" t="n">
        <v>0.05966966</v>
      </c>
      <c r="C12" s="0" t="n">
        <v>8.57748351878164</v>
      </c>
      <c r="D12" s="0" t="n">
        <f aca="false">C12/C$3</f>
        <v>5.01229263140296E-007</v>
      </c>
      <c r="E12" s="0" t="n">
        <v>0.21963225</v>
      </c>
      <c r="F12" s="0" t="n">
        <v>22.2130214668486</v>
      </c>
      <c r="G12" s="0" t="n">
        <v>0.0166607401664717</v>
      </c>
      <c r="H12" s="0" t="n">
        <f aca="false">F12/F$3</f>
        <v>6.97979389718809E-007</v>
      </c>
      <c r="I12" s="0" t="n">
        <f aca="false">G12/F$3</f>
        <v>5.23515149481706E-010</v>
      </c>
      <c r="Q12" s="0" t="n">
        <v>0.06374514</v>
      </c>
      <c r="R12" s="0" t="n">
        <v>3.69834058781943</v>
      </c>
      <c r="S12" s="0" t="n">
        <f aca="false">R12/R$3</f>
        <v>2.28437358536846E-006</v>
      </c>
      <c r="T12" s="0" t="n">
        <v>0.21963225</v>
      </c>
      <c r="U12" s="0" t="n">
        <v>18.634400705743</v>
      </c>
      <c r="V12" s="0" t="n">
        <v>0.198009826362873</v>
      </c>
      <c r="W12" s="0" t="n">
        <f aca="false">U12/U$3</f>
        <v>4.37144186641706E-006</v>
      </c>
      <c r="X12" s="0" t="n">
        <f aca="false">V12/U$3</f>
        <v>4.6451101840794E-008</v>
      </c>
      <c r="AA12" s="0" t="n">
        <f aca="false">Z12/Z$3</f>
        <v>0</v>
      </c>
      <c r="AD12" s="0" t="n">
        <f aca="false">AC12/AC$3</f>
        <v>0</v>
      </c>
      <c r="AF12" s="0" t="n">
        <v>0.06374514</v>
      </c>
      <c r="AG12" s="0" t="n">
        <v>5.94467291874326</v>
      </c>
      <c r="AH12" s="0" t="n">
        <f aca="false">AG12/AG$3</f>
        <v>3.6718775533973E-006</v>
      </c>
      <c r="AI12" s="0" t="n">
        <v>0.21963</v>
      </c>
      <c r="AJ12" s="0" t="n">
        <v>46.74966</v>
      </c>
      <c r="AK12" s="0" t="n">
        <v>3.14795567389298</v>
      </c>
      <c r="AL12" s="0" t="n">
        <f aca="false">AJ12/AJ$3</f>
        <v>1.0966997232263E-005</v>
      </c>
      <c r="AM12" s="0" t="n">
        <f aca="false">AK12/AJ$3</f>
        <v>7.38478550707551E-007</v>
      </c>
      <c r="AP12" s="0" t="n">
        <f aca="false">AO12/AO$3</f>
        <v>0</v>
      </c>
      <c r="AS12" s="0" t="n">
        <f aca="false">AR12/AR$3</f>
        <v>0</v>
      </c>
    </row>
    <row r="13" customFormat="false" ht="15" hidden="false" customHeight="false" outlineLevel="0" collapsed="false">
      <c r="E13" s="0" t="n">
        <v>0.206896375</v>
      </c>
      <c r="F13" s="0" t="n">
        <v>32.8031179438624</v>
      </c>
      <c r="G13" s="0" t="n">
        <v>0.589631570339843</v>
      </c>
      <c r="H13" s="0" t="n">
        <f aca="false">F13/F$3</f>
        <v>1.03074227328784E-006</v>
      </c>
      <c r="I13" s="0" t="n">
        <f aca="false">G13/F$3</f>
        <v>1.85274517579231E-008</v>
      </c>
      <c r="Q13" s="0" t="n">
        <v>0.04133</v>
      </c>
      <c r="R13" s="0" t="n">
        <v>4.44758937773421</v>
      </c>
      <c r="S13" s="0" t="n">
        <f aca="false">R13/R$3</f>
        <v>2.74716604698968E-006</v>
      </c>
      <c r="T13" s="0" t="n">
        <v>0.206896375</v>
      </c>
      <c r="U13" s="0" t="n">
        <v>28.3534989455744</v>
      </c>
      <c r="V13" s="0" t="n">
        <v>0.361571028329949</v>
      </c>
      <c r="W13" s="0" t="n">
        <f aca="false">U13/U$3</f>
        <v>6.6514439775837E-006</v>
      </c>
      <c r="X13" s="0" t="n">
        <f aca="false">V13/U$3</f>
        <v>8.48209049426462E-008</v>
      </c>
      <c r="AA13" s="0" t="n">
        <f aca="false">Z13/Z$3</f>
        <v>0</v>
      </c>
      <c r="AD13" s="0" t="n">
        <f aca="false">AC13/AC$3</f>
        <v>0</v>
      </c>
      <c r="AF13" s="0" t="n">
        <v>0.05966966</v>
      </c>
      <c r="AG13" s="0" t="n">
        <v>12.3383301761906</v>
      </c>
      <c r="AH13" s="0" t="n">
        <f aca="false">AG13/AG$3</f>
        <v>7.62108163722764E-006</v>
      </c>
      <c r="AI13" s="0" t="n">
        <v>0.2069</v>
      </c>
      <c r="AJ13" s="0" t="n">
        <v>76.25269</v>
      </c>
      <c r="AK13" s="0" t="n">
        <v>2.4227541368876</v>
      </c>
      <c r="AL13" s="0" t="n">
        <f aca="false">AJ13/AJ$3</f>
        <v>1.78881095644889E-005</v>
      </c>
      <c r="AM13" s="0" t="n">
        <f aca="false">AK13/AJ$3</f>
        <v>5.68353607570622E-007</v>
      </c>
      <c r="AP13" s="0" t="n">
        <f aca="false">AO13/AO$3</f>
        <v>0</v>
      </c>
      <c r="AS13" s="0" t="n">
        <f aca="false">AR13/AR$3</f>
        <v>0</v>
      </c>
    </row>
    <row r="14" customFormat="false" ht="15" hidden="false" customHeight="false" outlineLevel="0" collapsed="false">
      <c r="E14" s="0" t="n">
        <v>0.448878</v>
      </c>
      <c r="F14" s="0" t="n">
        <v>0.262816165247694</v>
      </c>
      <c r="G14" s="0" t="n">
        <v>0.0167054240654094</v>
      </c>
      <c r="H14" s="0" t="n">
        <f aca="false">F14/F$3</f>
        <v>8.25823118667557E-009</v>
      </c>
      <c r="I14" s="0" t="n">
        <f aca="false">G14/F$3</f>
        <v>5.24919210633736E-010</v>
      </c>
      <c r="S14" s="0" t="n">
        <f aca="false">R14/R$3</f>
        <v>0</v>
      </c>
      <c r="T14" s="0" t="n">
        <v>0.448878</v>
      </c>
      <c r="U14" s="0" t="n">
        <v>0.117108775799067</v>
      </c>
      <c r="V14" s="0" t="n">
        <v>0.00876895237537926</v>
      </c>
      <c r="W14" s="0" t="n">
        <f aca="false">U14/U$3</f>
        <v>2.74725339192214E-008</v>
      </c>
      <c r="X14" s="0" t="n">
        <f aca="false">V14/U$3</f>
        <v>2.05710750475255E-009</v>
      </c>
      <c r="AA14" s="0" t="n">
        <f aca="false">Z14/Z$3</f>
        <v>0</v>
      </c>
      <c r="AD14" s="0" t="n">
        <f aca="false">AC14/AC$3</f>
        <v>0</v>
      </c>
      <c r="AH14" s="0" t="n">
        <f aca="false">AG14/AG$3</f>
        <v>0</v>
      </c>
      <c r="AI14" s="0" t="n">
        <v>0.44888</v>
      </c>
      <c r="AJ14" s="0" t="n">
        <v>0.31491</v>
      </c>
      <c r="AK14" s="0" t="n">
        <v>0.00090949351436763</v>
      </c>
      <c r="AL14" s="0" t="n">
        <f aca="false">AJ14/AJ$3</f>
        <v>7.38746998034195E-008</v>
      </c>
      <c r="AM14" s="0" t="n">
        <f aca="false">AK14/AJ$3</f>
        <v>2.13357976396639E-010</v>
      </c>
      <c r="AP14" s="0" t="n">
        <f aca="false">AO14/AO$3</f>
        <v>0</v>
      </c>
      <c r="AS14" s="0" t="n">
        <f aca="false">AR14/AR$3</f>
        <v>0</v>
      </c>
    </row>
    <row r="16" customFormat="false" ht="15" hidden="false" customHeight="false" outlineLevel="0" collapsed="false">
      <c r="B16" s="0" t="s">
        <v>43</v>
      </c>
      <c r="C16" s="0" t="s">
        <v>37</v>
      </c>
      <c r="D16" s="0" t="s">
        <v>44</v>
      </c>
      <c r="E16" s="0" t="s">
        <v>43</v>
      </c>
      <c r="F16" s="0" t="s">
        <v>37</v>
      </c>
      <c r="G16" s="0" t="s">
        <v>44</v>
      </c>
      <c r="H16" s="0" t="s">
        <v>45</v>
      </c>
      <c r="J16" s="0" t="s">
        <v>43</v>
      </c>
      <c r="K16" s="0" t="s">
        <v>37</v>
      </c>
      <c r="L16" s="0" t="s">
        <v>44</v>
      </c>
      <c r="M16" s="0" t="s">
        <v>43</v>
      </c>
      <c r="N16" s="0" t="s">
        <v>37</v>
      </c>
      <c r="O16" s="0" t="s">
        <v>44</v>
      </c>
      <c r="Q16" s="0" t="s">
        <v>43</v>
      </c>
      <c r="R16" s="0" t="s">
        <v>37</v>
      </c>
      <c r="S16" s="0" t="s">
        <v>44</v>
      </c>
      <c r="T16" s="0" t="s">
        <v>43</v>
      </c>
      <c r="U16" s="0" t="s">
        <v>37</v>
      </c>
      <c r="V16" s="0" t="s">
        <v>44</v>
      </c>
      <c r="W16" s="0" t="s">
        <v>45</v>
      </c>
      <c r="Y16" s="0" t="s">
        <v>43</v>
      </c>
      <c r="Z16" s="0" t="s">
        <v>37</v>
      </c>
      <c r="AA16" s="0" t="s">
        <v>44</v>
      </c>
      <c r="AB16" s="0" t="s">
        <v>43</v>
      </c>
      <c r="AC16" s="0" t="s">
        <v>37</v>
      </c>
      <c r="AD16" s="0" t="s">
        <v>44</v>
      </c>
      <c r="AF16" s="0" t="s">
        <v>43</v>
      </c>
      <c r="AG16" s="0" t="s">
        <v>37</v>
      </c>
      <c r="AH16" s="0" t="s">
        <v>44</v>
      </c>
      <c r="AI16" s="0" t="s">
        <v>43</v>
      </c>
      <c r="AJ16" s="0" t="s">
        <v>37</v>
      </c>
      <c r="AK16" s="0" t="s">
        <v>44</v>
      </c>
      <c r="AL16" s="0" t="s">
        <v>45</v>
      </c>
      <c r="AN16" s="0" t="s">
        <v>43</v>
      </c>
      <c r="AO16" s="0" t="s">
        <v>37</v>
      </c>
      <c r="AP16" s="0" t="s">
        <v>44</v>
      </c>
      <c r="AQ16" s="0" t="s">
        <v>43</v>
      </c>
      <c r="AR16" s="0" t="s">
        <v>37</v>
      </c>
      <c r="AS16" s="0" t="s">
        <v>44</v>
      </c>
    </row>
    <row r="17" customFormat="false" ht="15" hidden="false" customHeight="false" outlineLevel="0" collapsed="false">
      <c r="B17" s="0" t="n">
        <f aca="false">B6</f>
        <v>0.1941605</v>
      </c>
      <c r="C17" s="7" t="n">
        <f aca="false">B$4</f>
        <v>7</v>
      </c>
      <c r="D17" s="0" t="n">
        <f aca="false">D6</f>
        <v>4.80324567712813E-008</v>
      </c>
      <c r="E17" s="0" t="n">
        <f aca="false">E6</f>
        <v>0.346991</v>
      </c>
      <c r="F17" s="7" t="n">
        <f aca="false">E$4</f>
        <v>7</v>
      </c>
      <c r="G17" s="0" t="n">
        <f aca="false">H6</f>
        <v>2.92909321728455E-008</v>
      </c>
      <c r="H17" s="0" t="n">
        <f aca="false">I6</f>
        <v>6.76072451010943E-010</v>
      </c>
      <c r="J17" s="0" t="n">
        <f aca="false">J6</f>
        <v>0.143217</v>
      </c>
      <c r="K17" s="7" t="n">
        <f aca="false">J$4</f>
        <v>7</v>
      </c>
      <c r="L17" s="0" t="n">
        <f aca="false">L6</f>
        <v>2.12280450609466E-007</v>
      </c>
      <c r="M17" s="0" t="n">
        <f aca="false">M6</f>
        <v>0.2960475</v>
      </c>
      <c r="N17" s="7" t="n">
        <f aca="false">M$4</f>
        <v>7</v>
      </c>
      <c r="O17" s="0" t="n">
        <f aca="false">O6</f>
        <v>2.23760017848676E-008</v>
      </c>
      <c r="R17" s="7"/>
      <c r="T17" s="0" t="n">
        <f aca="false">T6</f>
        <v>0.346991</v>
      </c>
      <c r="U17" s="7" t="n">
        <f aca="false">T$4</f>
        <v>7</v>
      </c>
      <c r="V17" s="0" t="n">
        <f aca="false">W6</f>
        <v>1.31221707146252E-007</v>
      </c>
      <c r="W17" s="0" t="n">
        <f aca="false">X6</f>
        <v>1.96226582971796E-008</v>
      </c>
      <c r="Y17" s="0" t="n">
        <f aca="false">Y6</f>
        <v>0.143217</v>
      </c>
      <c r="Z17" s="7" t="n">
        <f aca="false">Y$4</f>
        <v>7</v>
      </c>
      <c r="AA17" s="0" t="n">
        <f aca="false">AA6</f>
        <v>2.82493487049467E-006</v>
      </c>
      <c r="AB17" s="0" t="n">
        <f aca="false">AB6</f>
        <v>0.2960475</v>
      </c>
      <c r="AC17" s="7" t="n">
        <f aca="false">AB$4</f>
        <v>7</v>
      </c>
      <c r="AD17" s="0" t="n">
        <f aca="false">AD6</f>
        <v>9.78396530917144E-008</v>
      </c>
      <c r="AF17" s="0" t="n">
        <f aca="false">AF6</f>
        <v>0.1941605</v>
      </c>
      <c r="AG17" s="7" t="n">
        <f aca="false">AF$4</f>
        <v>7</v>
      </c>
      <c r="AH17" s="0" t="n">
        <f aca="false">AH6</f>
        <v>2.08326588464644E-007</v>
      </c>
      <c r="AI17" s="0" t="n">
        <f aca="false">AI6</f>
        <v>0.34699</v>
      </c>
      <c r="AJ17" s="7" t="n">
        <f aca="false">AI$4</f>
        <v>7</v>
      </c>
      <c r="AK17" s="0" t="n">
        <f aca="false">AL6</f>
        <v>3.01795191651911E-007</v>
      </c>
      <c r="AL17" s="0" t="n">
        <f aca="false">AM6</f>
        <v>5.41567057262113E-008</v>
      </c>
      <c r="AN17" s="0" t="n">
        <v>0.14322</v>
      </c>
      <c r="AO17" s="0" t="n">
        <v>7</v>
      </c>
      <c r="AP17" s="0" t="n">
        <v>4.77450300211566E-006</v>
      </c>
      <c r="AQ17" s="0" t="n">
        <f aca="false">AQ6</f>
        <v>0.29605</v>
      </c>
      <c r="AR17" s="7" t="n">
        <f aca="false">AQ$4</f>
        <v>7</v>
      </c>
      <c r="AS17" s="0" t="n">
        <f aca="false">AS6</f>
        <v>2.13053417388963E-007</v>
      </c>
    </row>
    <row r="18" customFormat="false" ht="15" hidden="false" customHeight="false" outlineLevel="0" collapsed="false">
      <c r="B18" s="0" t="n">
        <f aca="false">B7</f>
        <v>0.143217</v>
      </c>
      <c r="C18" s="7" t="n">
        <f aca="false">B$4</f>
        <v>7</v>
      </c>
      <c r="D18" s="0" t="n">
        <f aca="false">D7</f>
        <v>6.55769217345086E-008</v>
      </c>
      <c r="E18" s="0" t="n">
        <f aca="false">E7</f>
        <v>0.2960475</v>
      </c>
      <c r="F18" s="7" t="n">
        <f aca="false">E$4</f>
        <v>7</v>
      </c>
      <c r="G18" s="0" t="n">
        <f aca="false">H7</f>
        <v>7.55267095095024E-008</v>
      </c>
      <c r="H18" s="0" t="n">
        <f aca="false">I7</f>
        <v>3.77791869919073E-009</v>
      </c>
      <c r="J18" s="0" t="n">
        <f aca="false">J7</f>
        <v>0.245104</v>
      </c>
      <c r="K18" s="7" t="n">
        <f aca="false">J$4</f>
        <v>7</v>
      </c>
      <c r="L18" s="0" t="n">
        <f aca="false">L7</f>
        <v>5.28628998636954E-009</v>
      </c>
      <c r="M18" s="0" t="n">
        <f aca="false">M7</f>
        <v>0.245104</v>
      </c>
      <c r="N18" s="7" t="n">
        <f aca="false">M$4</f>
        <v>7</v>
      </c>
      <c r="O18" s="0" t="n">
        <f aca="false">O7</f>
        <v>5.31359974491618E-008</v>
      </c>
      <c r="Q18" s="0" t="n">
        <f aca="false">Q7</f>
        <v>0.143217</v>
      </c>
      <c r="R18" s="7" t="n">
        <f aca="false">Q$4</f>
        <v>7</v>
      </c>
      <c r="S18" s="0" t="n">
        <f aca="false">S7</f>
        <v>2.22090690885324E-007</v>
      </c>
      <c r="T18" s="0" t="n">
        <f aca="false">T7</f>
        <v>0.2960475</v>
      </c>
      <c r="U18" s="7" t="n">
        <f aca="false">T$4</f>
        <v>7</v>
      </c>
      <c r="V18" s="0" t="n">
        <f aca="false">W7</f>
        <v>3.58475105944499E-007</v>
      </c>
      <c r="W18" s="0" t="n">
        <f aca="false">X7</f>
        <v>5.9206063559014E-009</v>
      </c>
      <c r="Y18" s="0" t="n">
        <f aca="false">Y7</f>
        <v>0.245104</v>
      </c>
      <c r="Z18" s="7" t="n">
        <f aca="false">Y$4</f>
        <v>7</v>
      </c>
      <c r="AA18" s="0" t="n">
        <f aca="false">AA7</f>
        <v>4.33434418547308E-007</v>
      </c>
      <c r="AB18" s="0" t="n">
        <f aca="false">AB7</f>
        <v>0.245104</v>
      </c>
      <c r="AC18" s="7" t="n">
        <f aca="false">AB$4</f>
        <v>7</v>
      </c>
      <c r="AD18" s="0" t="n">
        <f aca="false">AD7</f>
        <v>1.47359654026344E-007</v>
      </c>
      <c r="AF18" s="0" t="n">
        <f aca="false">AF7</f>
        <v>0.143217</v>
      </c>
      <c r="AG18" s="7" t="n">
        <f aca="false">AF$4</f>
        <v>7</v>
      </c>
      <c r="AH18" s="0" t="n">
        <f aca="false">AH7</f>
        <v>4.63711289974193E-007</v>
      </c>
      <c r="AI18" s="0" t="n">
        <f aca="false">AI7</f>
        <v>0.29605</v>
      </c>
      <c r="AJ18" s="7" t="n">
        <f aca="false">AI$4</f>
        <v>7</v>
      </c>
      <c r="AK18" s="0" t="n">
        <f aca="false">AL7</f>
        <v>9.08179540452727E-007</v>
      </c>
      <c r="AL18" s="0" t="n">
        <f aca="false">AM7</f>
        <v>1.85630066092352E-007</v>
      </c>
      <c r="AN18" s="0" t="n">
        <v>0.2451</v>
      </c>
      <c r="AO18" s="0" t="n">
        <v>7</v>
      </c>
      <c r="AP18" s="0" t="n">
        <v>4.19263542919863E-007</v>
      </c>
      <c r="AQ18" s="0" t="n">
        <f aca="false">AQ7</f>
        <v>0.2451</v>
      </c>
      <c r="AR18" s="7" t="n">
        <f aca="false">AQ$4</f>
        <v>7</v>
      </c>
      <c r="AS18" s="0" t="n">
        <f aca="false">AS7</f>
        <v>4.80868833632659E-007</v>
      </c>
    </row>
    <row r="19" customFormat="false" ht="15" hidden="false" customHeight="false" outlineLevel="0" collapsed="false">
      <c r="B19" s="0" t="n">
        <f aca="false">B8</f>
        <v>0.11774525</v>
      </c>
      <c r="C19" s="7" t="n">
        <f aca="false">B$4</f>
        <v>7</v>
      </c>
      <c r="D19" s="0" t="n">
        <f aca="false">D8</f>
        <v>9.64489069535559E-008</v>
      </c>
      <c r="E19" s="0" t="n">
        <f aca="false">E8</f>
        <v>0.245104</v>
      </c>
      <c r="F19" s="7" t="n">
        <f aca="false">E$4</f>
        <v>7</v>
      </c>
      <c r="G19" s="0" t="n">
        <f aca="false">H8</f>
        <v>2.7753689661677E-007</v>
      </c>
      <c r="H19" s="0" t="n">
        <f aca="false">I8</f>
        <v>2.79523465439843E-008</v>
      </c>
      <c r="J19" s="0" t="n">
        <f aca="false">J8</f>
        <v>0.11774525</v>
      </c>
      <c r="K19" s="7" t="n">
        <f aca="false">J$4</f>
        <v>7</v>
      </c>
      <c r="L19" s="0" t="n">
        <f aca="false">L8</f>
        <v>4.32936372161642E-007</v>
      </c>
      <c r="M19" s="0" t="n">
        <f aca="false">M8</f>
        <v>0.1941605</v>
      </c>
      <c r="N19" s="7" t="n">
        <f aca="false">M$4</f>
        <v>7</v>
      </c>
      <c r="O19" s="0" t="n">
        <f aca="false">O8</f>
        <v>2.02351005014748E-007</v>
      </c>
      <c r="Q19" s="0" t="n">
        <f aca="false">Q8</f>
        <v>0.11774525</v>
      </c>
      <c r="R19" s="7" t="n">
        <f aca="false">Q$4</f>
        <v>7</v>
      </c>
      <c r="S19" s="0" t="n">
        <f aca="false">S8</f>
        <v>4.5612250057564E-007</v>
      </c>
      <c r="T19" s="0" t="n">
        <f aca="false">T8</f>
        <v>0.245104</v>
      </c>
      <c r="U19" s="7" t="n">
        <f aca="false">T$4</f>
        <v>7</v>
      </c>
      <c r="V19" s="0" t="n">
        <f aca="false">W8</f>
        <v>1.74836101063598E-006</v>
      </c>
      <c r="W19" s="0" t="n">
        <f aca="false">X8</f>
        <v>5.1406929176847E-008</v>
      </c>
      <c r="Y19" s="0" t="n">
        <f aca="false">Y8</f>
        <v>0.11774525</v>
      </c>
      <c r="Z19" s="7" t="n">
        <f aca="false">Y$4</f>
        <v>7</v>
      </c>
      <c r="AA19" s="0" t="n">
        <f aca="false">AA8</f>
        <v>8.4651267171207E-006</v>
      </c>
      <c r="AB19" s="0" t="n">
        <f aca="false">AB8</f>
        <v>0.1941605</v>
      </c>
      <c r="AC19" s="7" t="n">
        <f aca="false">AB$4</f>
        <v>7</v>
      </c>
      <c r="AD19" s="0" t="n">
        <f aca="false">AD8</f>
        <v>4.84653475332692E-007</v>
      </c>
      <c r="AF19" s="0" t="n">
        <f aca="false">AF8</f>
        <v>0.11774525</v>
      </c>
      <c r="AG19" s="7" t="n">
        <f aca="false">AF$4</f>
        <v>7</v>
      </c>
      <c r="AH19" s="0" t="n">
        <f aca="false">AH8</f>
        <v>1.36403752456363E-006</v>
      </c>
      <c r="AI19" s="0" t="n">
        <f aca="false">AI8</f>
        <v>0.2451</v>
      </c>
      <c r="AJ19" s="7" t="n">
        <f aca="false">AI$4</f>
        <v>7</v>
      </c>
      <c r="AK19" s="0" t="n">
        <f aca="false">AL8</f>
        <v>3.7271757778785E-006</v>
      </c>
      <c r="AL19" s="0" t="n">
        <f aca="false">AM8</f>
        <v>8.35143467801722E-007</v>
      </c>
      <c r="AN19" s="0" t="n">
        <v>0.11775</v>
      </c>
      <c r="AO19" s="0" t="n">
        <v>7</v>
      </c>
      <c r="AP19" s="0" t="n">
        <v>1.67472051267883E-005</v>
      </c>
      <c r="AQ19" s="0" t="n">
        <f aca="false">AQ8</f>
        <v>0.19416</v>
      </c>
      <c r="AR19" s="7" t="n">
        <f aca="false">AQ$4</f>
        <v>7</v>
      </c>
      <c r="AS19" s="0" t="n">
        <f aca="false">AS8</f>
        <v>1.80570247844999E-006</v>
      </c>
    </row>
    <row r="20" customFormat="false" ht="15" hidden="false" customHeight="false" outlineLevel="0" collapsed="false">
      <c r="B20" s="0" t="n">
        <f aca="false">B9</f>
        <v>0.0922735</v>
      </c>
      <c r="C20" s="7" t="n">
        <f aca="false">B$4</f>
        <v>7</v>
      </c>
      <c r="D20" s="0" t="n">
        <f aca="false">D9</f>
        <v>1.391802487202E-007</v>
      </c>
      <c r="E20" s="0" t="n">
        <f aca="false">E9</f>
        <v>0.27057575</v>
      </c>
      <c r="F20" s="7" t="n">
        <f aca="false">E$4</f>
        <v>7</v>
      </c>
      <c r="G20" s="0" t="n">
        <f aca="false">H9</f>
        <v>1.40886542546235E-007</v>
      </c>
      <c r="H20" s="0" t="n">
        <f aca="false">I9</f>
        <v>1.22861575037828E-008</v>
      </c>
      <c r="J20" s="0" t="n">
        <f aca="false">J9</f>
        <v>0.0922735</v>
      </c>
      <c r="K20" s="7" t="n">
        <f aca="false">J$4</f>
        <v>7</v>
      </c>
      <c r="L20" s="0" t="n">
        <f aca="false">L9</f>
        <v>1.44930902512668E-006</v>
      </c>
      <c r="M20" s="0" t="n">
        <f aca="false">M9</f>
        <v>0.143217</v>
      </c>
      <c r="N20" s="7" t="n">
        <f aca="false">M$4</f>
        <v>7</v>
      </c>
      <c r="O20" s="0" t="n">
        <f aca="false">O9</f>
        <v>1.01820843197209E-006</v>
      </c>
      <c r="Q20" s="0" t="n">
        <f aca="false">Q9</f>
        <v>0.0922735</v>
      </c>
      <c r="R20" s="7" t="n">
        <f aca="false">Q$4</f>
        <v>7</v>
      </c>
      <c r="S20" s="0" t="n">
        <f aca="false">S9</f>
        <v>1.0290802904265E-006</v>
      </c>
      <c r="T20" s="0" t="n">
        <f aca="false">T9</f>
        <v>0.27057575</v>
      </c>
      <c r="U20" s="7" t="n">
        <f aca="false">T$4</f>
        <v>7</v>
      </c>
      <c r="V20" s="0" t="n">
        <f aca="false">W9</f>
        <v>7.41722677861344E-007</v>
      </c>
      <c r="W20" s="0" t="n">
        <f aca="false">X9</f>
        <v>3.98500802865541E-008</v>
      </c>
      <c r="Y20" s="0" t="n">
        <f aca="false">Y9</f>
        <v>0.0922735</v>
      </c>
      <c r="Z20" s="7" t="n">
        <f aca="false">Y$4</f>
        <v>7</v>
      </c>
      <c r="AA20" s="0" t="n">
        <f aca="false">AA9</f>
        <v>1.49859359160714E-005</v>
      </c>
      <c r="AB20" s="0" t="n">
        <f aca="false">AB9</f>
        <v>0.143217</v>
      </c>
      <c r="AC20" s="7" t="n">
        <f aca="false">AB$4</f>
        <v>7</v>
      </c>
      <c r="AD20" s="0" t="n">
        <f aca="false">AD9</f>
        <v>2.00246565883909E-006</v>
      </c>
      <c r="AF20" s="0" t="n">
        <f aca="false">AF9</f>
        <v>0.0922735</v>
      </c>
      <c r="AG20" s="7" t="n">
        <f aca="false">AF$4</f>
        <v>7</v>
      </c>
      <c r="AH20" s="0" t="n">
        <f aca="false">AH9</f>
        <v>2.08177766036526E-006</v>
      </c>
      <c r="AI20" s="0" t="n">
        <f aca="false">AI9</f>
        <v>0.27058</v>
      </c>
      <c r="AJ20" s="7" t="n">
        <f aca="false">AI$4</f>
        <v>7</v>
      </c>
      <c r="AK20" s="0" t="n">
        <f aca="false">AL9</f>
        <v>1.77459739007631E-006</v>
      </c>
      <c r="AL20" s="0" t="n">
        <f aca="false">AM9</f>
        <v>1.88821802420445E-007</v>
      </c>
      <c r="AN20" s="0" t="n">
        <v>0.19416</v>
      </c>
      <c r="AO20" s="0" t="n">
        <v>7</v>
      </c>
      <c r="AP20" s="0" t="n">
        <v>1.23462594733539E-006</v>
      </c>
      <c r="AQ20" s="0" t="n">
        <f aca="false">AQ9</f>
        <v>0.14322</v>
      </c>
      <c r="AR20" s="7" t="n">
        <f aca="false">AQ$4</f>
        <v>7</v>
      </c>
      <c r="AS20" s="0" t="n">
        <f aca="false">AS9</f>
        <v>1.10228300815126E-005</v>
      </c>
    </row>
    <row r="21" customFormat="false" ht="15" hidden="false" customHeight="false" outlineLevel="0" collapsed="false">
      <c r="B21" s="0" t="n">
        <f aca="false">B10</f>
        <v>0.08004706</v>
      </c>
      <c r="C21" s="7" t="n">
        <f aca="false">B$4</f>
        <v>7</v>
      </c>
      <c r="D21" s="0" t="n">
        <f aca="false">D10</f>
        <v>1.77119539591458E-007</v>
      </c>
      <c r="E21" s="0" t="n">
        <f aca="false">E10</f>
        <v>0.3979345</v>
      </c>
      <c r="F21" s="7" t="n">
        <f aca="false">E$4</f>
        <v>7</v>
      </c>
      <c r="G21" s="0" t="n">
        <f aca="false">H10</f>
        <v>1.36176765119521E-008</v>
      </c>
      <c r="H21" s="0" t="n">
        <f aca="false">I10</f>
        <v>7.83166666181331E-010</v>
      </c>
      <c r="J21" s="0" t="n">
        <f aca="false">J10</f>
        <v>0.1941605</v>
      </c>
      <c r="K21" s="7" t="n">
        <f aca="false">J$4</f>
        <v>7</v>
      </c>
      <c r="L21" s="0" t="n">
        <f aca="false">L10</f>
        <v>4.64049822246383E-008</v>
      </c>
      <c r="M21" s="0" t="n">
        <f aca="false">M10</f>
        <v>0.11774525</v>
      </c>
      <c r="N21" s="7" t="n">
        <f aca="false">M$4</f>
        <v>7</v>
      </c>
      <c r="O21" s="0" t="n">
        <f aca="false">O10</f>
        <v>2.37399060916728E-006</v>
      </c>
      <c r="Q21" s="0" t="n">
        <f aca="false">Q10</f>
        <v>0.08004706</v>
      </c>
      <c r="R21" s="7" t="n">
        <f aca="false">Q$4</f>
        <v>7</v>
      </c>
      <c r="S21" s="0" t="n">
        <f aca="false">S10</f>
        <v>1.7579532245557E-006</v>
      </c>
      <c r="T21" s="0" t="n">
        <f aca="false">T10</f>
        <v>0.3979345</v>
      </c>
      <c r="U21" s="7" t="n">
        <f aca="false">T$4</f>
        <v>7</v>
      </c>
      <c r="V21" s="0" t="n">
        <f aca="false">W10</f>
        <v>4.77142846260871E-008</v>
      </c>
      <c r="W21" s="0" t="n">
        <f aca="false">X10</f>
        <v>4.89425632278159E-009</v>
      </c>
      <c r="Y21" s="0" t="n">
        <f aca="false">Y10</f>
        <v>0.1941605</v>
      </c>
      <c r="Z21" s="7" t="n">
        <f aca="false">Y$4</f>
        <v>7</v>
      </c>
      <c r="AA21" s="0" t="n">
        <f aca="false">AA10</f>
        <v>7.83402892426795E-007</v>
      </c>
      <c r="AB21" s="0" t="n">
        <f aca="false">AB10</f>
        <v>0.11774525</v>
      </c>
      <c r="AC21" s="7" t="n">
        <f aca="false">AB$4</f>
        <v>7</v>
      </c>
      <c r="AD21" s="0" t="n">
        <f aca="false">AD10</f>
        <v>5.58739017448905E-006</v>
      </c>
      <c r="AF21" s="0" t="n">
        <f aca="false">AF10</f>
        <v>0.08004706</v>
      </c>
      <c r="AG21" s="7" t="n">
        <f aca="false">AF$4</f>
        <v>7</v>
      </c>
      <c r="AH21" s="0" t="n">
        <f aca="false">AH10</f>
        <v>4.97819773422635E-006</v>
      </c>
      <c r="AI21" s="0" t="n">
        <f aca="false">AI10</f>
        <v>0.39793</v>
      </c>
      <c r="AJ21" s="7" t="n">
        <f aca="false">AI$4</f>
        <v>7</v>
      </c>
      <c r="AK21" s="0" t="n">
        <f aca="false">AL10</f>
        <v>1.26162438646848E-007</v>
      </c>
      <c r="AL21" s="0" t="n">
        <f aca="false">AM10</f>
        <v>1.77305354250507E-008</v>
      </c>
      <c r="AO21" s="7"/>
      <c r="AQ21" s="0" t="n">
        <f aca="false">AQ10</f>
        <v>0.11775</v>
      </c>
      <c r="AR21" s="7" t="n">
        <f aca="false">AQ$4</f>
        <v>7</v>
      </c>
      <c r="AS21" s="0" t="n">
        <f aca="false">AS10</f>
        <v>1.34816411717407E-005</v>
      </c>
    </row>
    <row r="22" customFormat="false" ht="15" hidden="false" customHeight="false" outlineLevel="0" collapsed="false">
      <c r="B22" s="0" t="n">
        <f aca="false">B11</f>
        <v>0.06680175</v>
      </c>
      <c r="C22" s="7" t="n">
        <f aca="false">B$4</f>
        <v>7</v>
      </c>
      <c r="D22" s="0" t="n">
        <f aca="false">D11</f>
        <v>2.35560489732182E-007</v>
      </c>
      <c r="E22" s="0" t="n">
        <f aca="false">E11</f>
        <v>0.23287756</v>
      </c>
      <c r="F22" s="7" t="n">
        <f aca="false">E$4</f>
        <v>7</v>
      </c>
      <c r="G22" s="0" t="n">
        <f aca="false">H11</f>
        <v>4.02086933806456E-007</v>
      </c>
      <c r="H22" s="0" t="n">
        <f aca="false">I11</f>
        <v>1.42153581960641E-008</v>
      </c>
      <c r="J22" s="0" t="n">
        <f aca="false">J11</f>
        <v>0</v>
      </c>
      <c r="K22" s="7" t="n">
        <f aca="false">J$4</f>
        <v>7</v>
      </c>
      <c r="L22" s="0" t="n">
        <f aca="false">L11</f>
        <v>0</v>
      </c>
      <c r="M22" s="0" t="n">
        <f aca="false">M11</f>
        <v>0</v>
      </c>
      <c r="N22" s="7" t="n">
        <f aca="false">M$4</f>
        <v>7</v>
      </c>
      <c r="O22" s="0" t="n">
        <f aca="false">O11</f>
        <v>0</v>
      </c>
      <c r="Q22" s="0" t="n">
        <f aca="false">Q11</f>
        <v>0.06680175</v>
      </c>
      <c r="R22" s="7" t="n">
        <f aca="false">Q$4</f>
        <v>7</v>
      </c>
      <c r="S22" s="0" t="n">
        <f aca="false">S11</f>
        <v>3.26073548323579E-006</v>
      </c>
      <c r="T22" s="0" t="n">
        <f aca="false">T11</f>
        <v>0.23287756</v>
      </c>
      <c r="U22" s="7" t="n">
        <f aca="false">T$4</f>
        <v>7</v>
      </c>
      <c r="V22" s="0" t="n">
        <f aca="false">W11</f>
        <v>2.5719125874326E-006</v>
      </c>
      <c r="W22" s="0" t="n">
        <f aca="false">X11</f>
        <v>1.16399487338425E-007</v>
      </c>
      <c r="Y22" s="0" t="n">
        <f aca="false">Y11</f>
        <v>0</v>
      </c>
      <c r="Z22" s="7" t="n">
        <f aca="false">Y$4</f>
        <v>7</v>
      </c>
      <c r="AA22" s="0" t="n">
        <f aca="false">AA11</f>
        <v>0</v>
      </c>
      <c r="AB22" s="0" t="n">
        <f aca="false">AB11</f>
        <v>0.0922735</v>
      </c>
      <c r="AC22" s="7" t="n">
        <f aca="false">AB$4</f>
        <v>7</v>
      </c>
      <c r="AD22" s="0" t="n">
        <f aca="false">AD11</f>
        <v>1.3875477343651E-005</v>
      </c>
      <c r="AF22" s="0" t="n">
        <f aca="false">AF11</f>
        <v>0.06680175</v>
      </c>
      <c r="AG22" s="7" t="n">
        <f aca="false">AF$4</f>
        <v>7</v>
      </c>
      <c r="AH22" s="0" t="n">
        <f aca="false">AH11</f>
        <v>9.06949779271097E-006</v>
      </c>
      <c r="AI22" s="0" t="n">
        <f aca="false">AI11</f>
        <v>0.23288</v>
      </c>
      <c r="AJ22" s="7" t="n">
        <f aca="false">AI$4</f>
        <v>7</v>
      </c>
      <c r="AK22" s="0" t="n">
        <f aca="false">AL11</f>
        <v>6.15658390613806E-006</v>
      </c>
      <c r="AL22" s="0" t="n">
        <f aca="false">AM11</f>
        <v>8.00324465561028E-007</v>
      </c>
      <c r="AO22" s="7"/>
      <c r="AQ22" s="0" t="n">
        <f aca="false">AQ11</f>
        <v>0</v>
      </c>
      <c r="AR22" s="7" t="n">
        <f aca="false">AQ$4</f>
        <v>7</v>
      </c>
      <c r="AS22" s="0" t="n">
        <f aca="false">AS11</f>
        <v>0</v>
      </c>
    </row>
    <row r="23" customFormat="false" ht="15" hidden="false" customHeight="false" outlineLevel="0" collapsed="false">
      <c r="B23" s="0" t="n">
        <f aca="false">B12</f>
        <v>0.05966966</v>
      </c>
      <c r="C23" s="7" t="n">
        <f aca="false">B$4</f>
        <v>7</v>
      </c>
      <c r="D23" s="0" t="n">
        <f aca="false">D12</f>
        <v>5.01229263140296E-007</v>
      </c>
      <c r="E23" s="0" t="n">
        <f aca="false">E12</f>
        <v>0.21963225</v>
      </c>
      <c r="F23" s="7" t="n">
        <f aca="false">E$4</f>
        <v>7</v>
      </c>
      <c r="G23" s="0" t="n">
        <f aca="false">H12</f>
        <v>6.97979389718809E-007</v>
      </c>
      <c r="H23" s="0" t="n">
        <f aca="false">I12</f>
        <v>5.23515149481706E-010</v>
      </c>
      <c r="J23" s="0" t="n">
        <f aca="false">J12</f>
        <v>0</v>
      </c>
      <c r="K23" s="7" t="n">
        <f aca="false">J$4</f>
        <v>7</v>
      </c>
      <c r="L23" s="0" t="n">
        <f aca="false">L12</f>
        <v>0</v>
      </c>
      <c r="M23" s="0" t="n">
        <f aca="false">M12</f>
        <v>0</v>
      </c>
      <c r="N23" s="7" t="n">
        <f aca="false">M$4</f>
        <v>7</v>
      </c>
      <c r="O23" s="0" t="n">
        <f aca="false">O12</f>
        <v>0</v>
      </c>
      <c r="R23" s="7"/>
      <c r="T23" s="0" t="n">
        <f aca="false">T12</f>
        <v>0.21963225</v>
      </c>
      <c r="U23" s="7" t="n">
        <f aca="false">T$4</f>
        <v>7</v>
      </c>
      <c r="V23" s="0" t="n">
        <f aca="false">W12</f>
        <v>4.37144186641706E-006</v>
      </c>
      <c r="W23" s="0" t="n">
        <f aca="false">X12</f>
        <v>4.6451101840794E-008</v>
      </c>
      <c r="Y23" s="0" t="n">
        <f aca="false">Y12</f>
        <v>0</v>
      </c>
      <c r="Z23" s="7" t="n">
        <f aca="false">Y$4</f>
        <v>7</v>
      </c>
      <c r="AA23" s="0" t="n">
        <f aca="false">AA12</f>
        <v>0</v>
      </c>
      <c r="AB23" s="0" t="n">
        <f aca="false">AB12</f>
        <v>0</v>
      </c>
      <c r="AC23" s="7" t="n">
        <f aca="false">AB$4</f>
        <v>7</v>
      </c>
      <c r="AD23" s="0" t="n">
        <f aca="false">AD12</f>
        <v>0</v>
      </c>
      <c r="AG23" s="7"/>
      <c r="AI23" s="0" t="n">
        <f aca="false">AI12</f>
        <v>0.21963</v>
      </c>
      <c r="AJ23" s="7" t="n">
        <f aca="false">AI$4</f>
        <v>7</v>
      </c>
      <c r="AK23" s="0" t="n">
        <f aca="false">AL12</f>
        <v>1.0966997232263E-005</v>
      </c>
      <c r="AL23" s="0" t="n">
        <f aca="false">AM12</f>
        <v>7.38478550707551E-007</v>
      </c>
      <c r="AO23" s="7"/>
      <c r="AQ23" s="0" t="n">
        <f aca="false">AQ12</f>
        <v>0</v>
      </c>
      <c r="AR23" s="7" t="n">
        <f aca="false">AQ$4</f>
        <v>7</v>
      </c>
      <c r="AS23" s="0" t="n">
        <f aca="false">AS12</f>
        <v>0</v>
      </c>
    </row>
    <row r="24" customFormat="false" ht="15" hidden="false" customHeight="false" outlineLevel="0" collapsed="false">
      <c r="B24" s="0" t="n">
        <f aca="false">B13</f>
        <v>0</v>
      </c>
      <c r="C24" s="7" t="n">
        <f aca="false">B$4</f>
        <v>7</v>
      </c>
      <c r="D24" s="0" t="n">
        <f aca="false">D13</f>
        <v>0</v>
      </c>
      <c r="E24" s="0" t="n">
        <f aca="false">E13</f>
        <v>0.206896375</v>
      </c>
      <c r="F24" s="7" t="n">
        <f aca="false">E$4</f>
        <v>7</v>
      </c>
      <c r="G24" s="0" t="n">
        <f aca="false">H13</f>
        <v>1.03074227328784E-006</v>
      </c>
      <c r="H24" s="0" t="n">
        <f aca="false">I13</f>
        <v>1.85274517579231E-008</v>
      </c>
      <c r="J24" s="0" t="n">
        <f aca="false">J13</f>
        <v>0</v>
      </c>
      <c r="K24" s="7" t="n">
        <f aca="false">J$4</f>
        <v>7</v>
      </c>
      <c r="L24" s="0" t="n">
        <f aca="false">L13</f>
        <v>0</v>
      </c>
      <c r="M24" s="0" t="n">
        <f aca="false">M13</f>
        <v>0</v>
      </c>
      <c r="N24" s="7" t="n">
        <f aca="false">M$4</f>
        <v>7</v>
      </c>
      <c r="O24" s="0" t="n">
        <f aca="false">O13</f>
        <v>0</v>
      </c>
      <c r="R24" s="7"/>
      <c r="T24" s="0" t="n">
        <f aca="false">T13</f>
        <v>0.206896375</v>
      </c>
      <c r="U24" s="7" t="n">
        <f aca="false">T$4</f>
        <v>7</v>
      </c>
      <c r="V24" s="0" t="n">
        <f aca="false">W13</f>
        <v>6.6514439775837E-006</v>
      </c>
      <c r="W24" s="0" t="n">
        <f aca="false">X13</f>
        <v>8.48209049426462E-008</v>
      </c>
      <c r="Y24" s="0" t="n">
        <f aca="false">Y13</f>
        <v>0</v>
      </c>
      <c r="Z24" s="7" t="n">
        <f aca="false">Y$4</f>
        <v>7</v>
      </c>
      <c r="AA24" s="0" t="n">
        <f aca="false">AA13</f>
        <v>0</v>
      </c>
      <c r="AB24" s="0" t="n">
        <f aca="false">AB13</f>
        <v>0</v>
      </c>
      <c r="AC24" s="7" t="n">
        <f aca="false">AB$4</f>
        <v>7</v>
      </c>
      <c r="AD24" s="0" t="n">
        <f aca="false">AD13</f>
        <v>0</v>
      </c>
      <c r="AG24" s="7"/>
      <c r="AI24" s="0" t="n">
        <f aca="false">AI13</f>
        <v>0.2069</v>
      </c>
      <c r="AJ24" s="7" t="n">
        <f aca="false">AI$4</f>
        <v>7</v>
      </c>
      <c r="AK24" s="0" t="n">
        <f aca="false">AL13</f>
        <v>1.78881095644889E-005</v>
      </c>
      <c r="AL24" s="0" t="n">
        <f aca="false">AM13</f>
        <v>5.68353607570622E-007</v>
      </c>
      <c r="AO24" s="7"/>
      <c r="AQ24" s="0" t="n">
        <f aca="false">AQ13</f>
        <v>0</v>
      </c>
      <c r="AR24" s="7" t="n">
        <f aca="false">AQ$4</f>
        <v>7</v>
      </c>
      <c r="AS24" s="0" t="n">
        <f aca="false">AS13</f>
        <v>0</v>
      </c>
    </row>
    <row r="25" customFormat="false" ht="15" hidden="false" customHeight="false" outlineLevel="0" collapsed="false">
      <c r="B25" s="0" t="n">
        <f aca="false">B14</f>
        <v>0</v>
      </c>
      <c r="C25" s="7" t="n">
        <f aca="false">B$4</f>
        <v>7</v>
      </c>
      <c r="D25" s="0" t="n">
        <f aca="false">D14</f>
        <v>0</v>
      </c>
      <c r="E25" s="0" t="n">
        <f aca="false">E14</f>
        <v>0.448878</v>
      </c>
      <c r="F25" s="7" t="n">
        <f aca="false">E$4</f>
        <v>7</v>
      </c>
      <c r="G25" s="0" t="n">
        <f aca="false">H14</f>
        <v>8.25823118667557E-009</v>
      </c>
      <c r="H25" s="0" t="n">
        <f aca="false">I14</f>
        <v>5.24919210633736E-010</v>
      </c>
      <c r="J25" s="0" t="n">
        <f aca="false">J14</f>
        <v>0</v>
      </c>
      <c r="K25" s="7" t="n">
        <f aca="false">J$4</f>
        <v>7</v>
      </c>
      <c r="L25" s="0" t="n">
        <f aca="false">L14</f>
        <v>0</v>
      </c>
      <c r="M25" s="0" t="n">
        <f aca="false">M14</f>
        <v>0</v>
      </c>
      <c r="N25" s="7" t="n">
        <f aca="false">M$4</f>
        <v>7</v>
      </c>
      <c r="O25" s="0" t="n">
        <f aca="false">O14</f>
        <v>0</v>
      </c>
      <c r="R25" s="7"/>
      <c r="T25" s="0" t="n">
        <f aca="false">T14</f>
        <v>0.448878</v>
      </c>
      <c r="U25" s="7" t="n">
        <f aca="false">T$4</f>
        <v>7</v>
      </c>
      <c r="V25" s="0" t="n">
        <f aca="false">W14</f>
        <v>2.74725339192214E-008</v>
      </c>
      <c r="W25" s="0" t="n">
        <f aca="false">X14</f>
        <v>2.05710750475255E-009</v>
      </c>
      <c r="Y25" s="0" t="n">
        <f aca="false">Y14</f>
        <v>0</v>
      </c>
      <c r="Z25" s="7" t="n">
        <f aca="false">Y$4</f>
        <v>7</v>
      </c>
      <c r="AA25" s="0" t="n">
        <f aca="false">AA14</f>
        <v>0</v>
      </c>
      <c r="AB25" s="0" t="n">
        <f aca="false">AB14</f>
        <v>0</v>
      </c>
      <c r="AC25" s="7" t="n">
        <f aca="false">AB$4</f>
        <v>7</v>
      </c>
      <c r="AD25" s="0" t="n">
        <f aca="false">AD14</f>
        <v>0</v>
      </c>
      <c r="AG25" s="7"/>
      <c r="AI25" s="0" t="n">
        <f aca="false">AI14</f>
        <v>0.44888</v>
      </c>
      <c r="AJ25" s="7" t="n">
        <f aca="false">AI$4</f>
        <v>7</v>
      </c>
      <c r="AK25" s="0" t="n">
        <f aca="false">AL14</f>
        <v>7.38746998034195E-008</v>
      </c>
      <c r="AL25" s="0" t="n">
        <f aca="false">AM14</f>
        <v>2.13357976396639E-010</v>
      </c>
      <c r="AO25" s="7"/>
      <c r="AQ25" s="0" t="n">
        <f aca="false">AQ14</f>
        <v>0</v>
      </c>
      <c r="AR25" s="7" t="n">
        <f aca="false">AQ$4</f>
        <v>7</v>
      </c>
      <c r="AS25" s="0" t="n">
        <f aca="false">AS14</f>
        <v>0</v>
      </c>
    </row>
    <row r="26" customFormat="false" ht="15" hidden="false" customHeight="false" outlineLevel="0" collapsed="false">
      <c r="C26" s="7"/>
      <c r="F26" s="7"/>
      <c r="K26" s="7"/>
      <c r="N26" s="7"/>
    </row>
    <row r="27" customFormat="false" ht="15" hidden="false" customHeight="false" outlineLevel="0" collapsed="false">
      <c r="C27" s="7"/>
      <c r="F27" s="7"/>
      <c r="K27" s="7"/>
      <c r="N27" s="7"/>
    </row>
    <row r="28" customFormat="false" ht="15" hidden="false" customHeight="false" outlineLevel="0" collapsed="false">
      <c r="C28" s="7"/>
      <c r="F28" s="7"/>
      <c r="K28" s="7"/>
      <c r="N28" s="7"/>
    </row>
    <row r="29" customFormat="false" ht="15" hidden="false" customHeight="false" outlineLevel="0" collapsed="false">
      <c r="C29" s="7"/>
      <c r="F29" s="7"/>
      <c r="K29" s="7"/>
      <c r="N29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Chase</dc:creator>
  <dc:description/>
  <dc:language>en-US</dc:language>
  <cp:lastModifiedBy>Chase</cp:lastModifiedBy>
  <dcterms:modified xsi:type="dcterms:W3CDTF">2020-03-24T02:48:06Z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