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mcanadacom-my.sharepoint.com/personal/chris_eisen_rsmcanada_com/Documents/Clubs Project/Dta/Smartsheet/"/>
    </mc:Choice>
  </mc:AlternateContent>
  <xr:revisionPtr revIDLastSave="847" documentId="8_{7741AD7C-0429-4C40-AA23-A7F4E4559F49}" xr6:coauthVersionLast="47" xr6:coauthVersionMax="47" xr10:uidLastSave="{51795544-26C9-4555-B3F5-479CA0B35376}"/>
  <bookViews>
    <workbookView xWindow="-108" yWindow="-108" windowWidth="23256" windowHeight="12576" activeTab="3" xr2:uid="{2B0D48CB-9385-49CA-AA3A-AEA0A645B50D}"/>
  </bookViews>
  <sheets>
    <sheet name="Perc" sheetId="1" r:id="rId1"/>
    <sheet name="Dol" sheetId="2" r:id="rId2"/>
    <sheet name="Tot" sheetId="3" r:id="rId3"/>
    <sheet name="Exec Sum" sheetId="4" r:id="rId4"/>
    <sheet name="Golf" sheetId="5" r:id="rId5"/>
  </sheets>
  <externalReferences>
    <externalReference r:id="rId6"/>
  </externalReferences>
  <definedNames>
    <definedName name="BOCA_18_cost_p.hole">'[1]IN ROWS'!$GX$21</definedName>
    <definedName name="BOCA_18_paytax_bens_p.hole">'[1]IN ROWS'!$JS$21</definedName>
    <definedName name="BOCA_18_salwage_p.hole">'[1]IN ROWS'!$JR$21</definedName>
    <definedName name="BOCA_18_supplies_p.hole">'[1]IN ROWS'!$JT$21</definedName>
    <definedName name="BOCA_3rdparty_debt">'[1]IN ROWS'!$BM$21</definedName>
    <definedName name="BOCA_3rdparty_debt_perFME">'[1]IN ROWS'!$BW$21</definedName>
    <definedName name="BOCA_Cap_addns_perFME">'[1]IN ROWS'!$BX$21</definedName>
    <definedName name="BOCA_capaddn_to_depn">'[1]IN ROWS'!$BL$21</definedName>
    <definedName name="BOCA_dues_HIGH_CY">'[1]IN ROWS'!$W$21</definedName>
    <definedName name="BOCA_dues_Inc_HIGH">'[1]IN ROWS'!$IC$21</definedName>
    <definedName name="BOCA_fb_rev_p.FME">'[1]IN ROWS'!$ES$21</definedName>
    <definedName name="BOCA_FME">'[1]IN ROWS'!$K$21</definedName>
    <definedName name="BOCA_FME_p.employee">'[1]IN ROWS'!$EJ$21</definedName>
    <definedName name="BOCA_mem">'[1]IN ROWS'!$J$21</definedName>
    <definedName name="BOCA_mult_cost_p.hole">'[1]IN ROWS'!$HQ$21</definedName>
    <definedName name="BOCA_mult_paytax_bens_p.hole">'[1]IN ROWS'!$KA$21</definedName>
    <definedName name="BOCA_mult_salwage_p.hole">'[1]IN ROWS'!$JZ$21</definedName>
    <definedName name="BOCA_mult_supplies_p.hole">'[1]IN ROWS'!$KB$21</definedName>
    <definedName name="BOCA_pay_net_servchg">'[1]IN ROWS'!$FZ$21:$GA$21</definedName>
    <definedName name="BOCA_pay_p.FME">'[1]IN ROWS'!$DV$21</definedName>
    <definedName name="BOCA_pay_taxANDben">'[1]IN ROWS'!$GB$21:$GC$21</definedName>
    <definedName name="BOCA_ref_equity_perc_HIGH">'[1]IN ROWS'!$IA$21</definedName>
    <definedName name="BOCA_tot_init_HIGH">'[1]IN ROWS'!$S$21</definedName>
    <definedName name="BOCA_wkg_cap">'[1]IN ROWS'!$BS$21</definedName>
    <definedName name="FL_18_cost_p.hole">'[1]IN ROWS'!$GX$9</definedName>
    <definedName name="FL_18_paytax_bens_p.hole">'[1]IN ROWS'!$JS$9</definedName>
    <definedName name="FL_18_salwage_p.hole">'[1]IN ROWS'!$JR$9</definedName>
    <definedName name="FL_18_supplies_p.hole">'[1]IN ROWS'!$JT$9</definedName>
    <definedName name="FL_3rdparty_debt">'[1]IN ROWS'!$BM$9</definedName>
    <definedName name="FL_3rdparty_debt_perFME">'[1]IN ROWS'!$BW$9</definedName>
    <definedName name="FL_Cap_addns_perFME">'[1]IN ROWS'!$BX$9</definedName>
    <definedName name="FL_capaddn_to_depn">'[1]IN ROWS'!$BL$9</definedName>
    <definedName name="FL_dues_HIGH_CY">'[1]IN ROWS'!$W$9</definedName>
    <definedName name="FL_dues_Inc_HIGH">'[1]IN ROWS'!$IC$9</definedName>
    <definedName name="FL_fb_rev_p.FME">'[1]IN ROWS'!$ES$9</definedName>
    <definedName name="FL_FME">'[1]IN ROWS'!$K$9</definedName>
    <definedName name="FL_FME_p.employee">'[1]IN ROWS'!$EJ$9</definedName>
    <definedName name="FL_mem">'[1]IN ROWS'!$J$9</definedName>
    <definedName name="FL_mult_cost_p.hole">'[1]IN ROWS'!$HQ$9</definedName>
    <definedName name="FL_mult_paytax_bens_p.hole">'[1]IN ROWS'!$KA$9</definedName>
    <definedName name="FL_mult_salwage_p.hole">'[1]IN ROWS'!$JZ$9</definedName>
    <definedName name="FL_mult_supplies_p.hole">'[1]IN ROWS'!$KB$9</definedName>
    <definedName name="FL_pay_net_servchg">'[1]IN ROWS'!$FZ$9:$GA$9</definedName>
    <definedName name="FL_pay_p.FME">'[1]IN ROWS'!$DV$9</definedName>
    <definedName name="FL_pay_taxANDben">'[1]IN ROWS'!$GB$9:$GC$9</definedName>
    <definedName name="FL_ref_equity_perc_HIGH">'[1]IN ROWS'!$IA$9</definedName>
    <definedName name="FL_tot_init_HIGH">'[1]IN ROWS'!$S$9</definedName>
    <definedName name="FL_wkg_cap">'[1]IN ROWS'!$BS$9</definedName>
    <definedName name="NC_18_cost_p.hole">'[1]IN ROWS'!$GX$39</definedName>
    <definedName name="NC_18_paytax_bens_p.hole">'[1]IN ROWS'!$JS$39</definedName>
    <definedName name="NC_18_salwage_p.hole">'[1]IN ROWS'!$JR$39</definedName>
    <definedName name="NC_18_supplies_p.hole">'[1]IN ROWS'!$JT$39</definedName>
    <definedName name="NC_3rdparty_debt">'[1]IN ROWS'!$BM$39</definedName>
    <definedName name="NC_3rdparty_debt_perFME">'[1]IN ROWS'!$BW$39</definedName>
    <definedName name="NC_Cap_addns_perFME">'[1]IN ROWS'!$BX$39</definedName>
    <definedName name="NC_capaddn_to_depn">'[1]IN ROWS'!$BL$39</definedName>
    <definedName name="NC_dues_HIGH_CY">'[1]IN ROWS'!$W$39</definedName>
    <definedName name="NC_dues_Inc_HIGH">'[1]IN ROWS'!$IC$39</definedName>
    <definedName name="NC_fb_rev_p.FME">'[1]IN ROWS'!$ES$39</definedName>
    <definedName name="NC_FME">'[1]IN ROWS'!$K$39</definedName>
    <definedName name="NC_FME_p.employee">'[1]IN ROWS'!$EJ$39</definedName>
    <definedName name="NC_mem">'[1]IN ROWS'!$J$39</definedName>
    <definedName name="NC_mult_cost_p.hole">'[1]IN ROWS'!$HQ$39</definedName>
    <definedName name="NC_mult_paytax_bens_p.hole">'[1]IN ROWS'!$KA$39</definedName>
    <definedName name="NC_mult_salwage_p.hole">'[1]IN ROWS'!$JZ$39</definedName>
    <definedName name="NC_mult_supplies_p.hole">'[1]IN ROWS'!$KB$39</definedName>
    <definedName name="NC_pay_net_servchg">'[1]IN ROWS'!$FZ$39:$GA$39</definedName>
    <definedName name="NC_pay_p.FME">'[1]IN ROWS'!$DV$39</definedName>
    <definedName name="NC_pay_taxANDben">'[1]IN ROWS'!$GB$39:$GC$39</definedName>
    <definedName name="NC_ref_equity_perc_HIGH">'[1]IN ROWS'!$IA$39</definedName>
    <definedName name="NC_tot_init_HIGH">'[1]IN ROWS'!$S$39</definedName>
    <definedName name="NC_wkg_cap">'[1]IN ROWS'!$BS$39</definedName>
    <definedName name="SE_18_cost_p.hole">'[1]IN ROWS'!$GX$15</definedName>
    <definedName name="SE_18_paytax_bens_p.hole">'[1]IN ROWS'!$JS$15</definedName>
    <definedName name="SE_18_salwage_p.hole">'[1]IN ROWS'!$JR$15</definedName>
    <definedName name="SE_18_supplies_p.hole">'[1]IN ROWS'!$JT$15</definedName>
    <definedName name="SE_3rdparty_debt">'[1]IN ROWS'!$BM$15</definedName>
    <definedName name="SE_3rdparty_debt_perFME">'[1]IN ROWS'!$BW$15</definedName>
    <definedName name="SE_Cap_addns_perFME">'[1]IN ROWS'!$BX$15</definedName>
    <definedName name="SE_capaddn_to_depn">'[1]IN ROWS'!$BL$15</definedName>
    <definedName name="SE_dues_HIGH_CY">'[1]IN ROWS'!$W$15</definedName>
    <definedName name="SE_dues_Inc_HIGH">'[1]IN ROWS'!$IC$15</definedName>
    <definedName name="SE_fb_rev_p.FME">'[1]IN ROWS'!$ES$15</definedName>
    <definedName name="SE_FME">'[1]IN ROWS'!$K$15</definedName>
    <definedName name="SE_FME_p.employee">'[1]IN ROWS'!$EJ$15</definedName>
    <definedName name="SE_mem">'[1]IN ROWS'!$J$15</definedName>
    <definedName name="SE_mult_cost_p.hole">'[1]IN ROWS'!$HQ$15</definedName>
    <definedName name="SE_mult_paytax_bens_p.hole">'[1]IN ROWS'!$KA$15</definedName>
    <definedName name="SE_mult_salwage_p.hole">'[1]IN ROWS'!$JZ$15</definedName>
    <definedName name="SE_mult_supplies_p.hole">'[1]IN ROWS'!$KB$15</definedName>
    <definedName name="SE_pay_net_servchg">'[1]IN ROWS'!$FZ$15:$GA$15</definedName>
    <definedName name="SE_pay_p.FME">'[1]IN ROWS'!$DV$15</definedName>
    <definedName name="SE_pay_taxANDben">'[1]IN ROWS'!$GB$15:$GC$15</definedName>
    <definedName name="SE_ref_equity_perc_HIGH">'[1]IN ROWS'!$IA$15</definedName>
    <definedName name="SE_tot_init_HIGH">'[1]IN ROWS'!$S$15</definedName>
    <definedName name="SE_wkg_cap">'[1]IN ROWS'!$BS$15</definedName>
    <definedName name="SW_18_cost_p.hole">'[1]IN ROWS'!$GX$27</definedName>
    <definedName name="SW_18_paytax_bens_p.hole">'[1]IN ROWS'!$JS$27</definedName>
    <definedName name="SW_18_salwage_p.hole">'[1]IN ROWS'!$JR$27</definedName>
    <definedName name="SW_18_supplies_p.hole">'[1]IN ROWS'!$JT$27</definedName>
    <definedName name="SW_3rdparty_debt">'[1]IN ROWS'!$BM$27</definedName>
    <definedName name="SW_3rdparty_debt_perFME">'[1]IN ROWS'!$BW$27</definedName>
    <definedName name="SW_Cap_addns_perFME">'[1]IN ROWS'!$BX$27</definedName>
    <definedName name="SW_capaddn_to_depn">'[1]IN ROWS'!$BL$27</definedName>
    <definedName name="SW_dues_HIGH_CY">'[1]IN ROWS'!$W$27</definedName>
    <definedName name="SW_dues_Inc_HIGH">'[1]IN ROWS'!$IC$27</definedName>
    <definedName name="SW_fb_rev_p.FME">'[1]IN ROWS'!$ES$27</definedName>
    <definedName name="SW_FME">'[1]IN ROWS'!$K$27</definedName>
    <definedName name="SW_FME_p.employee">'[1]IN ROWS'!$EJ$27</definedName>
    <definedName name="SW_mem">'[1]IN ROWS'!$J$27</definedName>
    <definedName name="SW_mult_cost_p.hole">'[1]IN ROWS'!$HQ$27</definedName>
    <definedName name="SW_mult_paytax_bens_p.hole">'[1]IN ROWS'!$KA$27</definedName>
    <definedName name="SW_mult_salwage_p.hole">'[1]IN ROWS'!$JZ$27</definedName>
    <definedName name="SW_mult_supplies_p.hole">'[1]IN ROWS'!$KB$27</definedName>
    <definedName name="SW_pay_net_servchg">'[1]IN ROWS'!$FZ$27:$GA$27</definedName>
    <definedName name="SW_pay_p.FME">'[1]IN ROWS'!$DV$27</definedName>
    <definedName name="SW_pay_taxANDben">'[1]IN ROWS'!$GB$27:$GC$27</definedName>
    <definedName name="SW_ref_equity_perc_HIGH">'[1]IN ROWS'!$IA$27</definedName>
    <definedName name="SW_tot_init_HIGH">'[1]IN ROWS'!$S$27</definedName>
    <definedName name="SW_wkg_cap">'[1]IN ROWS'!$BS$27</definedName>
    <definedName name="SWCIRA_18_cost_p.hole">'[1]IN ROWS'!$GX$33</definedName>
    <definedName name="SWCIRA_18_paytax_bens_p.hole">'[1]IN ROWS'!$JS$33</definedName>
    <definedName name="SWCIRA_18_salwage_p.hole">'[1]IN ROWS'!$JR$33</definedName>
    <definedName name="SWCIRA_18_supplies_p.hole">'[1]IN ROWS'!$JT$33</definedName>
    <definedName name="SWCIRA_3rdparty_debt">'[1]IN ROWS'!$BM$33</definedName>
    <definedName name="SWCIRA_3rdparty_debt_perFME">'[1]IN ROWS'!$BW$33</definedName>
    <definedName name="SWCIRA_Cap_addns_perFME">'[1]IN ROWS'!$BX$33</definedName>
    <definedName name="SWCIRA_capaddn_to_depn">'[1]IN ROWS'!$BL$33</definedName>
    <definedName name="SWCIRA_dues_HIGH_CY">'[1]IN ROWS'!$W$33</definedName>
    <definedName name="SWCIRA_dues_Inc_HIGH">'[1]IN ROWS'!$IC$33</definedName>
    <definedName name="SWCIRA_fb_rev_p.FME">'[1]IN ROWS'!$ES$33</definedName>
    <definedName name="SWCIRA_FME">'[1]IN ROWS'!$K$33</definedName>
    <definedName name="SWCIRA_FME_p.employee">'[1]IN ROWS'!$EJ$33</definedName>
    <definedName name="SWCIRA_mem">'[1]IN ROWS'!$J$33</definedName>
    <definedName name="SWCIRA_pay_net_servchg">'[1]IN ROWS'!$FZ$33:$GA$33</definedName>
    <definedName name="SWCIRA_pay_p.FME">'[1]IN ROWS'!$DV$33</definedName>
    <definedName name="SWCIRA_pay_taxANDben">'[1]IN ROWS'!$GB$33:$GC$33</definedName>
    <definedName name="SWCIRA_ref_equity_perc_HIGH">'[1]IN ROWS'!$IA$33</definedName>
    <definedName name="SWCIRA_tot_init_HIGH">'[1]IN ROWS'!$S$33</definedName>
    <definedName name="SWCIRA_wkg_cap">'[1]IN ROWS'!$BS$33</definedName>
    <definedName name="YB_3rdparty_debt">'[1]IN ROWS'!$BM$45</definedName>
    <definedName name="YB_3rdparty_debt_perFME">'[1]IN ROWS'!$BW$45</definedName>
    <definedName name="YB_Cap_addns_perFME">'[1]IN ROWS'!$BX$45</definedName>
    <definedName name="YB_capaddn_to_depn">'[1]IN ROWS'!$BL$45</definedName>
    <definedName name="YB_dues_HIGH_CY">'[1]IN ROWS'!$W$45</definedName>
    <definedName name="YB_dues_Inc_HIGH">'[1]IN ROWS'!$IC$45</definedName>
    <definedName name="YB_fb_rev_p.FME">'[1]IN ROWS'!$ES$45</definedName>
    <definedName name="YB_FME">'[1]IN ROWS'!$K$45</definedName>
    <definedName name="YB_FME_p.employee">'[1]IN ROWS'!$EJ$45</definedName>
    <definedName name="YB_mem">'[1]IN ROWS'!$J$45</definedName>
    <definedName name="YB_pay_net_servchg">'[1]IN ROWS'!$FZ$45:$GA$45</definedName>
    <definedName name="YB_pay_p.FME">'[1]IN ROWS'!$DV$45</definedName>
    <definedName name="YB_pay_taxANDben">'[1]IN ROWS'!$GB$45:$GC$45</definedName>
    <definedName name="YB_ref_equity_perc_HIGH">'[1]IN ROWS'!$IA$45</definedName>
    <definedName name="YB_tot_init_HIGH">'[1]IN ROWS'!$S$45</definedName>
    <definedName name="YB_wkg_cap">'[1]IN ROWS'!$BS$45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6" i="2" l="1"/>
  <c r="D345" i="2"/>
  <c r="D344" i="2"/>
  <c r="D343" i="2"/>
  <c r="D342" i="2"/>
  <c r="D341" i="2"/>
  <c r="D340" i="2"/>
  <c r="D190" i="1"/>
  <c r="D189" i="1"/>
  <c r="D188" i="1"/>
  <c r="D187" i="1"/>
  <c r="D186" i="1"/>
  <c r="D185" i="1"/>
  <c r="D184" i="1"/>
  <c r="D332" i="2"/>
  <c r="D331" i="2"/>
  <c r="D330" i="2"/>
  <c r="D329" i="2"/>
  <c r="D328" i="2"/>
  <c r="D327" i="2"/>
  <c r="D326" i="2"/>
  <c r="D155" i="1" l="1"/>
  <c r="D154" i="1"/>
  <c r="D153" i="1"/>
  <c r="D152" i="1"/>
  <c r="D151" i="1"/>
  <c r="D150" i="1"/>
  <c r="D149" i="1"/>
  <c r="D64" i="3"/>
  <c r="D63" i="3"/>
  <c r="D62" i="3"/>
  <c r="D61" i="3"/>
  <c r="D60" i="3"/>
  <c r="D59" i="3"/>
  <c r="D58" i="3"/>
  <c r="D29" i="3"/>
  <c r="D28" i="3"/>
  <c r="D27" i="3"/>
  <c r="D26" i="3"/>
  <c r="D25" i="3"/>
  <c r="D24" i="3"/>
  <c r="D23" i="3"/>
  <c r="D50" i="2"/>
  <c r="D49" i="2"/>
  <c r="D48" i="2"/>
  <c r="D47" i="2"/>
  <c r="D46" i="2"/>
  <c r="D45" i="2"/>
  <c r="D44" i="2"/>
  <c r="D29" i="2"/>
  <c r="D28" i="2"/>
  <c r="D27" i="2"/>
  <c r="D26" i="2"/>
  <c r="D25" i="2"/>
  <c r="D24" i="2"/>
  <c r="D23" i="2"/>
  <c r="D106" i="1"/>
  <c r="D105" i="1"/>
  <c r="D104" i="1"/>
  <c r="D103" i="1"/>
  <c r="D102" i="1"/>
  <c r="D101" i="1"/>
  <c r="D100" i="1"/>
  <c r="D79" i="1"/>
  <c r="D80" i="1"/>
  <c r="D81" i="1"/>
  <c r="D82" i="1"/>
  <c r="D83" i="1"/>
  <c r="D84" i="1"/>
  <c r="D85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<sst xmlns="http://schemas.openxmlformats.org/spreadsheetml/2006/main" count="1437" uniqueCount="94">
  <si>
    <t>Percentage of clubs with positive working capital</t>
  </si>
  <si>
    <t>Field</t>
  </si>
  <si>
    <t>Classification</t>
  </si>
  <si>
    <t>Year</t>
  </si>
  <si>
    <t>Value</t>
  </si>
  <si>
    <t>Routine capital improvements to depreciation expense (10 year average 2014 - 2023)</t>
  </si>
  <si>
    <t>Capital improvements per full member equivalent (FME)</t>
  </si>
  <si>
    <t>Percentage of clubs with third party debt</t>
  </si>
  <si>
    <t>Third party debt per full member equivalent (FME)</t>
  </si>
  <si>
    <t>Number of total memberships</t>
  </si>
  <si>
    <t>Full Member Equivalent (FME)</t>
  </si>
  <si>
    <t>Total annual membership cost</t>
  </si>
  <si>
    <t>Dues (full membership)</t>
  </si>
  <si>
    <t>Percentage of clubs increasing dues</t>
  </si>
  <si>
    <t>Refundable equity percentage</t>
  </si>
  <si>
    <t>a. Florida</t>
  </si>
  <si>
    <t>b. Southeast without Boca</t>
  </si>
  <si>
    <t>c. Boca Raton Area</t>
  </si>
  <si>
    <t>d. Southwest without CIRAs</t>
  </si>
  <si>
    <t>e. Southwest CIRAs</t>
  </si>
  <si>
    <t>f. North And Central</t>
  </si>
  <si>
    <t>g. Yacht And Beach</t>
  </si>
  <si>
    <t>Payroll and related per FME</t>
  </si>
  <si>
    <t>Membership (FME) to employees</t>
  </si>
  <si>
    <t>Cost per hole - 18 holes</t>
  </si>
  <si>
    <t>Cost per hole - multiple</t>
  </si>
  <si>
    <t>Course supplies per hole - 18 holes</t>
  </si>
  <si>
    <t>Course supplies per hole - multiple</t>
  </si>
  <si>
    <t>Payroll costs per hole - 18 holes</t>
  </si>
  <si>
    <t>Payroll costs per hole - multiple</t>
  </si>
  <si>
    <t>Salaries &amp; wages - 18 holes</t>
  </si>
  <si>
    <t>PTEB - 18 holes</t>
  </si>
  <si>
    <t>Course supplies - 18 holes</t>
  </si>
  <si>
    <t>Repairs  - 18 holes</t>
  </si>
  <si>
    <t>Leased equipment - 18 holes</t>
  </si>
  <si>
    <t>Other (incl. utilities) - 18 holes</t>
  </si>
  <si>
    <t>Salaries &amp; wages - multiple</t>
  </si>
  <si>
    <t>PTEB - multiple</t>
  </si>
  <si>
    <t>Course supplies - multiple</t>
  </si>
  <si>
    <t>Repairs  - multiple</t>
  </si>
  <si>
    <t>Leased equipment - multiple</t>
  </si>
  <si>
    <t>Other (incl. utilities) - multiple</t>
  </si>
  <si>
    <t>Full membership dues statewide</t>
  </si>
  <si>
    <t>Full membership joining fees statewide</t>
  </si>
  <si>
    <t>Restaurant sales per FME</t>
  </si>
  <si>
    <t>Restaurant salaries &amp; benefits compared to revenue</t>
  </si>
  <si>
    <t>Cost of food and beverage - total</t>
  </si>
  <si>
    <t>Salaries Net of Gratuities - total</t>
  </si>
  <si>
    <t>PTEB - total</t>
  </si>
  <si>
    <t>Other departmental expenses - total</t>
  </si>
  <si>
    <t>Capital improvements per FME</t>
  </si>
  <si>
    <t>2019 - 2023</t>
  </si>
  <si>
    <t>Total membership</t>
  </si>
  <si>
    <t>Full member equivalents (FME)</t>
  </si>
  <si>
    <t>Mandatory membership %</t>
  </si>
  <si>
    <t>Employees - in season</t>
  </si>
  <si>
    <t>Memberships (FME) to employees</t>
  </si>
  <si>
    <t>Full membership - dues (2024)</t>
  </si>
  <si>
    <t>Full membership - joining fees</t>
  </si>
  <si>
    <t>Full membership - refunadable equity percentages</t>
  </si>
  <si>
    <t>Average of Full membership - total annual cost</t>
  </si>
  <si>
    <t>Full membership - % that had a dues rate increase</t>
  </si>
  <si>
    <t>Clubs with an annual capital assessment</t>
  </si>
  <si>
    <t>Operating assessment %</t>
  </si>
  <si>
    <t>Third-party debt per FME</t>
  </si>
  <si>
    <t>g. Yacht and Beach Clubs</t>
  </si>
  <si>
    <t>Combined revenues</t>
  </si>
  <si>
    <t>Food and beverage (F&amp;B) revenues</t>
  </si>
  <si>
    <t>Food Sales to $1 of beverage sales</t>
  </si>
  <si>
    <t>F&amp;B departmental subsidy to combined F&amp;B sales</t>
  </si>
  <si>
    <t>F&amp;B departmental subsidy</t>
  </si>
  <si>
    <t>F&amp;B departmental subsidy: Total dues revenue</t>
  </si>
  <si>
    <t>F&amp;B departmental subsidy: FME</t>
  </si>
  <si>
    <t>F&amp;B gross profit %</t>
  </si>
  <si>
    <t>GCM 18 holes - rounds</t>
  </si>
  <si>
    <t>GCM 18 holes - cost per hole</t>
  </si>
  <si>
    <t>GCM 18 holes - total operating expense</t>
  </si>
  <si>
    <t>GCM multiple course - rounds</t>
  </si>
  <si>
    <t>GCM multiple course - cost per hole</t>
  </si>
  <si>
    <t>GCM multiple course - total operating expense</t>
  </si>
  <si>
    <t>% of clubs incurring</t>
  </si>
  <si>
    <t>Full Membership Capital Assessment</t>
  </si>
  <si>
    <t>Rounds (18 holes)</t>
  </si>
  <si>
    <t>Round 18 Change</t>
  </si>
  <si>
    <t>Rounds (multi, based on 18)</t>
  </si>
  <si>
    <t>Annual change (multiple holes)*</t>
  </si>
  <si>
    <t>Average of in-house pro shop</t>
  </si>
  <si>
    <t>Cost of pro shop sales %</t>
  </si>
  <si>
    <t>Cost per hole</t>
  </si>
  <si>
    <t>% change</t>
  </si>
  <si>
    <t>Maintained acres</t>
  </si>
  <si>
    <t>GCM cost per acre</t>
  </si>
  <si>
    <t>GCM cost per round</t>
  </si>
  <si>
    <t>% change*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</si>
</sst>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-* #,##0_-;\-* #,##0_-;_-* &quot;-&quot;??_-;_-@_-"/>
    <numFmt numFmtId="166" formatCode="#,##0.0"/>
    <numFmt numFmtId="167" formatCode="#,##0.0;\-#,##0.0"/>
    <numFmt numFmtId="168" formatCode="_(&quot;$&quot;* #,##0_);_(&quot;$&quot;* \(#,##0\);_(&quot;$&quot;* &quot;-&quot;??_);_(@_)"/>
    <numFmt numFmtId="169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Myriad Web"/>
      <family val="2"/>
    </font>
    <font>
      <sz val="12"/>
      <name val="Myriad Web"/>
    </font>
    <font>
      <b/>
      <sz val="11"/>
      <color theme="1" tint="0.499984740745262"/>
      <name val="Myriad Web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3" applyFont="1" applyAlignment="1">
      <alignment horizontal="center" wrapText="1"/>
    </xf>
    <xf numFmtId="9" fontId="2" fillId="0" borderId="0" xfId="2" applyFont="1" applyFill="1"/>
    <xf numFmtId="9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2" fillId="0" borderId="0" xfId="1" applyNumberFormat="1" applyFont="1" applyFill="1"/>
    <xf numFmtId="164" fontId="4" fillId="0" borderId="0" xfId="1" applyNumberFormat="1" applyFont="1" applyFill="1"/>
    <xf numFmtId="165" fontId="2" fillId="0" borderId="0" xfId="1" applyNumberFormat="1" applyFont="1" applyFill="1"/>
    <xf numFmtId="165" fontId="2" fillId="2" borderId="0" xfId="1" applyNumberFormat="1" applyFont="1" applyFill="1"/>
    <xf numFmtId="165" fontId="4" fillId="0" borderId="0" xfId="1" applyNumberFormat="1" applyFont="1" applyFill="1"/>
    <xf numFmtId="166" fontId="0" fillId="0" borderId="0" xfId="0" applyNumberFormat="1"/>
    <xf numFmtId="168" fontId="2" fillId="3" borderId="0" xfId="4" applyNumberFormat="1" applyFont="1" applyFill="1"/>
    <xf numFmtId="169" fontId="2" fillId="3" borderId="0" xfId="5" applyNumberFormat="1" applyFont="1" applyFill="1"/>
    <xf numFmtId="10" fontId="0" fillId="0" borderId="0" xfId="0" applyNumberFormat="1"/>
    <xf numFmtId="0" fontId="3" fillId="0" borderId="0" xfId="0" applyFont="1"/>
    <xf numFmtId="6" fontId="0" fillId="0" borderId="0" xfId="0" applyNumberFormat="1"/>
    <xf numFmtId="8" fontId="0" fillId="0" borderId="0" xfId="0" applyNumberFormat="1"/>
  </cellXfs>
  <cellStyles count="6">
    <cellStyle name="Comma" xfId="1" builtinId="3"/>
    <cellStyle name="Currency 8" xfId="4" xr:uid="{F2727747-25D6-436D-BE3A-07FAAC8DB3B4}"/>
    <cellStyle name="Normal" xfId="0" builtinId="0"/>
    <cellStyle name="Normal 4" xfId="3" xr:uid="{40FAF6C4-E07B-4E84-BFAB-116F2258639B}"/>
    <cellStyle name="Percent" xfId="2" builtinId="5"/>
    <cellStyle name="Percent 4" xfId="5" xr:uid="{B1983B6A-CF70-459D-8947-365C470BCA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smcanadacom-my.sharepoint.com/personal/chris_eisen_rsmcanada_com/Documents/Clubs%20Project/Dta/Smartsheet/Trends%202023%20050623v6.2.xlsx" TargetMode="External"/><Relationship Id="rId1" Type="http://schemas.openxmlformats.org/officeDocument/2006/relationships/externalLinkPath" Target="Trends%202023%20050623v6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&gt;&gt;"/>
      <sheetName val="copy to peer group"/>
      <sheetName val="in columns"/>
      <sheetName val="Sheet 1"/>
      <sheetName val="IN ROWS"/>
      <sheetName val="Area (&amp;golfacre for lookup)"/>
      <sheetName val="Q&amp;A&gt;&gt;"/>
      <sheetName val="2022 Q"/>
      <sheetName val="2023q"/>
      <sheetName val="init fee cy v py"/>
      <sheetName val="Q"/>
      <sheetName val="Q 2020"/>
      <sheetName val="Clubs FY19 v FY20"/>
      <sheetName val="Detail Summary - for reviewer"/>
      <sheetName val="TRENDS TABLES &amp; CHARTS&gt;&gt;"/>
      <sheetName val="Exec Summary"/>
      <sheetName val="Bal Sheet"/>
      <sheetName val="Membership"/>
      <sheetName val="Op Rev &amp; Exp"/>
      <sheetName val="Golf"/>
      <sheetName val="F&amp;B"/>
      <sheetName val="Internal Stuff&gt;&gt;"/>
      <sheetName val="golf acre&amp;rounds"/>
      <sheetName val="FME"/>
    </sheetNames>
    <sheetDataSet>
      <sheetData sheetId="0"/>
      <sheetData sheetId="1"/>
      <sheetData sheetId="2"/>
      <sheetData sheetId="3"/>
      <sheetData sheetId="4">
        <row r="9">
          <cell r="J9">
            <v>850</v>
          </cell>
          <cell r="K9">
            <v>730</v>
          </cell>
          <cell r="S9">
            <v>129000</v>
          </cell>
          <cell r="W9">
            <v>18600</v>
          </cell>
          <cell r="BL9">
            <v>1.71</v>
          </cell>
          <cell r="BM9">
            <v>0.82</v>
          </cell>
          <cell r="BS9">
            <v>0.52</v>
          </cell>
          <cell r="BW9">
            <v>8640</v>
          </cell>
          <cell r="BX9">
            <v>5410</v>
          </cell>
          <cell r="DV9">
            <v>11550</v>
          </cell>
          <cell r="EJ9">
            <v>4.5</v>
          </cell>
          <cell r="ES9">
            <v>4200</v>
          </cell>
          <cell r="FZ9">
            <v>0.79200000000000004</v>
          </cell>
          <cell r="GA9">
            <v>-4.9000000000000002E-2</v>
          </cell>
          <cell r="GB9">
            <v>0.155</v>
          </cell>
          <cell r="GC9">
            <v>2.1999999999999999E-2</v>
          </cell>
          <cell r="GX9">
            <v>118400</v>
          </cell>
          <cell r="HQ9">
            <v>107200</v>
          </cell>
          <cell r="IA9">
            <v>0.08</v>
          </cell>
          <cell r="IC9">
            <v>0.94</v>
          </cell>
          <cell r="JR9">
            <v>54900</v>
          </cell>
          <cell r="JS9">
            <v>10700</v>
          </cell>
          <cell r="JT9">
            <v>29800</v>
          </cell>
          <cell r="JZ9">
            <v>50700</v>
          </cell>
          <cell r="KA9">
            <v>8800</v>
          </cell>
          <cell r="KB9">
            <v>27600</v>
          </cell>
        </row>
        <row r="15">
          <cell r="J15">
            <v>660</v>
          </cell>
          <cell r="K15">
            <v>620</v>
          </cell>
          <cell r="S15">
            <v>176500</v>
          </cell>
          <cell r="W15">
            <v>20400</v>
          </cell>
          <cell r="BL15">
            <v>1.79</v>
          </cell>
          <cell r="BM15">
            <v>0.74</v>
          </cell>
          <cell r="BS15">
            <v>0.52</v>
          </cell>
          <cell r="BW15">
            <v>10650</v>
          </cell>
          <cell r="BX15">
            <v>6730</v>
          </cell>
          <cell r="DV15">
            <v>14710</v>
          </cell>
          <cell r="EJ15">
            <v>3.7</v>
          </cell>
          <cell r="ES15">
            <v>5100</v>
          </cell>
          <cell r="FZ15">
            <v>0.746</v>
          </cell>
          <cell r="GA15">
            <v>-4.1000000000000002E-2</v>
          </cell>
          <cell r="GB15">
            <v>0.14199999999999999</v>
          </cell>
          <cell r="GC15">
            <v>1.9E-2</v>
          </cell>
          <cell r="GX15">
            <v>145900</v>
          </cell>
          <cell r="HQ15">
            <v>113000</v>
          </cell>
          <cell r="IA15">
            <v>0.12</v>
          </cell>
          <cell r="IC15">
            <v>1</v>
          </cell>
          <cell r="JR15">
            <v>67700</v>
          </cell>
          <cell r="JS15">
            <v>12000</v>
          </cell>
          <cell r="JT15">
            <v>34900</v>
          </cell>
          <cell r="JZ15">
            <v>53100</v>
          </cell>
          <cell r="KA15">
            <v>7500</v>
          </cell>
          <cell r="KB15">
            <v>30300</v>
          </cell>
        </row>
        <row r="21">
          <cell r="J21">
            <v>1020</v>
          </cell>
          <cell r="K21">
            <v>900</v>
          </cell>
          <cell r="S21">
            <v>121700</v>
          </cell>
          <cell r="W21">
            <v>24600</v>
          </cell>
          <cell r="BL21">
            <v>2.0499999999999998</v>
          </cell>
          <cell r="BM21">
            <v>0.94</v>
          </cell>
          <cell r="BS21">
            <v>0.41</v>
          </cell>
          <cell r="BW21">
            <v>13300</v>
          </cell>
          <cell r="BX21">
            <v>8890</v>
          </cell>
          <cell r="DV21">
            <v>16300</v>
          </cell>
          <cell r="EJ21">
            <v>3.3</v>
          </cell>
          <cell r="ES21">
            <v>4900</v>
          </cell>
          <cell r="FZ21">
            <v>1.129</v>
          </cell>
          <cell r="GA21">
            <v>-9.5000000000000001E-2</v>
          </cell>
          <cell r="GB21">
            <v>0.20200000000000001</v>
          </cell>
          <cell r="GC21">
            <v>3.6999999999999998E-2</v>
          </cell>
          <cell r="GX21">
            <v>124600</v>
          </cell>
          <cell r="HQ21">
            <v>101100</v>
          </cell>
          <cell r="IA21">
            <v>7.0000000000000007E-2</v>
          </cell>
          <cell r="IC21">
            <v>0.94</v>
          </cell>
          <cell r="JR21">
            <v>64500</v>
          </cell>
          <cell r="JS21">
            <v>12100</v>
          </cell>
          <cell r="JT21">
            <v>29800</v>
          </cell>
          <cell r="JZ21">
            <v>51100</v>
          </cell>
          <cell r="KA21">
            <v>9200</v>
          </cell>
          <cell r="KB21">
            <v>23400</v>
          </cell>
        </row>
        <row r="27">
          <cell r="J27">
            <v>750</v>
          </cell>
          <cell r="K27">
            <v>570</v>
          </cell>
          <cell r="S27">
            <v>111400</v>
          </cell>
          <cell r="W27">
            <v>15600</v>
          </cell>
          <cell r="BL27">
            <v>1.51</v>
          </cell>
          <cell r="BM27">
            <v>0.92</v>
          </cell>
          <cell r="BS27">
            <v>0.57999999999999996</v>
          </cell>
          <cell r="BW27">
            <v>11630</v>
          </cell>
          <cell r="BX27">
            <v>6540</v>
          </cell>
          <cell r="DV27">
            <v>12890</v>
          </cell>
          <cell r="EJ27">
            <v>4.2</v>
          </cell>
          <cell r="ES27">
            <v>5100</v>
          </cell>
          <cell r="FZ27">
            <v>0.65200000000000002</v>
          </cell>
          <cell r="GA27">
            <v>-0.03</v>
          </cell>
          <cell r="GB27">
            <v>0.13900000000000001</v>
          </cell>
          <cell r="GC27">
            <v>1.4E-2</v>
          </cell>
          <cell r="GX27">
            <v>124200</v>
          </cell>
          <cell r="HQ27">
            <v>111300</v>
          </cell>
          <cell r="IA27">
            <v>0.03</v>
          </cell>
          <cell r="IC27">
            <v>1</v>
          </cell>
          <cell r="JR27">
            <v>54600</v>
          </cell>
          <cell r="JS27">
            <v>10700</v>
          </cell>
          <cell r="JT27">
            <v>31100</v>
          </cell>
          <cell r="JZ27">
            <v>50900</v>
          </cell>
          <cell r="KA27">
            <v>9400</v>
          </cell>
          <cell r="KB27">
            <v>29400</v>
          </cell>
        </row>
        <row r="33">
          <cell r="J33">
            <v>1040</v>
          </cell>
          <cell r="K33">
            <v>900</v>
          </cell>
          <cell r="S33">
            <v>4700</v>
          </cell>
          <cell r="W33">
            <v>7100</v>
          </cell>
          <cell r="BL33">
            <v>1.18</v>
          </cell>
          <cell r="BM33">
            <v>0.67</v>
          </cell>
          <cell r="BS33">
            <v>0.61</v>
          </cell>
          <cell r="BW33">
            <v>1270</v>
          </cell>
          <cell r="BX33">
            <v>1420</v>
          </cell>
          <cell r="DV33">
            <v>5300</v>
          </cell>
          <cell r="EJ33">
            <v>8.9</v>
          </cell>
          <cell r="ES33">
            <v>2200</v>
          </cell>
          <cell r="FZ33">
            <v>0.68700000000000006</v>
          </cell>
          <cell r="GA33">
            <v>-0.01</v>
          </cell>
          <cell r="GB33">
            <v>0.156</v>
          </cell>
          <cell r="GC33">
            <v>1.4E-2</v>
          </cell>
          <cell r="GX33">
            <v>99900</v>
          </cell>
          <cell r="IA33">
            <v>0</v>
          </cell>
          <cell r="IC33">
            <v>0.94</v>
          </cell>
          <cell r="JR33">
            <v>44300</v>
          </cell>
          <cell r="JS33">
            <v>9400</v>
          </cell>
          <cell r="JT33">
            <v>28400</v>
          </cell>
        </row>
        <row r="39">
          <cell r="J39">
            <v>900</v>
          </cell>
          <cell r="K39">
            <v>760</v>
          </cell>
          <cell r="S39">
            <v>102200</v>
          </cell>
          <cell r="W39">
            <v>15500</v>
          </cell>
          <cell r="BL39">
            <v>1.62</v>
          </cell>
          <cell r="BM39">
            <v>0.83</v>
          </cell>
          <cell r="BS39">
            <v>0.48</v>
          </cell>
          <cell r="BW39">
            <v>5410</v>
          </cell>
          <cell r="BX39">
            <v>4030</v>
          </cell>
          <cell r="DV39">
            <v>9500</v>
          </cell>
          <cell r="EJ39">
            <v>4.9000000000000004</v>
          </cell>
          <cell r="ES39">
            <v>4000</v>
          </cell>
          <cell r="FZ39">
            <v>0.67600000000000005</v>
          </cell>
          <cell r="GA39">
            <v>-4.5999999999999999E-2</v>
          </cell>
          <cell r="GB39">
            <v>0.13200000000000001</v>
          </cell>
          <cell r="GC39">
            <v>2.5000000000000001E-2</v>
          </cell>
          <cell r="GX39">
            <v>102900</v>
          </cell>
          <cell r="HQ39">
            <v>106200</v>
          </cell>
          <cell r="IA39">
            <v>7.0000000000000007E-2</v>
          </cell>
          <cell r="IC39">
            <v>0.83</v>
          </cell>
          <cell r="JR39">
            <v>49200</v>
          </cell>
          <cell r="JS39">
            <v>10300</v>
          </cell>
          <cell r="JT39">
            <v>25000</v>
          </cell>
          <cell r="JZ39">
            <v>50700</v>
          </cell>
          <cell r="KA39">
            <v>8900</v>
          </cell>
          <cell r="KB39">
            <v>27000</v>
          </cell>
        </row>
        <row r="45">
          <cell r="J45">
            <v>770</v>
          </cell>
          <cell r="K45">
            <v>690</v>
          </cell>
          <cell r="S45">
            <v>84700</v>
          </cell>
          <cell r="W45">
            <v>8500</v>
          </cell>
          <cell r="BL45">
            <v>1.48</v>
          </cell>
          <cell r="BM45">
            <v>0.92</v>
          </cell>
          <cell r="BS45">
            <v>0.75</v>
          </cell>
          <cell r="BW45">
            <v>9800</v>
          </cell>
          <cell r="BX45">
            <v>2680</v>
          </cell>
          <cell r="DV45">
            <v>6810</v>
          </cell>
          <cell r="EJ45">
            <v>8.6</v>
          </cell>
          <cell r="ES45">
            <v>4900</v>
          </cell>
          <cell r="FZ45">
            <v>0.68300000000000005</v>
          </cell>
          <cell r="GA45">
            <v>-9.4E-2</v>
          </cell>
          <cell r="GB45">
            <v>0.121</v>
          </cell>
          <cell r="GC45">
            <v>1.4E-2</v>
          </cell>
          <cell r="IA45">
            <v>0.11</v>
          </cell>
          <cell r="IC4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C141-0E8E-46CC-92DA-2E0F693A680E}">
  <dimension ref="A1:E224"/>
  <sheetViews>
    <sheetView topLeftCell="A178" zoomScale="90" zoomScaleNormal="90" workbookViewId="0">
      <selection activeCell="I186" sqref="I186"/>
    </sheetView>
  </sheetViews>
  <sheetFormatPr defaultRowHeight="14.4"/>
  <cols>
    <col min="1" max="1" width="44" bestFit="1" customWidth="1"/>
    <col min="2" max="2" width="29.109375" customWidth="1"/>
    <col min="3" max="3" width="8.554687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0</v>
      </c>
      <c r="B2" t="s">
        <v>15</v>
      </c>
      <c r="C2">
        <v>2021</v>
      </c>
      <c r="D2">
        <v>0.57999999999999996</v>
      </c>
    </row>
    <row r="3" spans="1:4">
      <c r="A3" t="s">
        <v>0</v>
      </c>
      <c r="B3" t="s">
        <v>16</v>
      </c>
      <c r="C3">
        <v>2021</v>
      </c>
      <c r="D3">
        <v>0.54</v>
      </c>
    </row>
    <row r="4" spans="1:4">
      <c r="A4" t="s">
        <v>0</v>
      </c>
      <c r="B4" t="s">
        <v>17</v>
      </c>
      <c r="C4">
        <v>2021</v>
      </c>
      <c r="D4">
        <v>0.41</v>
      </c>
    </row>
    <row r="5" spans="1:4">
      <c r="A5" t="s">
        <v>0</v>
      </c>
      <c r="B5" t="s">
        <v>18</v>
      </c>
      <c r="C5">
        <v>2021</v>
      </c>
      <c r="D5">
        <v>0.6</v>
      </c>
    </row>
    <row r="6" spans="1:4">
      <c r="A6" t="s">
        <v>0</v>
      </c>
      <c r="B6" t="s">
        <v>19</v>
      </c>
      <c r="C6">
        <v>2021</v>
      </c>
      <c r="D6">
        <v>0.84</v>
      </c>
    </row>
    <row r="7" spans="1:4">
      <c r="A7" t="s">
        <v>0</v>
      </c>
      <c r="B7" t="s">
        <v>20</v>
      </c>
      <c r="C7">
        <v>2021</v>
      </c>
      <c r="D7">
        <v>0.52</v>
      </c>
    </row>
    <row r="8" spans="1:4">
      <c r="A8" t="s">
        <v>0</v>
      </c>
      <c r="B8" t="s">
        <v>21</v>
      </c>
      <c r="C8">
        <v>2021</v>
      </c>
      <c r="D8">
        <v>0.82</v>
      </c>
    </row>
    <row r="9" spans="1:4">
      <c r="A9" t="s">
        <v>0</v>
      </c>
      <c r="B9" t="s">
        <v>15</v>
      </c>
      <c r="C9">
        <v>2022</v>
      </c>
      <c r="D9">
        <f>FL_wkg_cap</f>
        <v>0.52</v>
      </c>
    </row>
    <row r="10" spans="1:4">
      <c r="A10" t="s">
        <v>0</v>
      </c>
      <c r="B10" t="s">
        <v>16</v>
      </c>
      <c r="C10">
        <v>2022</v>
      </c>
      <c r="D10">
        <f>SE_wkg_cap</f>
        <v>0.52</v>
      </c>
    </row>
    <row r="11" spans="1:4">
      <c r="A11" t="s">
        <v>0</v>
      </c>
      <c r="B11" t="s">
        <v>17</v>
      </c>
      <c r="C11">
        <v>2022</v>
      </c>
      <c r="D11">
        <f>BOCA_wkg_cap</f>
        <v>0.41</v>
      </c>
    </row>
    <row r="12" spans="1:4">
      <c r="A12" t="s">
        <v>0</v>
      </c>
      <c r="B12" t="s">
        <v>18</v>
      </c>
      <c r="C12">
        <v>2022</v>
      </c>
      <c r="D12">
        <f>SW_wkg_cap</f>
        <v>0.57999999999999996</v>
      </c>
    </row>
    <row r="13" spans="1:4">
      <c r="A13" t="s">
        <v>0</v>
      </c>
      <c r="B13" t="s">
        <v>19</v>
      </c>
      <c r="C13">
        <v>2022</v>
      </c>
      <c r="D13">
        <f>SWCIRA_wkg_cap</f>
        <v>0.61</v>
      </c>
    </row>
    <row r="14" spans="1:4">
      <c r="A14" t="s">
        <v>0</v>
      </c>
      <c r="B14" t="s">
        <v>20</v>
      </c>
      <c r="C14">
        <v>2022</v>
      </c>
      <c r="D14">
        <f>NC_wkg_cap</f>
        <v>0.48</v>
      </c>
    </row>
    <row r="15" spans="1:4">
      <c r="A15" t="s">
        <v>0</v>
      </c>
      <c r="B15" t="s">
        <v>21</v>
      </c>
      <c r="C15">
        <v>2022</v>
      </c>
      <c r="D15">
        <f>YB_wkg_cap</f>
        <v>0.75</v>
      </c>
    </row>
    <row r="16" spans="1:4">
      <c r="A16" t="s">
        <v>0</v>
      </c>
      <c r="B16" t="s">
        <v>15</v>
      </c>
      <c r="C16">
        <v>2023</v>
      </c>
      <c r="D16">
        <v>0.56999999999999995</v>
      </c>
    </row>
    <row r="17" spans="1:4">
      <c r="A17" t="s">
        <v>0</v>
      </c>
      <c r="B17" t="s">
        <v>16</v>
      </c>
      <c r="C17">
        <v>2023</v>
      </c>
      <c r="D17">
        <v>0.59</v>
      </c>
    </row>
    <row r="18" spans="1:4">
      <c r="A18" t="s">
        <v>0</v>
      </c>
      <c r="B18" t="s">
        <v>17</v>
      </c>
      <c r="C18">
        <v>2023</v>
      </c>
      <c r="D18">
        <v>0.24</v>
      </c>
    </row>
    <row r="19" spans="1:4">
      <c r="A19" t="s">
        <v>0</v>
      </c>
      <c r="B19" t="s">
        <v>18</v>
      </c>
      <c r="C19">
        <v>2023</v>
      </c>
      <c r="D19">
        <v>0.63</v>
      </c>
    </row>
    <row r="20" spans="1:4">
      <c r="A20" t="s">
        <v>0</v>
      </c>
      <c r="B20" t="s">
        <v>19</v>
      </c>
      <c r="C20">
        <v>2023</v>
      </c>
      <c r="D20">
        <v>0.75</v>
      </c>
    </row>
    <row r="21" spans="1:4">
      <c r="A21" t="s">
        <v>0</v>
      </c>
      <c r="B21" t="s">
        <v>20</v>
      </c>
      <c r="C21">
        <v>2023</v>
      </c>
      <c r="D21">
        <v>0.5</v>
      </c>
    </row>
    <row r="22" spans="1:4">
      <c r="A22" t="s">
        <v>0</v>
      </c>
      <c r="B22" t="s">
        <v>21</v>
      </c>
      <c r="C22">
        <v>2023</v>
      </c>
      <c r="D22">
        <v>0.75</v>
      </c>
    </row>
    <row r="23" spans="1:4">
      <c r="A23" t="s">
        <v>5</v>
      </c>
      <c r="B23" t="s">
        <v>15</v>
      </c>
      <c r="C23">
        <v>2014</v>
      </c>
      <c r="D23" s="2">
        <v>1.5</v>
      </c>
    </row>
    <row r="24" spans="1:4">
      <c r="A24" t="s">
        <v>5</v>
      </c>
      <c r="B24" t="s">
        <v>16</v>
      </c>
      <c r="C24">
        <v>2014</v>
      </c>
      <c r="D24" s="2">
        <v>1.2</v>
      </c>
    </row>
    <row r="25" spans="1:4">
      <c r="A25" t="s">
        <v>5</v>
      </c>
      <c r="B25" t="s">
        <v>17</v>
      </c>
      <c r="C25">
        <v>2014</v>
      </c>
      <c r="D25" s="2">
        <v>1.85</v>
      </c>
    </row>
    <row r="26" spans="1:4">
      <c r="A26" t="s">
        <v>5</v>
      </c>
      <c r="B26" t="s">
        <v>18</v>
      </c>
      <c r="C26">
        <v>2014</v>
      </c>
      <c r="D26" s="2">
        <v>1.65</v>
      </c>
    </row>
    <row r="27" spans="1:4">
      <c r="A27" t="s">
        <v>5</v>
      </c>
      <c r="B27" t="s">
        <v>19</v>
      </c>
      <c r="C27">
        <v>2014</v>
      </c>
      <c r="D27" s="2">
        <v>1.84</v>
      </c>
    </row>
    <row r="28" spans="1:4">
      <c r="A28" t="s">
        <v>5</v>
      </c>
      <c r="B28" t="s">
        <v>20</v>
      </c>
      <c r="C28">
        <v>2014</v>
      </c>
      <c r="D28" s="2">
        <v>1.04</v>
      </c>
    </row>
    <row r="29" spans="1:4">
      <c r="A29" t="s">
        <v>5</v>
      </c>
      <c r="B29" t="s">
        <v>21</v>
      </c>
      <c r="C29">
        <v>2014</v>
      </c>
      <c r="D29" s="2">
        <v>1.2</v>
      </c>
    </row>
    <row r="30" spans="1:4">
      <c r="A30" t="s">
        <v>5</v>
      </c>
      <c r="B30" t="s">
        <v>15</v>
      </c>
      <c r="C30">
        <v>2015</v>
      </c>
      <c r="D30" s="2">
        <v>1.7</v>
      </c>
    </row>
    <row r="31" spans="1:4">
      <c r="A31" t="s">
        <v>5</v>
      </c>
      <c r="B31" t="s">
        <v>16</v>
      </c>
      <c r="C31">
        <v>2015</v>
      </c>
      <c r="D31" s="2">
        <v>2.0099999999999998</v>
      </c>
    </row>
    <row r="32" spans="1:4">
      <c r="A32" t="s">
        <v>5</v>
      </c>
      <c r="B32" t="s">
        <v>17</v>
      </c>
      <c r="C32">
        <v>2015</v>
      </c>
      <c r="D32" s="2">
        <v>1.35</v>
      </c>
    </row>
    <row r="33" spans="1:4">
      <c r="A33" t="s">
        <v>5</v>
      </c>
      <c r="B33" t="s">
        <v>18</v>
      </c>
      <c r="C33">
        <v>2015</v>
      </c>
      <c r="D33" s="2">
        <v>2</v>
      </c>
    </row>
    <row r="34" spans="1:4">
      <c r="A34" t="s">
        <v>5</v>
      </c>
      <c r="B34" t="s">
        <v>19</v>
      </c>
      <c r="C34">
        <v>2015</v>
      </c>
      <c r="D34" s="2">
        <v>0.91</v>
      </c>
    </row>
    <row r="35" spans="1:4">
      <c r="A35" t="s">
        <v>5</v>
      </c>
      <c r="B35" t="s">
        <v>20</v>
      </c>
      <c r="C35">
        <v>2015</v>
      </c>
      <c r="D35" s="2">
        <v>1.84</v>
      </c>
    </row>
    <row r="36" spans="1:4">
      <c r="A36" t="s">
        <v>5</v>
      </c>
      <c r="B36" t="s">
        <v>21</v>
      </c>
      <c r="C36">
        <v>2015</v>
      </c>
      <c r="D36" s="2">
        <v>1.92</v>
      </c>
    </row>
    <row r="37" spans="1:4">
      <c r="A37" t="s">
        <v>5</v>
      </c>
      <c r="B37" t="s">
        <v>15</v>
      </c>
      <c r="C37">
        <v>2016</v>
      </c>
      <c r="D37" s="2">
        <v>2.06</v>
      </c>
    </row>
    <row r="38" spans="1:4">
      <c r="A38" t="s">
        <v>5</v>
      </c>
      <c r="B38" t="s">
        <v>16</v>
      </c>
      <c r="C38">
        <v>2016</v>
      </c>
      <c r="D38" s="2">
        <v>1.81</v>
      </c>
    </row>
    <row r="39" spans="1:4">
      <c r="A39" t="s">
        <v>5</v>
      </c>
      <c r="B39" t="s">
        <v>17</v>
      </c>
      <c r="C39">
        <v>2016</v>
      </c>
      <c r="D39" s="2">
        <v>2.1800000000000002</v>
      </c>
    </row>
    <row r="40" spans="1:4">
      <c r="A40" t="s">
        <v>5</v>
      </c>
      <c r="B40" t="s">
        <v>18</v>
      </c>
      <c r="C40">
        <v>2016</v>
      </c>
      <c r="D40" s="2">
        <v>2.4900000000000002</v>
      </c>
    </row>
    <row r="41" spans="1:4">
      <c r="A41" t="s">
        <v>5</v>
      </c>
      <c r="B41" t="s">
        <v>19</v>
      </c>
      <c r="C41">
        <v>2016</v>
      </c>
      <c r="D41" s="2">
        <v>0.87</v>
      </c>
    </row>
    <row r="42" spans="1:4">
      <c r="A42" t="s">
        <v>5</v>
      </c>
      <c r="B42" t="s">
        <v>20</v>
      </c>
      <c r="C42">
        <v>2016</v>
      </c>
      <c r="D42" s="2">
        <v>2.25</v>
      </c>
    </row>
    <row r="43" spans="1:4">
      <c r="A43" t="s">
        <v>5</v>
      </c>
      <c r="B43" t="s">
        <v>21</v>
      </c>
      <c r="C43">
        <v>2016</v>
      </c>
      <c r="D43" s="2">
        <v>3.15</v>
      </c>
    </row>
    <row r="44" spans="1:4">
      <c r="A44" t="s">
        <v>5</v>
      </c>
      <c r="B44" t="s">
        <v>15</v>
      </c>
      <c r="C44">
        <v>2017</v>
      </c>
      <c r="D44" s="2">
        <v>1.66</v>
      </c>
    </row>
    <row r="45" spans="1:4">
      <c r="A45" t="s">
        <v>5</v>
      </c>
      <c r="B45" t="s">
        <v>16</v>
      </c>
      <c r="C45">
        <v>2017</v>
      </c>
      <c r="D45" s="2">
        <v>1.96</v>
      </c>
    </row>
    <row r="46" spans="1:4">
      <c r="A46" t="s">
        <v>5</v>
      </c>
      <c r="B46" t="s">
        <v>17</v>
      </c>
      <c r="C46">
        <v>2017</v>
      </c>
      <c r="D46" s="2">
        <v>1.08</v>
      </c>
    </row>
    <row r="47" spans="1:4">
      <c r="A47" t="s">
        <v>5</v>
      </c>
      <c r="B47" t="s">
        <v>18</v>
      </c>
      <c r="C47">
        <v>2017</v>
      </c>
      <c r="D47" s="2">
        <v>2.2000000000000002</v>
      </c>
    </row>
    <row r="48" spans="1:4">
      <c r="A48" t="s">
        <v>5</v>
      </c>
      <c r="B48" t="s">
        <v>19</v>
      </c>
      <c r="C48">
        <v>2017</v>
      </c>
      <c r="D48" s="2">
        <v>2.2799999999999998</v>
      </c>
    </row>
    <row r="49" spans="1:4">
      <c r="A49" t="s">
        <v>5</v>
      </c>
      <c r="B49" t="s">
        <v>20</v>
      </c>
      <c r="C49">
        <v>2017</v>
      </c>
      <c r="D49" s="2">
        <v>1.38</v>
      </c>
    </row>
    <row r="50" spans="1:4">
      <c r="A50" t="s">
        <v>5</v>
      </c>
      <c r="B50" t="s">
        <v>21</v>
      </c>
      <c r="C50">
        <v>2017</v>
      </c>
      <c r="D50" s="2">
        <v>1.95</v>
      </c>
    </row>
    <row r="51" spans="1:4">
      <c r="A51" t="s">
        <v>5</v>
      </c>
      <c r="B51" t="s">
        <v>15</v>
      </c>
      <c r="C51">
        <v>2018</v>
      </c>
      <c r="D51" s="2">
        <v>1.87</v>
      </c>
    </row>
    <row r="52" spans="1:4">
      <c r="A52" t="s">
        <v>5</v>
      </c>
      <c r="B52" t="s">
        <v>16</v>
      </c>
      <c r="C52">
        <v>2018</v>
      </c>
      <c r="D52" s="2">
        <v>2.39</v>
      </c>
    </row>
    <row r="53" spans="1:4">
      <c r="A53" t="s">
        <v>5</v>
      </c>
      <c r="B53" t="s">
        <v>17</v>
      </c>
      <c r="C53">
        <v>2018</v>
      </c>
      <c r="D53" s="2">
        <v>1.34</v>
      </c>
    </row>
    <row r="54" spans="1:4">
      <c r="A54" t="s">
        <v>5</v>
      </c>
      <c r="B54" t="s">
        <v>18</v>
      </c>
      <c r="C54">
        <v>2018</v>
      </c>
      <c r="D54" s="2">
        <v>2.29</v>
      </c>
    </row>
    <row r="55" spans="1:4">
      <c r="A55" t="s">
        <v>5</v>
      </c>
      <c r="B55" t="s">
        <v>19</v>
      </c>
      <c r="C55">
        <v>2018</v>
      </c>
      <c r="D55" s="2">
        <v>1.43</v>
      </c>
    </row>
    <row r="56" spans="1:4">
      <c r="A56" t="s">
        <v>5</v>
      </c>
      <c r="B56" t="s">
        <v>20</v>
      </c>
      <c r="C56">
        <v>2018</v>
      </c>
      <c r="D56" s="2">
        <v>1.67</v>
      </c>
    </row>
    <row r="57" spans="1:4">
      <c r="A57" t="s">
        <v>5</v>
      </c>
      <c r="B57" t="s">
        <v>21</v>
      </c>
      <c r="C57">
        <v>2018</v>
      </c>
      <c r="D57" s="2">
        <v>1.56</v>
      </c>
    </row>
    <row r="58" spans="1:4">
      <c r="A58" t="s">
        <v>5</v>
      </c>
      <c r="B58" t="s">
        <v>15</v>
      </c>
      <c r="C58">
        <v>2019</v>
      </c>
      <c r="D58" s="2">
        <v>1.44</v>
      </c>
    </row>
    <row r="59" spans="1:4">
      <c r="A59" t="s">
        <v>5</v>
      </c>
      <c r="B59" t="s">
        <v>16</v>
      </c>
      <c r="C59">
        <v>2019</v>
      </c>
      <c r="D59" s="2">
        <v>1.5</v>
      </c>
    </row>
    <row r="60" spans="1:4">
      <c r="A60" t="s">
        <v>5</v>
      </c>
      <c r="B60" t="s">
        <v>17</v>
      </c>
      <c r="C60">
        <v>2019</v>
      </c>
      <c r="D60" s="2">
        <v>1.26</v>
      </c>
    </row>
    <row r="61" spans="1:4">
      <c r="A61" t="s">
        <v>5</v>
      </c>
      <c r="B61" t="s">
        <v>18</v>
      </c>
      <c r="C61">
        <v>2019</v>
      </c>
      <c r="D61" s="2">
        <v>1.86</v>
      </c>
    </row>
    <row r="62" spans="1:4">
      <c r="A62" t="s">
        <v>5</v>
      </c>
      <c r="B62" t="s">
        <v>19</v>
      </c>
      <c r="C62">
        <v>2019</v>
      </c>
      <c r="D62" s="2">
        <v>1.25</v>
      </c>
    </row>
    <row r="63" spans="1:4">
      <c r="A63" t="s">
        <v>5</v>
      </c>
      <c r="B63" t="s">
        <v>20</v>
      </c>
      <c r="C63">
        <v>2019</v>
      </c>
      <c r="D63" s="2">
        <v>1.1399999999999999</v>
      </c>
    </row>
    <row r="64" spans="1:4">
      <c r="A64" t="s">
        <v>5</v>
      </c>
      <c r="B64" t="s">
        <v>21</v>
      </c>
      <c r="C64">
        <v>2019</v>
      </c>
      <c r="D64" s="2">
        <v>2.19</v>
      </c>
    </row>
    <row r="65" spans="1:4">
      <c r="A65" t="s">
        <v>5</v>
      </c>
      <c r="B65" t="s">
        <v>15</v>
      </c>
      <c r="C65">
        <v>2020</v>
      </c>
      <c r="D65" s="2">
        <v>1.35</v>
      </c>
    </row>
    <row r="66" spans="1:4">
      <c r="A66" t="s">
        <v>5</v>
      </c>
      <c r="B66" t="s">
        <v>16</v>
      </c>
      <c r="C66">
        <v>2020</v>
      </c>
      <c r="D66" s="2">
        <v>1.44</v>
      </c>
    </row>
    <row r="67" spans="1:4">
      <c r="A67" t="s">
        <v>5</v>
      </c>
      <c r="B67" t="s">
        <v>17</v>
      </c>
      <c r="C67">
        <v>2020</v>
      </c>
      <c r="D67" s="2">
        <v>0.82</v>
      </c>
    </row>
    <row r="68" spans="1:4">
      <c r="A68" t="s">
        <v>5</v>
      </c>
      <c r="B68" t="s">
        <v>18</v>
      </c>
      <c r="C68">
        <v>2020</v>
      </c>
      <c r="D68" s="2">
        <v>1.61</v>
      </c>
    </row>
    <row r="69" spans="1:4">
      <c r="A69" t="s">
        <v>5</v>
      </c>
      <c r="B69" t="s">
        <v>19</v>
      </c>
      <c r="C69">
        <v>2020</v>
      </c>
      <c r="D69" s="2">
        <v>2.2799999999999998</v>
      </c>
    </row>
    <row r="70" spans="1:4">
      <c r="A70" t="s">
        <v>5</v>
      </c>
      <c r="B70" t="s">
        <v>20</v>
      </c>
      <c r="C70">
        <v>2020</v>
      </c>
      <c r="D70" s="2">
        <v>1.27</v>
      </c>
    </row>
    <row r="71" spans="1:4">
      <c r="A71" t="s">
        <v>5</v>
      </c>
      <c r="B71" t="s">
        <v>21</v>
      </c>
      <c r="C71">
        <v>2020</v>
      </c>
      <c r="D71" s="2">
        <v>3.75</v>
      </c>
    </row>
    <row r="72" spans="1:4">
      <c r="A72" t="s">
        <v>5</v>
      </c>
      <c r="B72" t="s">
        <v>15</v>
      </c>
      <c r="C72">
        <v>2021</v>
      </c>
      <c r="D72" s="2">
        <v>1.35</v>
      </c>
    </row>
    <row r="73" spans="1:4">
      <c r="A73" t="s">
        <v>5</v>
      </c>
      <c r="B73" t="s">
        <v>16</v>
      </c>
      <c r="C73">
        <v>2021</v>
      </c>
      <c r="D73" s="2">
        <v>1.56</v>
      </c>
    </row>
    <row r="74" spans="1:4">
      <c r="A74" t="s">
        <v>5</v>
      </c>
      <c r="B74" t="s">
        <v>17</v>
      </c>
      <c r="C74">
        <v>2021</v>
      </c>
      <c r="D74" s="2">
        <v>1.23</v>
      </c>
    </row>
    <row r="75" spans="1:4">
      <c r="A75" t="s">
        <v>5</v>
      </c>
      <c r="B75" t="s">
        <v>18</v>
      </c>
      <c r="C75">
        <v>2021</v>
      </c>
      <c r="D75" s="2">
        <v>1.35</v>
      </c>
    </row>
    <row r="76" spans="1:4">
      <c r="A76" t="s">
        <v>5</v>
      </c>
      <c r="B76" t="s">
        <v>19</v>
      </c>
      <c r="C76">
        <v>2021</v>
      </c>
      <c r="D76" s="2">
        <v>1.22</v>
      </c>
    </row>
    <row r="77" spans="1:4">
      <c r="A77" t="s">
        <v>5</v>
      </c>
      <c r="B77" t="s">
        <v>20</v>
      </c>
      <c r="C77">
        <v>2021</v>
      </c>
      <c r="D77" s="2">
        <v>1.38</v>
      </c>
    </row>
    <row r="78" spans="1:4">
      <c r="A78" t="s">
        <v>5</v>
      </c>
      <c r="B78" t="s">
        <v>21</v>
      </c>
      <c r="C78">
        <v>2021</v>
      </c>
      <c r="D78" s="2">
        <v>1.45</v>
      </c>
    </row>
    <row r="79" spans="1:4">
      <c r="A79" t="s">
        <v>5</v>
      </c>
      <c r="B79" t="s">
        <v>15</v>
      </c>
      <c r="C79">
        <v>2022</v>
      </c>
      <c r="D79" s="2">
        <f>FL_capaddn_to_depn</f>
        <v>1.71</v>
      </c>
    </row>
    <row r="80" spans="1:4">
      <c r="A80" t="s">
        <v>5</v>
      </c>
      <c r="B80" t="s">
        <v>16</v>
      </c>
      <c r="C80">
        <v>2022</v>
      </c>
      <c r="D80" s="2">
        <f>SE_capaddn_to_depn</f>
        <v>1.79</v>
      </c>
    </row>
    <row r="81" spans="1:5">
      <c r="A81" t="s">
        <v>5</v>
      </c>
      <c r="B81" t="s">
        <v>17</v>
      </c>
      <c r="C81">
        <v>2022</v>
      </c>
      <c r="D81" s="2">
        <f>BOCA_capaddn_to_depn</f>
        <v>2.0499999999999998</v>
      </c>
    </row>
    <row r="82" spans="1:5">
      <c r="A82" t="s">
        <v>5</v>
      </c>
      <c r="B82" t="s">
        <v>18</v>
      </c>
      <c r="C82">
        <v>2022</v>
      </c>
      <c r="D82" s="2">
        <f>SW_capaddn_to_depn</f>
        <v>1.51</v>
      </c>
    </row>
    <row r="83" spans="1:5">
      <c r="A83" t="s">
        <v>5</v>
      </c>
      <c r="B83" t="s">
        <v>19</v>
      </c>
      <c r="C83">
        <v>2022</v>
      </c>
      <c r="D83" s="2">
        <f>SWCIRA_capaddn_to_depn</f>
        <v>1.18</v>
      </c>
    </row>
    <row r="84" spans="1:5">
      <c r="A84" t="s">
        <v>5</v>
      </c>
      <c r="B84" t="s">
        <v>20</v>
      </c>
      <c r="C84">
        <v>2022</v>
      </c>
      <c r="D84" s="2">
        <f>NC_capaddn_to_depn</f>
        <v>1.62</v>
      </c>
    </row>
    <row r="85" spans="1:5">
      <c r="A85" t="s">
        <v>5</v>
      </c>
      <c r="B85" t="s">
        <v>21</v>
      </c>
      <c r="C85">
        <v>2022</v>
      </c>
      <c r="D85" s="2">
        <f>YB_capaddn_to_depn</f>
        <v>1.48</v>
      </c>
    </row>
    <row r="86" spans="1:5">
      <c r="A86" t="s">
        <v>5</v>
      </c>
      <c r="B86" t="s">
        <v>15</v>
      </c>
      <c r="C86">
        <v>2023</v>
      </c>
      <c r="D86" s="3">
        <v>2.08</v>
      </c>
      <c r="E86" s="1"/>
    </row>
    <row r="87" spans="1:5">
      <c r="A87" t="s">
        <v>5</v>
      </c>
      <c r="B87" t="s">
        <v>16</v>
      </c>
      <c r="C87">
        <v>2023</v>
      </c>
      <c r="D87" s="3">
        <v>2.87</v>
      </c>
      <c r="E87" s="1"/>
    </row>
    <row r="88" spans="1:5">
      <c r="A88" t="s">
        <v>5</v>
      </c>
      <c r="B88" t="s">
        <v>17</v>
      </c>
      <c r="C88">
        <v>2023</v>
      </c>
      <c r="D88" s="3">
        <v>2.0699999999999998</v>
      </c>
      <c r="E88" s="1"/>
    </row>
    <row r="89" spans="1:5">
      <c r="A89" t="s">
        <v>5</v>
      </c>
      <c r="B89" t="s">
        <v>18</v>
      </c>
      <c r="C89">
        <v>2023</v>
      </c>
      <c r="D89" s="3">
        <v>1.92</v>
      </c>
      <c r="E89" s="1"/>
    </row>
    <row r="90" spans="1:5">
      <c r="A90" t="s">
        <v>5</v>
      </c>
      <c r="B90" t="s">
        <v>19</v>
      </c>
      <c r="C90">
        <v>2023</v>
      </c>
      <c r="D90" s="3">
        <v>1.99</v>
      </c>
      <c r="E90" s="1"/>
    </row>
    <row r="91" spans="1:5">
      <c r="A91" t="s">
        <v>5</v>
      </c>
      <c r="B91" t="s">
        <v>20</v>
      </c>
      <c r="C91">
        <v>2023</v>
      </c>
      <c r="D91" s="3">
        <v>1.83</v>
      </c>
      <c r="E91" s="1"/>
    </row>
    <row r="92" spans="1:5">
      <c r="A92" t="s">
        <v>5</v>
      </c>
      <c r="B92" t="s">
        <v>21</v>
      </c>
      <c r="C92">
        <v>2023</v>
      </c>
      <c r="D92" s="3">
        <v>0.88</v>
      </c>
      <c r="E92" s="1"/>
    </row>
    <row r="93" spans="1:5">
      <c r="A93" t="s">
        <v>7</v>
      </c>
      <c r="B93" t="s">
        <v>15</v>
      </c>
      <c r="C93">
        <v>2021</v>
      </c>
      <c r="D93" s="2">
        <v>0.77</v>
      </c>
    </row>
    <row r="94" spans="1:5">
      <c r="A94" t="s">
        <v>7</v>
      </c>
      <c r="B94" t="s">
        <v>16</v>
      </c>
      <c r="C94">
        <v>2021</v>
      </c>
      <c r="D94" s="2">
        <v>0.71</v>
      </c>
    </row>
    <row r="95" spans="1:5">
      <c r="A95" t="s">
        <v>7</v>
      </c>
      <c r="B95" t="s">
        <v>17</v>
      </c>
      <c r="C95">
        <v>2021</v>
      </c>
      <c r="D95" s="2">
        <v>0.88</v>
      </c>
    </row>
    <row r="96" spans="1:5">
      <c r="A96" t="s">
        <v>7</v>
      </c>
      <c r="B96" t="s">
        <v>18</v>
      </c>
      <c r="C96">
        <v>2021</v>
      </c>
      <c r="D96" s="2">
        <v>0.88</v>
      </c>
    </row>
    <row r="97" spans="1:4">
      <c r="A97" t="s">
        <v>7</v>
      </c>
      <c r="B97" t="s">
        <v>19</v>
      </c>
      <c r="C97">
        <v>2021</v>
      </c>
      <c r="D97" s="2">
        <v>0.63</v>
      </c>
    </row>
    <row r="98" spans="1:4">
      <c r="A98" t="s">
        <v>7</v>
      </c>
      <c r="B98" t="s">
        <v>20</v>
      </c>
      <c r="C98">
        <v>2021</v>
      </c>
      <c r="D98" s="2">
        <v>0.76</v>
      </c>
    </row>
    <row r="99" spans="1:4">
      <c r="A99" t="s">
        <v>7</v>
      </c>
      <c r="B99" t="s">
        <v>21</v>
      </c>
      <c r="C99">
        <v>2021</v>
      </c>
      <c r="D99" s="2">
        <v>0.82</v>
      </c>
    </row>
    <row r="100" spans="1:4">
      <c r="A100" t="s">
        <v>7</v>
      </c>
      <c r="B100" t="s">
        <v>15</v>
      </c>
      <c r="C100">
        <v>2022</v>
      </c>
      <c r="D100" s="2">
        <f>FL_3rdparty_debt</f>
        <v>0.82</v>
      </c>
    </row>
    <row r="101" spans="1:4">
      <c r="A101" t="s">
        <v>7</v>
      </c>
      <c r="B101" t="s">
        <v>16</v>
      </c>
      <c r="C101">
        <v>2022</v>
      </c>
      <c r="D101" s="2">
        <f>SE_3rdparty_debt</f>
        <v>0.74</v>
      </c>
    </row>
    <row r="102" spans="1:4">
      <c r="A102" t="s">
        <v>7</v>
      </c>
      <c r="B102" t="s">
        <v>17</v>
      </c>
      <c r="C102">
        <v>2022</v>
      </c>
      <c r="D102" s="2">
        <f>BOCA_3rdparty_debt</f>
        <v>0.94</v>
      </c>
    </row>
    <row r="103" spans="1:4">
      <c r="A103" t="s">
        <v>7</v>
      </c>
      <c r="B103" t="s">
        <v>18</v>
      </c>
      <c r="C103">
        <v>2022</v>
      </c>
      <c r="D103" s="2">
        <f>SW_3rdparty_debt</f>
        <v>0.92</v>
      </c>
    </row>
    <row r="104" spans="1:4">
      <c r="A104" t="s">
        <v>7</v>
      </c>
      <c r="B104" t="s">
        <v>19</v>
      </c>
      <c r="C104">
        <v>2022</v>
      </c>
      <c r="D104" s="2">
        <f>SWCIRA_3rdparty_debt</f>
        <v>0.67</v>
      </c>
    </row>
    <row r="105" spans="1:4">
      <c r="A105" t="s">
        <v>7</v>
      </c>
      <c r="B105" t="s">
        <v>20</v>
      </c>
      <c r="C105">
        <v>2022</v>
      </c>
      <c r="D105" s="2">
        <f>NC_3rdparty_debt</f>
        <v>0.83</v>
      </c>
    </row>
    <row r="106" spans="1:4">
      <c r="A106" t="s">
        <v>7</v>
      </c>
      <c r="B106" t="s">
        <v>21</v>
      </c>
      <c r="C106">
        <v>2022</v>
      </c>
      <c r="D106" s="2">
        <f>YB_3rdparty_debt</f>
        <v>0.92</v>
      </c>
    </row>
    <row r="107" spans="1:4">
      <c r="A107" t="s">
        <v>7</v>
      </c>
      <c r="B107" t="s">
        <v>15</v>
      </c>
      <c r="C107">
        <v>2023</v>
      </c>
      <c r="D107" s="3">
        <v>0.88</v>
      </c>
    </row>
    <row r="108" spans="1:4">
      <c r="A108" t="s">
        <v>7</v>
      </c>
      <c r="B108" t="s">
        <v>16</v>
      </c>
      <c r="C108">
        <v>2023</v>
      </c>
      <c r="D108" s="3">
        <v>0.91</v>
      </c>
    </row>
    <row r="109" spans="1:4">
      <c r="A109" t="s">
        <v>7</v>
      </c>
      <c r="B109" t="s">
        <v>17</v>
      </c>
      <c r="C109">
        <v>2023</v>
      </c>
      <c r="D109" s="3">
        <v>0.94</v>
      </c>
    </row>
    <row r="110" spans="1:4">
      <c r="A110" t="s">
        <v>7</v>
      </c>
      <c r="B110" t="s">
        <v>18</v>
      </c>
      <c r="C110">
        <v>2023</v>
      </c>
      <c r="D110" s="3">
        <v>0.96</v>
      </c>
    </row>
    <row r="111" spans="1:4">
      <c r="A111" t="s">
        <v>7</v>
      </c>
      <c r="B111" t="s">
        <v>19</v>
      </c>
      <c r="C111">
        <v>2023</v>
      </c>
      <c r="D111" s="3">
        <v>0.81</v>
      </c>
    </row>
    <row r="112" spans="1:4">
      <c r="A112" t="s">
        <v>7</v>
      </c>
      <c r="B112" t="s">
        <v>20</v>
      </c>
      <c r="C112">
        <v>2023</v>
      </c>
      <c r="D112" s="3">
        <v>0.75</v>
      </c>
    </row>
    <row r="113" spans="1:4">
      <c r="A113" t="s">
        <v>7</v>
      </c>
      <c r="B113" t="s">
        <v>21</v>
      </c>
      <c r="C113">
        <v>2023</v>
      </c>
      <c r="D113" s="3">
        <v>0.92</v>
      </c>
    </row>
    <row r="114" spans="1:4">
      <c r="A114" t="s">
        <v>13</v>
      </c>
      <c r="B114" t="s">
        <v>15</v>
      </c>
      <c r="C114">
        <v>2021</v>
      </c>
      <c r="D114" s="2">
        <v>0.75</v>
      </c>
    </row>
    <row r="115" spans="1:4">
      <c r="A115" t="s">
        <v>13</v>
      </c>
      <c r="B115" t="s">
        <v>16</v>
      </c>
      <c r="C115">
        <v>2021</v>
      </c>
      <c r="D115" s="2">
        <v>0.57999999999999996</v>
      </c>
    </row>
    <row r="116" spans="1:4">
      <c r="A116" t="s">
        <v>13</v>
      </c>
      <c r="B116" t="s">
        <v>17</v>
      </c>
      <c r="C116">
        <v>2021</v>
      </c>
      <c r="D116" s="2">
        <v>0.53</v>
      </c>
    </row>
    <row r="117" spans="1:4">
      <c r="A117" t="s">
        <v>13</v>
      </c>
      <c r="B117" t="s">
        <v>18</v>
      </c>
      <c r="C117">
        <v>2021</v>
      </c>
      <c r="D117" s="2">
        <v>1</v>
      </c>
    </row>
    <row r="118" spans="1:4">
      <c r="A118" t="s">
        <v>13</v>
      </c>
      <c r="B118" t="s">
        <v>19</v>
      </c>
      <c r="C118">
        <v>2021</v>
      </c>
      <c r="D118" s="2">
        <v>1</v>
      </c>
    </row>
    <row r="119" spans="1:4">
      <c r="A119" t="s">
        <v>13</v>
      </c>
      <c r="B119" t="s">
        <v>20</v>
      </c>
      <c r="C119">
        <v>2021</v>
      </c>
      <c r="D119" s="2">
        <v>0.62</v>
      </c>
    </row>
    <row r="120" spans="1:4">
      <c r="A120" t="s">
        <v>13</v>
      </c>
      <c r="B120" t="s">
        <v>21</v>
      </c>
      <c r="C120">
        <v>2021</v>
      </c>
      <c r="D120" s="2">
        <v>0.56000000000000005</v>
      </c>
    </row>
    <row r="121" spans="1:4">
      <c r="A121" t="s">
        <v>13</v>
      </c>
      <c r="B121" t="s">
        <v>15</v>
      </c>
      <c r="C121">
        <v>2022</v>
      </c>
      <c r="D121" s="2">
        <v>0.95</v>
      </c>
    </row>
    <row r="122" spans="1:4">
      <c r="A122" t="s">
        <v>13</v>
      </c>
      <c r="B122" t="s">
        <v>16</v>
      </c>
      <c r="C122">
        <v>2022</v>
      </c>
      <c r="D122" s="2">
        <v>0.96</v>
      </c>
    </row>
    <row r="123" spans="1:4">
      <c r="A123" t="s">
        <v>13</v>
      </c>
      <c r="B123" t="s">
        <v>17</v>
      </c>
      <c r="C123">
        <v>2022</v>
      </c>
      <c r="D123" s="2">
        <v>1</v>
      </c>
    </row>
    <row r="124" spans="1:4">
      <c r="A124" t="s">
        <v>13</v>
      </c>
      <c r="B124" t="s">
        <v>18</v>
      </c>
      <c r="C124">
        <v>2022</v>
      </c>
      <c r="D124" s="2">
        <v>1</v>
      </c>
    </row>
    <row r="125" spans="1:4">
      <c r="A125" t="s">
        <v>13</v>
      </c>
      <c r="B125" t="s">
        <v>19</v>
      </c>
      <c r="C125">
        <v>2022</v>
      </c>
      <c r="D125" s="2">
        <v>0.95</v>
      </c>
    </row>
    <row r="126" spans="1:4">
      <c r="A126" t="s">
        <v>13</v>
      </c>
      <c r="B126" t="s">
        <v>20</v>
      </c>
      <c r="C126">
        <v>2022</v>
      </c>
      <c r="D126" s="2">
        <v>0.86</v>
      </c>
    </row>
    <row r="127" spans="1:4">
      <c r="A127" t="s">
        <v>13</v>
      </c>
      <c r="B127" t="s">
        <v>21</v>
      </c>
      <c r="C127">
        <v>2022</v>
      </c>
      <c r="D127" s="2">
        <v>0.71</v>
      </c>
    </row>
    <row r="128" spans="1:4">
      <c r="A128" t="s">
        <v>13</v>
      </c>
      <c r="B128" t="s">
        <v>15</v>
      </c>
      <c r="C128">
        <v>2023</v>
      </c>
      <c r="D128" s="2">
        <v>0.94</v>
      </c>
    </row>
    <row r="129" spans="1:4">
      <c r="A129" t="s">
        <v>13</v>
      </c>
      <c r="B129" t="s">
        <v>16</v>
      </c>
      <c r="C129">
        <v>2023</v>
      </c>
      <c r="D129" s="2">
        <v>1</v>
      </c>
    </row>
    <row r="130" spans="1:4">
      <c r="A130" t="s">
        <v>13</v>
      </c>
      <c r="B130" t="s">
        <v>17</v>
      </c>
      <c r="C130">
        <v>2023</v>
      </c>
      <c r="D130" s="2">
        <v>0.94</v>
      </c>
    </row>
    <row r="131" spans="1:4">
      <c r="A131" t="s">
        <v>13</v>
      </c>
      <c r="B131" t="s">
        <v>18</v>
      </c>
      <c r="C131">
        <v>2023</v>
      </c>
      <c r="D131" s="2">
        <v>1</v>
      </c>
    </row>
    <row r="132" spans="1:4">
      <c r="A132" t="s">
        <v>13</v>
      </c>
      <c r="B132" t="s">
        <v>19</v>
      </c>
      <c r="C132">
        <v>2023</v>
      </c>
      <c r="D132" s="2">
        <v>0.94</v>
      </c>
    </row>
    <row r="133" spans="1:4">
      <c r="A133" t="s">
        <v>13</v>
      </c>
      <c r="B133" t="s">
        <v>20</v>
      </c>
      <c r="C133">
        <v>2023</v>
      </c>
      <c r="D133" s="2">
        <v>0.83</v>
      </c>
    </row>
    <row r="134" spans="1:4">
      <c r="A134" t="s">
        <v>13</v>
      </c>
      <c r="B134" t="s">
        <v>21</v>
      </c>
      <c r="C134">
        <v>2023</v>
      </c>
      <c r="D134" s="2">
        <v>1</v>
      </c>
    </row>
    <row r="135" spans="1:4">
      <c r="A135" t="s">
        <v>13</v>
      </c>
      <c r="B135" t="s">
        <v>15</v>
      </c>
      <c r="C135">
        <v>2024</v>
      </c>
      <c r="D135" s="2">
        <v>1</v>
      </c>
    </row>
    <row r="136" spans="1:4">
      <c r="A136" t="s">
        <v>13</v>
      </c>
      <c r="B136" t="s">
        <v>16</v>
      </c>
      <c r="C136">
        <v>2024</v>
      </c>
      <c r="D136" s="2">
        <v>1</v>
      </c>
    </row>
    <row r="137" spans="1:4">
      <c r="A137" t="s">
        <v>13</v>
      </c>
      <c r="B137" t="s">
        <v>17</v>
      </c>
      <c r="C137">
        <v>2024</v>
      </c>
      <c r="D137" s="2">
        <v>1</v>
      </c>
    </row>
    <row r="138" spans="1:4">
      <c r="A138" t="s">
        <v>13</v>
      </c>
      <c r="B138" t="s">
        <v>18</v>
      </c>
      <c r="C138">
        <v>2024</v>
      </c>
      <c r="D138" s="2">
        <v>1</v>
      </c>
    </row>
    <row r="139" spans="1:4">
      <c r="A139" t="s">
        <v>13</v>
      </c>
      <c r="B139" t="s">
        <v>19</v>
      </c>
      <c r="C139">
        <v>2024</v>
      </c>
      <c r="D139" s="2">
        <v>1</v>
      </c>
    </row>
    <row r="140" spans="1:4">
      <c r="A140" t="s">
        <v>13</v>
      </c>
      <c r="B140" t="s">
        <v>20</v>
      </c>
      <c r="C140">
        <v>2024</v>
      </c>
      <c r="D140" s="2">
        <v>1</v>
      </c>
    </row>
    <row r="141" spans="1:4">
      <c r="A141" t="s">
        <v>13</v>
      </c>
      <c r="B141" t="s">
        <v>21</v>
      </c>
      <c r="C141">
        <v>2024</v>
      </c>
      <c r="D141" s="2">
        <v>1</v>
      </c>
    </row>
    <row r="142" spans="1:4">
      <c r="A142" t="s">
        <v>14</v>
      </c>
      <c r="B142" t="s">
        <v>15</v>
      </c>
      <c r="C142">
        <v>2022</v>
      </c>
      <c r="D142" s="2">
        <v>0.11</v>
      </c>
    </row>
    <row r="143" spans="1:4">
      <c r="A143" t="s">
        <v>14</v>
      </c>
      <c r="B143" t="s">
        <v>16</v>
      </c>
      <c r="C143">
        <v>2022</v>
      </c>
      <c r="D143" s="2">
        <v>0.15</v>
      </c>
    </row>
    <row r="144" spans="1:4">
      <c r="A144" t="s">
        <v>14</v>
      </c>
      <c r="B144" t="s">
        <v>17</v>
      </c>
      <c r="C144">
        <v>2022</v>
      </c>
      <c r="D144" s="2">
        <v>0.11</v>
      </c>
    </row>
    <row r="145" spans="1:4">
      <c r="A145" t="s">
        <v>14</v>
      </c>
      <c r="B145" t="s">
        <v>18</v>
      </c>
      <c r="C145">
        <v>2022</v>
      </c>
      <c r="D145" s="2">
        <v>0.03</v>
      </c>
    </row>
    <row r="146" spans="1:4">
      <c r="A146" t="s">
        <v>14</v>
      </c>
      <c r="B146" t="s">
        <v>19</v>
      </c>
      <c r="C146">
        <v>2022</v>
      </c>
      <c r="D146" s="2">
        <v>0</v>
      </c>
    </row>
    <row r="147" spans="1:4">
      <c r="A147" t="s">
        <v>14</v>
      </c>
      <c r="B147" t="s">
        <v>20</v>
      </c>
      <c r="C147">
        <v>2022</v>
      </c>
      <c r="D147" s="2">
        <v>0.15</v>
      </c>
    </row>
    <row r="148" spans="1:4">
      <c r="A148" t="s">
        <v>14</v>
      </c>
      <c r="B148" t="s">
        <v>21</v>
      </c>
      <c r="C148">
        <v>2022</v>
      </c>
      <c r="D148" s="2">
        <v>0.11</v>
      </c>
    </row>
    <row r="149" spans="1:4">
      <c r="A149" t="s">
        <v>14</v>
      </c>
      <c r="B149" t="s">
        <v>15</v>
      </c>
      <c r="C149">
        <v>2023</v>
      </c>
      <c r="D149" s="2">
        <f>FL_ref_equity_perc_HIGH</f>
        <v>0.08</v>
      </c>
    </row>
    <row r="150" spans="1:4">
      <c r="A150" t="s">
        <v>14</v>
      </c>
      <c r="B150" t="s">
        <v>16</v>
      </c>
      <c r="C150">
        <v>2023</v>
      </c>
      <c r="D150" s="2">
        <f>SE_ref_equity_perc_HIGH</f>
        <v>0.12</v>
      </c>
    </row>
    <row r="151" spans="1:4">
      <c r="A151" t="s">
        <v>14</v>
      </c>
      <c r="B151" t="s">
        <v>17</v>
      </c>
      <c r="C151">
        <v>2023</v>
      </c>
      <c r="D151" s="2">
        <f>BOCA_ref_equity_perc_HIGH</f>
        <v>7.0000000000000007E-2</v>
      </c>
    </row>
    <row r="152" spans="1:4">
      <c r="A152" t="s">
        <v>14</v>
      </c>
      <c r="B152" t="s">
        <v>18</v>
      </c>
      <c r="C152">
        <v>2023</v>
      </c>
      <c r="D152" s="2">
        <f>SW_ref_equity_perc_HIGH</f>
        <v>0.03</v>
      </c>
    </row>
    <row r="153" spans="1:4">
      <c r="A153" t="s">
        <v>14</v>
      </c>
      <c r="B153" t="s">
        <v>19</v>
      </c>
      <c r="C153">
        <v>2023</v>
      </c>
      <c r="D153" s="2">
        <f>SWCIRA_ref_equity_perc_HIGH</f>
        <v>0</v>
      </c>
    </row>
    <row r="154" spans="1:4">
      <c r="A154" t="s">
        <v>14</v>
      </c>
      <c r="B154" t="s">
        <v>20</v>
      </c>
      <c r="C154">
        <v>2023</v>
      </c>
      <c r="D154" s="2">
        <f>NC_ref_equity_perc_HIGH</f>
        <v>7.0000000000000007E-2</v>
      </c>
    </row>
    <row r="155" spans="1:4">
      <c r="A155" t="s">
        <v>14</v>
      </c>
      <c r="B155" t="s">
        <v>21</v>
      </c>
      <c r="C155">
        <v>2023</v>
      </c>
      <c r="D155" s="2">
        <f>YB_ref_equity_perc_HIGH</f>
        <v>0.11</v>
      </c>
    </row>
    <row r="156" spans="1:4">
      <c r="A156" t="s">
        <v>14</v>
      </c>
      <c r="B156" t="s">
        <v>15</v>
      </c>
      <c r="C156">
        <v>2024</v>
      </c>
      <c r="D156" s="3">
        <v>0.06</v>
      </c>
    </row>
    <row r="157" spans="1:4">
      <c r="A157" t="s">
        <v>14</v>
      </c>
      <c r="B157" t="s">
        <v>16</v>
      </c>
      <c r="C157">
        <v>2024</v>
      </c>
      <c r="D157" s="3">
        <v>7.0000000000000007E-2</v>
      </c>
    </row>
    <row r="158" spans="1:4">
      <c r="A158" t="s">
        <v>14</v>
      </c>
      <c r="B158" t="s">
        <v>17</v>
      </c>
      <c r="C158">
        <v>2024</v>
      </c>
      <c r="D158" s="3">
        <v>0.05</v>
      </c>
    </row>
    <row r="159" spans="1:4">
      <c r="A159" t="s">
        <v>14</v>
      </c>
      <c r="B159" t="s">
        <v>18</v>
      </c>
      <c r="C159">
        <v>2024</v>
      </c>
      <c r="D159" s="3">
        <v>0.03</v>
      </c>
    </row>
    <row r="160" spans="1:4">
      <c r="A160" t="s">
        <v>14</v>
      </c>
      <c r="B160" t="s">
        <v>19</v>
      </c>
      <c r="C160">
        <v>2024</v>
      </c>
      <c r="D160" s="3">
        <v>0</v>
      </c>
    </row>
    <row r="161" spans="1:4">
      <c r="A161" t="s">
        <v>14</v>
      </c>
      <c r="B161" t="s">
        <v>20</v>
      </c>
      <c r="C161">
        <v>2024</v>
      </c>
      <c r="D161" s="3">
        <v>0.04</v>
      </c>
    </row>
    <row r="162" spans="1:4">
      <c r="A162" t="s">
        <v>14</v>
      </c>
      <c r="B162" t="s">
        <v>21</v>
      </c>
      <c r="C162">
        <v>2024</v>
      </c>
      <c r="D162" s="3">
        <v>0.09</v>
      </c>
    </row>
    <row r="163" spans="1:4">
      <c r="A163" t="s">
        <v>45</v>
      </c>
      <c r="B163" t="s">
        <v>15</v>
      </c>
      <c r="C163">
        <v>2019</v>
      </c>
      <c r="D163" s="13">
        <v>0.91300000000000003</v>
      </c>
    </row>
    <row r="164" spans="1:4">
      <c r="A164" t="s">
        <v>45</v>
      </c>
      <c r="B164" t="s">
        <v>16</v>
      </c>
      <c r="C164">
        <v>2019</v>
      </c>
      <c r="D164" s="13">
        <v>0.85600000000000009</v>
      </c>
    </row>
    <row r="165" spans="1:4">
      <c r="A165" t="s">
        <v>45</v>
      </c>
      <c r="B165" t="s">
        <v>17</v>
      </c>
      <c r="C165">
        <v>2019</v>
      </c>
      <c r="D165" s="13">
        <v>1.177</v>
      </c>
    </row>
    <row r="166" spans="1:4">
      <c r="A166" t="s">
        <v>45</v>
      </c>
      <c r="B166" t="s">
        <v>18</v>
      </c>
      <c r="C166">
        <v>2019</v>
      </c>
      <c r="D166" s="13">
        <v>0.80899999999999994</v>
      </c>
    </row>
    <row r="167" spans="1:4">
      <c r="A167" t="s">
        <v>45</v>
      </c>
      <c r="B167" t="s">
        <v>19</v>
      </c>
      <c r="C167">
        <v>2019</v>
      </c>
      <c r="D167" s="13">
        <v>0.871</v>
      </c>
    </row>
    <row r="168" spans="1:4">
      <c r="A168" t="s">
        <v>45</v>
      </c>
      <c r="B168" t="s">
        <v>20</v>
      </c>
      <c r="C168">
        <v>2019</v>
      </c>
      <c r="D168" s="13">
        <v>0.77</v>
      </c>
    </row>
    <row r="169" spans="1:4">
      <c r="A169" t="s">
        <v>45</v>
      </c>
      <c r="B169" t="s">
        <v>21</v>
      </c>
      <c r="C169">
        <v>2019</v>
      </c>
      <c r="D169" s="13">
        <v>0.68200000000000005</v>
      </c>
    </row>
    <row r="170" spans="1:4">
      <c r="A170" t="s">
        <v>45</v>
      </c>
      <c r="B170" t="s">
        <v>15</v>
      </c>
      <c r="C170">
        <v>2020</v>
      </c>
      <c r="D170" s="13">
        <v>1.0730000000000002</v>
      </c>
    </row>
    <row r="171" spans="1:4">
      <c r="A171" t="s">
        <v>45</v>
      </c>
      <c r="B171" t="s">
        <v>16</v>
      </c>
      <c r="C171">
        <v>2020</v>
      </c>
      <c r="D171" s="13">
        <v>0.98799999999999999</v>
      </c>
    </row>
    <row r="172" spans="1:4">
      <c r="A172" t="s">
        <v>45</v>
      </c>
      <c r="B172" t="s">
        <v>17</v>
      </c>
      <c r="C172">
        <v>2020</v>
      </c>
      <c r="D172" s="13">
        <v>1.3540000000000001</v>
      </c>
    </row>
    <row r="173" spans="1:4">
      <c r="A173" t="s">
        <v>45</v>
      </c>
      <c r="B173" t="s">
        <v>18</v>
      </c>
      <c r="C173">
        <v>2020</v>
      </c>
      <c r="D173" s="13">
        <v>0.91300000000000003</v>
      </c>
    </row>
    <row r="174" spans="1:4">
      <c r="A174" t="s">
        <v>45</v>
      </c>
      <c r="B174" t="s">
        <v>19</v>
      </c>
      <c r="C174">
        <v>2020</v>
      </c>
      <c r="D174" s="13">
        <v>1.077</v>
      </c>
    </row>
    <row r="175" spans="1:4">
      <c r="A175" t="s">
        <v>45</v>
      </c>
      <c r="B175" t="s">
        <v>20</v>
      </c>
      <c r="C175">
        <v>2020</v>
      </c>
      <c r="D175" s="13">
        <v>0.95899999999999985</v>
      </c>
    </row>
    <row r="176" spans="1:4">
      <c r="A176" t="s">
        <v>45</v>
      </c>
      <c r="B176" t="s">
        <v>21</v>
      </c>
      <c r="C176">
        <v>2020</v>
      </c>
      <c r="D176" s="13">
        <v>0.83400000000000007</v>
      </c>
    </row>
    <row r="177" spans="1:4">
      <c r="A177" t="s">
        <v>45</v>
      </c>
      <c r="B177" t="s">
        <v>15</v>
      </c>
      <c r="C177">
        <v>2021</v>
      </c>
      <c r="D177" s="13">
        <v>1.0660000000000001</v>
      </c>
    </row>
    <row r="178" spans="1:4">
      <c r="A178" t="s">
        <v>45</v>
      </c>
      <c r="B178" t="s">
        <v>16</v>
      </c>
      <c r="C178">
        <v>2021</v>
      </c>
      <c r="D178" s="13">
        <v>1.002</v>
      </c>
    </row>
    <row r="179" spans="1:4">
      <c r="A179" t="s">
        <v>45</v>
      </c>
      <c r="B179" t="s">
        <v>17</v>
      </c>
      <c r="C179">
        <v>2021</v>
      </c>
      <c r="D179" s="13">
        <v>1.5869999999999997</v>
      </c>
    </row>
    <row r="180" spans="1:4">
      <c r="A180" t="s">
        <v>45</v>
      </c>
      <c r="B180" t="s">
        <v>18</v>
      </c>
      <c r="C180">
        <v>2021</v>
      </c>
      <c r="D180" s="13">
        <v>0.88700000000000001</v>
      </c>
    </row>
    <row r="181" spans="1:4">
      <c r="A181" t="s">
        <v>45</v>
      </c>
      <c r="B181" t="s">
        <v>19</v>
      </c>
      <c r="C181">
        <v>2021</v>
      </c>
      <c r="D181" s="13">
        <v>0.96199999999999997</v>
      </c>
    </row>
    <row r="182" spans="1:4">
      <c r="A182" t="s">
        <v>45</v>
      </c>
      <c r="B182" t="s">
        <v>20</v>
      </c>
      <c r="C182">
        <v>2021</v>
      </c>
      <c r="D182" s="13">
        <v>0.86299999999999999</v>
      </c>
    </row>
    <row r="183" spans="1:4">
      <c r="A183" t="s">
        <v>45</v>
      </c>
      <c r="B183" t="s">
        <v>21</v>
      </c>
      <c r="C183">
        <v>2021</v>
      </c>
      <c r="D183" s="13">
        <v>0.79600000000000004</v>
      </c>
    </row>
    <row r="184" spans="1:4">
      <c r="A184" t="s">
        <v>45</v>
      </c>
      <c r="B184" t="s">
        <v>15</v>
      </c>
      <c r="C184">
        <v>2022</v>
      </c>
      <c r="D184" s="13">
        <f>SUM(FL_pay_net_servchg)+SUM(FL_pay_taxANDben)</f>
        <v>0.91999999999999993</v>
      </c>
    </row>
    <row r="185" spans="1:4">
      <c r="A185" t="s">
        <v>45</v>
      </c>
      <c r="B185" t="s">
        <v>16</v>
      </c>
      <c r="C185">
        <v>2022</v>
      </c>
      <c r="D185" s="13">
        <f>SUM(SE_pay_net_servchg)+SUM(SE_pay_taxANDben)</f>
        <v>0.86599999999999988</v>
      </c>
    </row>
    <row r="186" spans="1:4">
      <c r="A186" t="s">
        <v>45</v>
      </c>
      <c r="B186" t="s">
        <v>17</v>
      </c>
      <c r="C186">
        <v>2022</v>
      </c>
      <c r="D186" s="13">
        <f>SUM(BOCA_pay_net_servchg)+SUM(BOCA_pay_taxANDben)</f>
        <v>1.2730000000000001</v>
      </c>
    </row>
    <row r="187" spans="1:4">
      <c r="A187" t="s">
        <v>45</v>
      </c>
      <c r="B187" t="s">
        <v>18</v>
      </c>
      <c r="C187">
        <v>2022</v>
      </c>
      <c r="D187" s="13">
        <f>SUM(SW_pay_net_servchg)+SUM(SW_pay_taxANDben)</f>
        <v>0.77500000000000002</v>
      </c>
    </row>
    <row r="188" spans="1:4">
      <c r="A188" t="s">
        <v>45</v>
      </c>
      <c r="B188" t="s">
        <v>19</v>
      </c>
      <c r="C188">
        <v>2022</v>
      </c>
      <c r="D188" s="13">
        <f>SUM(SWCIRA_pay_net_servchg)+SUM(SWCIRA_pay_taxANDben)</f>
        <v>0.84700000000000009</v>
      </c>
    </row>
    <row r="189" spans="1:4">
      <c r="A189" t="s">
        <v>45</v>
      </c>
      <c r="B189" t="s">
        <v>20</v>
      </c>
      <c r="C189">
        <v>2022</v>
      </c>
      <c r="D189" s="13">
        <f>SUM(NC_pay_net_servchg)+SUM(NC_pay_taxANDben)</f>
        <v>0.78700000000000003</v>
      </c>
    </row>
    <row r="190" spans="1:4">
      <c r="A190" t="s">
        <v>45</v>
      </c>
      <c r="B190" t="s">
        <v>21</v>
      </c>
      <c r="C190">
        <v>2022</v>
      </c>
      <c r="D190" s="13">
        <f>SUM(YB_pay_net_servchg)+SUM(YB_pay_taxANDben)</f>
        <v>0.72400000000000009</v>
      </c>
    </row>
    <row r="191" spans="1:4">
      <c r="A191" t="s">
        <v>45</v>
      </c>
      <c r="B191" t="s">
        <v>15</v>
      </c>
      <c r="C191">
        <v>2023</v>
      </c>
      <c r="D191" s="14">
        <v>0.98799999999999999</v>
      </c>
    </row>
    <row r="192" spans="1:4">
      <c r="A192" t="s">
        <v>45</v>
      </c>
      <c r="B192" t="s">
        <v>16</v>
      </c>
      <c r="C192">
        <v>2023</v>
      </c>
      <c r="D192" s="14">
        <v>0.97599999999999998</v>
      </c>
    </row>
    <row r="193" spans="1:4">
      <c r="A193" t="s">
        <v>45</v>
      </c>
      <c r="B193" t="s">
        <v>17</v>
      </c>
      <c r="C193">
        <v>2023</v>
      </c>
      <c r="D193" s="3">
        <v>1.33</v>
      </c>
    </row>
    <row r="194" spans="1:4">
      <c r="A194" t="s">
        <v>45</v>
      </c>
      <c r="B194" t="s">
        <v>18</v>
      </c>
      <c r="C194">
        <v>2023</v>
      </c>
      <c r="D194" s="14">
        <v>0.84599999999999997</v>
      </c>
    </row>
    <row r="195" spans="1:4">
      <c r="A195" t="s">
        <v>45</v>
      </c>
      <c r="B195" t="s">
        <v>19</v>
      </c>
      <c r="C195">
        <v>2023</v>
      </c>
      <c r="D195" s="14">
        <v>0.91200000000000003</v>
      </c>
    </row>
    <row r="196" spans="1:4">
      <c r="A196" t="s">
        <v>45</v>
      </c>
      <c r="B196" t="s">
        <v>20</v>
      </c>
      <c r="C196">
        <v>2023</v>
      </c>
      <c r="D196" s="3">
        <v>0.85</v>
      </c>
    </row>
    <row r="197" spans="1:4">
      <c r="A197" t="s">
        <v>45</v>
      </c>
      <c r="B197" t="s">
        <v>21</v>
      </c>
      <c r="C197">
        <v>2023</v>
      </c>
      <c r="D197" s="14">
        <v>0.80900000000000005</v>
      </c>
    </row>
    <row r="198" spans="1:4">
      <c r="A198" t="s">
        <v>46</v>
      </c>
      <c r="B198" t="s">
        <v>15</v>
      </c>
      <c r="C198">
        <v>2019</v>
      </c>
      <c r="D198">
        <v>0.46200000000000002</v>
      </c>
    </row>
    <row r="199" spans="1:4">
      <c r="A199" t="s">
        <v>47</v>
      </c>
      <c r="B199" t="s">
        <v>15</v>
      </c>
      <c r="C199">
        <v>2019</v>
      </c>
      <c r="D199">
        <v>0.72400000000000009</v>
      </c>
    </row>
    <row r="200" spans="1:4">
      <c r="A200" t="s">
        <v>48</v>
      </c>
      <c r="B200" t="s">
        <v>15</v>
      </c>
      <c r="C200">
        <v>2019</v>
      </c>
      <c r="D200">
        <v>0.189</v>
      </c>
    </row>
    <row r="201" spans="1:4">
      <c r="A201" t="s">
        <v>49</v>
      </c>
      <c r="B201" t="s">
        <v>15</v>
      </c>
      <c r="C201">
        <v>2019</v>
      </c>
      <c r="D201">
        <v>0.191</v>
      </c>
    </row>
    <row r="202" spans="1:4">
      <c r="A202" t="s">
        <v>46</v>
      </c>
      <c r="B202" t="s">
        <v>15</v>
      </c>
      <c r="C202">
        <v>2020</v>
      </c>
      <c r="D202">
        <v>0.47299999999999998</v>
      </c>
    </row>
    <row r="203" spans="1:4">
      <c r="A203" t="s">
        <v>47</v>
      </c>
      <c r="B203" t="s">
        <v>15</v>
      </c>
      <c r="C203">
        <v>2020</v>
      </c>
      <c r="D203">
        <v>0.8640000000000001</v>
      </c>
    </row>
    <row r="204" spans="1:4">
      <c r="A204" t="s">
        <v>48</v>
      </c>
      <c r="B204" t="s">
        <v>15</v>
      </c>
      <c r="C204">
        <v>2020</v>
      </c>
      <c r="D204">
        <v>0.20899999999999999</v>
      </c>
    </row>
    <row r="205" spans="1:4">
      <c r="A205" t="s">
        <v>49</v>
      </c>
      <c r="B205" t="s">
        <v>15</v>
      </c>
      <c r="C205">
        <v>2020</v>
      </c>
      <c r="D205">
        <v>0.23599999999999999</v>
      </c>
    </row>
    <row r="206" spans="1:4">
      <c r="A206" t="s">
        <v>46</v>
      </c>
      <c r="B206" t="s">
        <v>15</v>
      </c>
      <c r="C206">
        <v>2021</v>
      </c>
      <c r="D206">
        <v>0.48699999999999999</v>
      </c>
    </row>
    <row r="207" spans="1:4">
      <c r="A207" t="s">
        <v>47</v>
      </c>
      <c r="B207" t="s">
        <v>15</v>
      </c>
      <c r="C207">
        <v>2021</v>
      </c>
      <c r="D207">
        <v>0.85099999999999998</v>
      </c>
    </row>
    <row r="208" spans="1:4">
      <c r="A208" t="s">
        <v>48</v>
      </c>
      <c r="B208" t="s">
        <v>15</v>
      </c>
      <c r="C208">
        <v>2021</v>
      </c>
      <c r="D208">
        <v>0.215</v>
      </c>
    </row>
    <row r="209" spans="1:4">
      <c r="A209" t="s">
        <v>49</v>
      </c>
      <c r="B209" t="s">
        <v>15</v>
      </c>
      <c r="C209">
        <v>2021</v>
      </c>
      <c r="D209">
        <v>0.254</v>
      </c>
    </row>
    <row r="210" spans="1:4">
      <c r="A210" t="s">
        <v>46</v>
      </c>
      <c r="B210" t="s">
        <v>15</v>
      </c>
      <c r="C210">
        <v>2022</v>
      </c>
      <c r="D210">
        <v>0.49299999999999999</v>
      </c>
    </row>
    <row r="211" spans="1:4">
      <c r="A211" t="s">
        <v>47</v>
      </c>
      <c r="B211" t="s">
        <v>15</v>
      </c>
      <c r="C211">
        <v>2022</v>
      </c>
      <c r="D211">
        <v>0.74299999999999999</v>
      </c>
    </row>
    <row r="212" spans="1:4">
      <c r="A212" t="s">
        <v>48</v>
      </c>
      <c r="B212" t="s">
        <v>15</v>
      </c>
      <c r="C212">
        <v>2022</v>
      </c>
      <c r="D212">
        <v>0.17699999999999999</v>
      </c>
    </row>
    <row r="213" spans="1:4">
      <c r="A213" t="s">
        <v>49</v>
      </c>
      <c r="B213" t="s">
        <v>15</v>
      </c>
      <c r="C213">
        <v>2022</v>
      </c>
      <c r="D213">
        <v>0.22</v>
      </c>
    </row>
    <row r="214" spans="1:4">
      <c r="A214" t="s">
        <v>46</v>
      </c>
      <c r="B214" t="s">
        <v>15</v>
      </c>
      <c r="C214">
        <v>2023</v>
      </c>
      <c r="D214">
        <v>0.47199999999999998</v>
      </c>
    </row>
    <row r="215" spans="1:4">
      <c r="A215" t="s">
        <v>47</v>
      </c>
      <c r="B215" t="s">
        <v>15</v>
      </c>
      <c r="C215">
        <v>2023</v>
      </c>
      <c r="D215">
        <v>0.82699999999999996</v>
      </c>
    </row>
    <row r="216" spans="1:4">
      <c r="A216" t="s">
        <v>48</v>
      </c>
      <c r="B216" t="s">
        <v>15</v>
      </c>
      <c r="C216">
        <v>2023</v>
      </c>
      <c r="D216">
        <v>0.161</v>
      </c>
    </row>
    <row r="217" spans="1:4">
      <c r="A217" t="s">
        <v>49</v>
      </c>
      <c r="B217" t="s">
        <v>15</v>
      </c>
      <c r="C217">
        <v>2023</v>
      </c>
      <c r="D217">
        <v>0.19600000000000001</v>
      </c>
    </row>
    <row r="218" spans="1:4">
      <c r="A218" t="s">
        <v>80</v>
      </c>
      <c r="B218" t="s">
        <v>15</v>
      </c>
      <c r="C218">
        <v>2023</v>
      </c>
      <c r="D218">
        <v>0.82</v>
      </c>
    </row>
    <row r="219" spans="1:4">
      <c r="A219" t="s">
        <v>80</v>
      </c>
      <c r="B219" t="s">
        <v>16</v>
      </c>
      <c r="C219">
        <v>2023</v>
      </c>
      <c r="D219">
        <v>0.64</v>
      </c>
    </row>
    <row r="220" spans="1:4">
      <c r="A220" t="s">
        <v>80</v>
      </c>
      <c r="B220" t="s">
        <v>17</v>
      </c>
      <c r="C220">
        <v>2023</v>
      </c>
      <c r="D220">
        <v>0.71</v>
      </c>
    </row>
    <row r="221" spans="1:4">
      <c r="A221" t="s">
        <v>80</v>
      </c>
      <c r="B221" t="s">
        <v>18</v>
      </c>
      <c r="C221">
        <v>2023</v>
      </c>
      <c r="D221">
        <v>0.92</v>
      </c>
    </row>
    <row r="222" spans="1:4">
      <c r="A222" t="s">
        <v>80</v>
      </c>
      <c r="B222" t="s">
        <v>19</v>
      </c>
      <c r="C222">
        <v>2023</v>
      </c>
      <c r="D222">
        <v>0.88</v>
      </c>
    </row>
    <row r="223" spans="1:4">
      <c r="A223" t="s">
        <v>80</v>
      </c>
      <c r="B223" t="s">
        <v>20</v>
      </c>
      <c r="C223">
        <v>2023</v>
      </c>
      <c r="D223">
        <v>0.95</v>
      </c>
    </row>
    <row r="224" spans="1:4">
      <c r="A224" t="s">
        <v>80</v>
      </c>
      <c r="B224" t="s">
        <v>21</v>
      </c>
      <c r="C224">
        <v>2023</v>
      </c>
      <c r="D224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E25D-4A0C-495E-8FAA-728B9F83136D}">
  <dimension ref="A1:D367"/>
  <sheetViews>
    <sheetView topLeftCell="A106" workbookViewId="0">
      <selection activeCell="E115" sqref="E115"/>
    </sheetView>
  </sheetViews>
  <sheetFormatPr defaultRowHeight="14.4"/>
  <cols>
    <col min="1" max="1" width="44" bestFit="1" customWidth="1"/>
    <col min="2" max="2" width="29.109375" customWidth="1"/>
    <col min="3" max="3" width="5" bestFit="1" customWidth="1"/>
    <col min="4" max="4" width="8.88671875" style="4"/>
  </cols>
  <sheetData>
    <row r="1" spans="1:4">
      <c r="A1" t="s">
        <v>1</v>
      </c>
      <c r="B1" t="s">
        <v>2</v>
      </c>
      <c r="C1" t="s">
        <v>3</v>
      </c>
      <c r="D1" s="4" t="s">
        <v>4</v>
      </c>
    </row>
    <row r="2" spans="1:4" ht="15.6">
      <c r="A2" t="s">
        <v>6</v>
      </c>
      <c r="B2" t="s">
        <v>15</v>
      </c>
      <c r="C2">
        <v>2019</v>
      </c>
      <c r="D2" s="5">
        <v>4380</v>
      </c>
    </row>
    <row r="3" spans="1:4" ht="15.6">
      <c r="A3" t="s">
        <v>6</v>
      </c>
      <c r="B3" t="s">
        <v>16</v>
      </c>
      <c r="C3">
        <v>2019</v>
      </c>
      <c r="D3" s="5">
        <v>5810</v>
      </c>
    </row>
    <row r="4" spans="1:4" ht="15.6">
      <c r="A4" t="s">
        <v>6</v>
      </c>
      <c r="B4" t="s">
        <v>17</v>
      </c>
      <c r="C4">
        <v>2019</v>
      </c>
      <c r="D4" s="5">
        <v>5550</v>
      </c>
    </row>
    <row r="5" spans="1:4" ht="15.6">
      <c r="A5" t="s">
        <v>6</v>
      </c>
      <c r="B5" t="s">
        <v>18</v>
      </c>
      <c r="C5">
        <v>2019</v>
      </c>
      <c r="D5" s="5">
        <v>7060</v>
      </c>
    </row>
    <row r="6" spans="1:4" ht="15.6">
      <c r="A6" t="s">
        <v>6</v>
      </c>
      <c r="B6" t="s">
        <v>19</v>
      </c>
      <c r="C6">
        <v>2019</v>
      </c>
      <c r="D6" s="5">
        <v>1440</v>
      </c>
    </row>
    <row r="7" spans="1:4" ht="15.6">
      <c r="A7" t="s">
        <v>6</v>
      </c>
      <c r="B7" t="s">
        <v>20</v>
      </c>
      <c r="C7">
        <v>2019</v>
      </c>
      <c r="D7" s="5">
        <v>2740</v>
      </c>
    </row>
    <row r="8" spans="1:4" ht="15.6">
      <c r="A8" t="s">
        <v>6</v>
      </c>
      <c r="B8" t="s">
        <v>21</v>
      </c>
      <c r="C8">
        <v>2019</v>
      </c>
      <c r="D8" s="5">
        <v>3300</v>
      </c>
    </row>
    <row r="9" spans="1:4" ht="15.6">
      <c r="A9" t="s">
        <v>6</v>
      </c>
      <c r="B9" t="s">
        <v>15</v>
      </c>
      <c r="C9">
        <v>2020</v>
      </c>
      <c r="D9" s="5">
        <v>4090</v>
      </c>
    </row>
    <row r="10" spans="1:4" ht="15.6">
      <c r="A10" t="s">
        <v>6</v>
      </c>
      <c r="B10" t="s">
        <v>16</v>
      </c>
      <c r="C10">
        <v>2020</v>
      </c>
      <c r="D10" s="5">
        <v>5050</v>
      </c>
    </row>
    <row r="11" spans="1:4" ht="15.6">
      <c r="A11" t="s">
        <v>6</v>
      </c>
      <c r="B11" t="s">
        <v>17</v>
      </c>
      <c r="C11">
        <v>2020</v>
      </c>
      <c r="D11" s="5">
        <v>3680</v>
      </c>
    </row>
    <row r="12" spans="1:4" ht="15.6">
      <c r="A12" t="s">
        <v>6</v>
      </c>
      <c r="B12" t="s">
        <v>18</v>
      </c>
      <c r="C12">
        <v>2020</v>
      </c>
      <c r="D12" s="5">
        <v>6590</v>
      </c>
    </row>
    <row r="13" spans="1:4" ht="15.6">
      <c r="A13" t="s">
        <v>6</v>
      </c>
      <c r="B13" t="s">
        <v>19</v>
      </c>
      <c r="C13">
        <v>2020</v>
      </c>
      <c r="D13" s="5">
        <v>2620</v>
      </c>
    </row>
    <row r="14" spans="1:4" ht="15.6">
      <c r="A14" t="s">
        <v>6</v>
      </c>
      <c r="B14" t="s">
        <v>20</v>
      </c>
      <c r="C14">
        <v>2020</v>
      </c>
      <c r="D14" s="5">
        <v>3120</v>
      </c>
    </row>
    <row r="15" spans="1:4" ht="15.6">
      <c r="A15" t="s">
        <v>6</v>
      </c>
      <c r="B15" t="s">
        <v>21</v>
      </c>
      <c r="C15">
        <v>2020</v>
      </c>
      <c r="D15" s="5">
        <v>5810</v>
      </c>
    </row>
    <row r="16" spans="1:4" ht="15.6">
      <c r="A16" t="s">
        <v>6</v>
      </c>
      <c r="B16" t="s">
        <v>15</v>
      </c>
      <c r="C16">
        <v>2021</v>
      </c>
      <c r="D16" s="5">
        <v>4180</v>
      </c>
    </row>
    <row r="17" spans="1:4" ht="15.6">
      <c r="A17" t="s">
        <v>6</v>
      </c>
      <c r="B17" t="s">
        <v>16</v>
      </c>
      <c r="C17">
        <v>2021</v>
      </c>
      <c r="D17" s="5">
        <v>5650</v>
      </c>
    </row>
    <row r="18" spans="1:4" ht="15.6">
      <c r="A18" t="s">
        <v>6</v>
      </c>
      <c r="B18" t="s">
        <v>17</v>
      </c>
      <c r="C18">
        <v>2021</v>
      </c>
      <c r="D18" s="5">
        <v>5500</v>
      </c>
    </row>
    <row r="19" spans="1:4" ht="15.6">
      <c r="A19" t="s">
        <v>6</v>
      </c>
      <c r="B19" t="s">
        <v>18</v>
      </c>
      <c r="C19">
        <v>2021</v>
      </c>
      <c r="D19" s="5">
        <v>5670</v>
      </c>
    </row>
    <row r="20" spans="1:4" ht="15.6">
      <c r="A20" t="s">
        <v>6</v>
      </c>
      <c r="B20" t="s">
        <v>19</v>
      </c>
      <c r="C20">
        <v>2021</v>
      </c>
      <c r="D20" s="5">
        <v>1480</v>
      </c>
    </row>
    <row r="21" spans="1:4" ht="15.6">
      <c r="A21" t="s">
        <v>6</v>
      </c>
      <c r="B21" t="s">
        <v>20</v>
      </c>
      <c r="C21">
        <v>2021</v>
      </c>
      <c r="D21" s="5">
        <v>3400</v>
      </c>
    </row>
    <row r="22" spans="1:4" ht="15.6">
      <c r="A22" t="s">
        <v>6</v>
      </c>
      <c r="B22" t="s">
        <v>21</v>
      </c>
      <c r="C22">
        <v>2021</v>
      </c>
      <c r="D22" s="5">
        <v>2500</v>
      </c>
    </row>
    <row r="23" spans="1:4" ht="15.6">
      <c r="A23" t="s">
        <v>6</v>
      </c>
      <c r="B23" t="s">
        <v>15</v>
      </c>
      <c r="C23">
        <v>2022</v>
      </c>
      <c r="D23" s="5">
        <f>FL_Cap_addns_perFME</f>
        <v>5410</v>
      </c>
    </row>
    <row r="24" spans="1:4" ht="15.6">
      <c r="A24" t="s">
        <v>6</v>
      </c>
      <c r="B24" t="s">
        <v>16</v>
      </c>
      <c r="C24">
        <v>2022</v>
      </c>
      <c r="D24" s="5">
        <f>SE_Cap_addns_perFME</f>
        <v>6730</v>
      </c>
    </row>
    <row r="25" spans="1:4" ht="15.6">
      <c r="A25" t="s">
        <v>6</v>
      </c>
      <c r="B25" t="s">
        <v>17</v>
      </c>
      <c r="C25">
        <v>2022</v>
      </c>
      <c r="D25" s="5">
        <f>BOCA_Cap_addns_perFME</f>
        <v>8890</v>
      </c>
    </row>
    <row r="26" spans="1:4" ht="15.6">
      <c r="A26" t="s">
        <v>6</v>
      </c>
      <c r="B26" t="s">
        <v>18</v>
      </c>
      <c r="C26">
        <v>2022</v>
      </c>
      <c r="D26" s="5">
        <f>SW_Cap_addns_perFME</f>
        <v>6540</v>
      </c>
    </row>
    <row r="27" spans="1:4" ht="15.6">
      <c r="A27" t="s">
        <v>6</v>
      </c>
      <c r="B27" t="s">
        <v>19</v>
      </c>
      <c r="C27">
        <v>2022</v>
      </c>
      <c r="D27" s="5">
        <f>SWCIRA_Cap_addns_perFME</f>
        <v>1420</v>
      </c>
    </row>
    <row r="28" spans="1:4" ht="15.6">
      <c r="A28" t="s">
        <v>6</v>
      </c>
      <c r="B28" t="s">
        <v>20</v>
      </c>
      <c r="C28">
        <v>2022</v>
      </c>
      <c r="D28" s="5">
        <f>NC_Cap_addns_perFME</f>
        <v>4030</v>
      </c>
    </row>
    <row r="29" spans="1:4" ht="15.6">
      <c r="A29" t="s">
        <v>6</v>
      </c>
      <c r="B29" t="s">
        <v>21</v>
      </c>
      <c r="C29">
        <v>2022</v>
      </c>
      <c r="D29" s="5">
        <f>YB_Cap_addns_perFME</f>
        <v>2680</v>
      </c>
    </row>
    <row r="30" spans="1:4">
      <c r="A30" t="s">
        <v>6</v>
      </c>
      <c r="B30" t="s">
        <v>15</v>
      </c>
      <c r="C30">
        <v>2023</v>
      </c>
      <c r="D30" s="4">
        <v>6300</v>
      </c>
    </row>
    <row r="31" spans="1:4">
      <c r="A31" t="s">
        <v>6</v>
      </c>
      <c r="B31" t="s">
        <v>16</v>
      </c>
      <c r="C31">
        <v>2023</v>
      </c>
      <c r="D31" s="4">
        <v>8760</v>
      </c>
    </row>
    <row r="32" spans="1:4">
      <c r="A32" t="s">
        <v>6</v>
      </c>
      <c r="B32" t="s">
        <v>17</v>
      </c>
      <c r="C32">
        <v>2023</v>
      </c>
      <c r="D32" s="4">
        <v>9260</v>
      </c>
    </row>
    <row r="33" spans="1:4">
      <c r="A33" t="s">
        <v>6</v>
      </c>
      <c r="B33" t="s">
        <v>18</v>
      </c>
      <c r="C33">
        <v>2023</v>
      </c>
      <c r="D33" s="4">
        <v>6730</v>
      </c>
    </row>
    <row r="34" spans="1:4">
      <c r="A34" t="s">
        <v>6</v>
      </c>
      <c r="B34" t="s">
        <v>19</v>
      </c>
      <c r="C34">
        <v>2023</v>
      </c>
      <c r="D34" s="4">
        <v>3490</v>
      </c>
    </row>
    <row r="35" spans="1:4">
      <c r="A35" t="s">
        <v>6</v>
      </c>
      <c r="B35" t="s">
        <v>20</v>
      </c>
      <c r="C35">
        <v>2023</v>
      </c>
      <c r="D35" s="4">
        <v>4180</v>
      </c>
    </row>
    <row r="36" spans="1:4">
      <c r="A36" t="s">
        <v>6</v>
      </c>
      <c r="B36" t="s">
        <v>21</v>
      </c>
      <c r="C36">
        <v>2023</v>
      </c>
      <c r="D36" s="4">
        <v>5300</v>
      </c>
    </row>
    <row r="37" spans="1:4">
      <c r="A37" t="s">
        <v>8</v>
      </c>
      <c r="B37" t="s">
        <v>15</v>
      </c>
      <c r="C37">
        <v>2021</v>
      </c>
      <c r="D37" s="6">
        <v>9480</v>
      </c>
    </row>
    <row r="38" spans="1:4">
      <c r="A38" t="s">
        <v>8</v>
      </c>
      <c r="B38" t="s">
        <v>16</v>
      </c>
      <c r="C38">
        <v>2021</v>
      </c>
      <c r="D38" s="6">
        <v>12040</v>
      </c>
    </row>
    <row r="39" spans="1:4">
      <c r="A39" t="s">
        <v>8</v>
      </c>
      <c r="B39" t="s">
        <v>17</v>
      </c>
      <c r="C39">
        <v>2021</v>
      </c>
      <c r="D39" s="6">
        <v>15170</v>
      </c>
    </row>
    <row r="40" spans="1:4">
      <c r="A40" t="s">
        <v>8</v>
      </c>
      <c r="B40" t="s">
        <v>18</v>
      </c>
      <c r="C40">
        <v>2021</v>
      </c>
      <c r="D40" s="6">
        <v>12920</v>
      </c>
    </row>
    <row r="41" spans="1:4">
      <c r="A41" t="s">
        <v>8</v>
      </c>
      <c r="B41" t="s">
        <v>19</v>
      </c>
      <c r="C41">
        <v>2021</v>
      </c>
      <c r="D41" s="6">
        <v>1280</v>
      </c>
    </row>
    <row r="42" spans="1:4">
      <c r="A42" t="s">
        <v>8</v>
      </c>
      <c r="B42" t="s">
        <v>20</v>
      </c>
      <c r="C42">
        <v>2021</v>
      </c>
      <c r="D42" s="6">
        <v>5900</v>
      </c>
    </row>
    <row r="43" spans="1:4">
      <c r="A43" t="s">
        <v>8</v>
      </c>
      <c r="B43" t="s">
        <v>21</v>
      </c>
      <c r="C43">
        <v>2021</v>
      </c>
      <c r="D43" s="7">
        <v>9420</v>
      </c>
    </row>
    <row r="44" spans="1:4">
      <c r="A44" t="s">
        <v>8</v>
      </c>
      <c r="B44" t="s">
        <v>15</v>
      </c>
      <c r="C44">
        <v>2022</v>
      </c>
      <c r="D44" s="6">
        <f>FL_3rdparty_debt_perFME</f>
        <v>8640</v>
      </c>
    </row>
    <row r="45" spans="1:4">
      <c r="A45" t="s">
        <v>8</v>
      </c>
      <c r="B45" t="s">
        <v>16</v>
      </c>
      <c r="C45">
        <v>2022</v>
      </c>
      <c r="D45" s="6">
        <f>SE_3rdparty_debt_perFME</f>
        <v>10650</v>
      </c>
    </row>
    <row r="46" spans="1:4">
      <c r="A46" t="s">
        <v>8</v>
      </c>
      <c r="B46" t="s">
        <v>17</v>
      </c>
      <c r="C46">
        <v>2022</v>
      </c>
      <c r="D46" s="6">
        <f>BOCA_3rdparty_debt_perFME</f>
        <v>13300</v>
      </c>
    </row>
    <row r="47" spans="1:4">
      <c r="A47" t="s">
        <v>8</v>
      </c>
      <c r="B47" t="s">
        <v>18</v>
      </c>
      <c r="C47">
        <v>2022</v>
      </c>
      <c r="D47" s="6">
        <f>SW_3rdparty_debt_perFME</f>
        <v>11630</v>
      </c>
    </row>
    <row r="48" spans="1:4">
      <c r="A48" t="s">
        <v>8</v>
      </c>
      <c r="B48" t="s">
        <v>19</v>
      </c>
      <c r="C48">
        <v>2022</v>
      </c>
      <c r="D48" s="6">
        <f>SWCIRA_3rdparty_debt_perFME</f>
        <v>1270</v>
      </c>
    </row>
    <row r="49" spans="1:4">
      <c r="A49" t="s">
        <v>8</v>
      </c>
      <c r="B49" t="s">
        <v>20</v>
      </c>
      <c r="C49">
        <v>2022</v>
      </c>
      <c r="D49" s="6">
        <f>NC_3rdparty_debt_perFME</f>
        <v>5410</v>
      </c>
    </row>
    <row r="50" spans="1:4">
      <c r="A50" t="s">
        <v>8</v>
      </c>
      <c r="B50" t="s">
        <v>21</v>
      </c>
      <c r="C50">
        <v>2022</v>
      </c>
      <c r="D50" s="7">
        <f>YB_3rdparty_debt_perFME</f>
        <v>9800</v>
      </c>
    </row>
    <row r="51" spans="1:4">
      <c r="A51" t="s">
        <v>8</v>
      </c>
      <c r="B51" t="s">
        <v>15</v>
      </c>
      <c r="C51">
        <v>2023</v>
      </c>
      <c r="D51" s="4">
        <v>8300</v>
      </c>
    </row>
    <row r="52" spans="1:4">
      <c r="A52" t="s">
        <v>8</v>
      </c>
      <c r="B52" t="s">
        <v>16</v>
      </c>
      <c r="C52">
        <v>2023</v>
      </c>
      <c r="D52" s="4">
        <v>11400</v>
      </c>
    </row>
    <row r="53" spans="1:4">
      <c r="A53" t="s">
        <v>8</v>
      </c>
      <c r="B53" t="s">
        <v>17</v>
      </c>
      <c r="C53">
        <v>2023</v>
      </c>
      <c r="D53" s="4">
        <v>12400</v>
      </c>
    </row>
    <row r="54" spans="1:4">
      <c r="A54" t="s">
        <v>8</v>
      </c>
      <c r="B54" t="s">
        <v>18</v>
      </c>
      <c r="C54">
        <v>2023</v>
      </c>
      <c r="D54" s="4">
        <v>10800</v>
      </c>
    </row>
    <row r="55" spans="1:4">
      <c r="A55" t="s">
        <v>8</v>
      </c>
      <c r="B55" t="s">
        <v>19</v>
      </c>
      <c r="C55">
        <v>2023</v>
      </c>
      <c r="D55" s="4">
        <v>2300</v>
      </c>
    </row>
    <row r="56" spans="1:4">
      <c r="A56" t="s">
        <v>8</v>
      </c>
      <c r="B56" t="s">
        <v>20</v>
      </c>
      <c r="C56">
        <v>2023</v>
      </c>
      <c r="D56" s="4">
        <v>4300</v>
      </c>
    </row>
    <row r="57" spans="1:4">
      <c r="A57" t="s">
        <v>8</v>
      </c>
      <c r="B57" t="s">
        <v>21</v>
      </c>
      <c r="C57">
        <v>2023</v>
      </c>
      <c r="D57" s="4">
        <v>11000</v>
      </c>
    </row>
    <row r="58" spans="1:4">
      <c r="A58" t="s">
        <v>11</v>
      </c>
      <c r="B58" t="s">
        <v>15</v>
      </c>
      <c r="C58">
        <v>2022</v>
      </c>
      <c r="D58">
        <v>106200</v>
      </c>
    </row>
    <row r="59" spans="1:4">
      <c r="A59" t="s">
        <v>11</v>
      </c>
      <c r="B59" t="s">
        <v>16</v>
      </c>
      <c r="C59">
        <v>2022</v>
      </c>
      <c r="D59">
        <v>135400</v>
      </c>
    </row>
    <row r="60" spans="1:4">
      <c r="A60" t="s">
        <v>11</v>
      </c>
      <c r="B60" t="s">
        <v>17</v>
      </c>
      <c r="C60">
        <v>2022</v>
      </c>
      <c r="D60">
        <v>103200</v>
      </c>
    </row>
    <row r="61" spans="1:4">
      <c r="A61" t="s">
        <v>11</v>
      </c>
      <c r="B61" t="s">
        <v>18</v>
      </c>
      <c r="C61">
        <v>2022</v>
      </c>
      <c r="D61">
        <v>90400</v>
      </c>
    </row>
    <row r="62" spans="1:4">
      <c r="A62" t="s">
        <v>11</v>
      </c>
      <c r="B62" t="s">
        <v>19</v>
      </c>
      <c r="C62">
        <v>2022</v>
      </c>
      <c r="D62">
        <v>4900</v>
      </c>
    </row>
    <row r="63" spans="1:4">
      <c r="A63" t="s">
        <v>11</v>
      </c>
      <c r="B63" t="s">
        <v>20</v>
      </c>
      <c r="C63">
        <v>2022</v>
      </c>
      <c r="D63">
        <v>92200</v>
      </c>
    </row>
    <row r="64" spans="1:4">
      <c r="A64" t="s">
        <v>11</v>
      </c>
      <c r="B64" t="s">
        <v>21</v>
      </c>
      <c r="C64">
        <v>2022</v>
      </c>
      <c r="D64">
        <v>54900</v>
      </c>
    </row>
    <row r="65" spans="1:4">
      <c r="A65" t="s">
        <v>11</v>
      </c>
      <c r="B65" t="s">
        <v>15</v>
      </c>
      <c r="C65">
        <v>2023</v>
      </c>
      <c r="D65">
        <v>129000</v>
      </c>
    </row>
    <row r="66" spans="1:4">
      <c r="A66" t="s">
        <v>11</v>
      </c>
      <c r="B66" t="s">
        <v>16</v>
      </c>
      <c r="C66">
        <v>2023</v>
      </c>
      <c r="D66">
        <v>176500</v>
      </c>
    </row>
    <row r="67" spans="1:4">
      <c r="A67" t="s">
        <v>11</v>
      </c>
      <c r="B67" t="s">
        <v>17</v>
      </c>
      <c r="C67">
        <v>2023</v>
      </c>
      <c r="D67">
        <v>121700</v>
      </c>
    </row>
    <row r="68" spans="1:4">
      <c r="A68" t="s">
        <v>11</v>
      </c>
      <c r="B68" t="s">
        <v>18</v>
      </c>
      <c r="C68">
        <v>2023</v>
      </c>
      <c r="D68">
        <v>111400</v>
      </c>
    </row>
    <row r="69" spans="1:4">
      <c r="A69" t="s">
        <v>11</v>
      </c>
      <c r="B69" t="s">
        <v>19</v>
      </c>
      <c r="C69">
        <v>2023</v>
      </c>
      <c r="D69">
        <v>4700</v>
      </c>
    </row>
    <row r="70" spans="1:4">
      <c r="A70" t="s">
        <v>11</v>
      </c>
      <c r="B70" t="s">
        <v>20</v>
      </c>
      <c r="C70">
        <v>2023</v>
      </c>
      <c r="D70">
        <v>102200</v>
      </c>
    </row>
    <row r="71" spans="1:4">
      <c r="A71" t="s">
        <v>11</v>
      </c>
      <c r="B71" t="s">
        <v>21</v>
      </c>
      <c r="C71">
        <v>2023</v>
      </c>
      <c r="D71">
        <v>84700</v>
      </c>
    </row>
    <row r="72" spans="1:4">
      <c r="A72" t="s">
        <v>11</v>
      </c>
      <c r="B72" t="s">
        <v>15</v>
      </c>
      <c r="C72">
        <v>2024</v>
      </c>
      <c r="D72">
        <v>150800</v>
      </c>
    </row>
    <row r="73" spans="1:4">
      <c r="A73" t="s">
        <v>11</v>
      </c>
      <c r="B73" t="s">
        <v>16</v>
      </c>
      <c r="C73">
        <v>2024</v>
      </c>
      <c r="D73">
        <v>208200</v>
      </c>
    </row>
    <row r="74" spans="1:4">
      <c r="A74" t="s">
        <v>11</v>
      </c>
      <c r="B74" t="s">
        <v>17</v>
      </c>
      <c r="C74">
        <v>2024</v>
      </c>
      <c r="D74">
        <v>141400</v>
      </c>
    </row>
    <row r="75" spans="1:4">
      <c r="A75" t="s">
        <v>11</v>
      </c>
      <c r="B75" t="s">
        <v>18</v>
      </c>
      <c r="C75">
        <v>2024</v>
      </c>
      <c r="D75">
        <v>143400</v>
      </c>
    </row>
    <row r="76" spans="1:4">
      <c r="A76" t="s">
        <v>11</v>
      </c>
      <c r="B76" t="s">
        <v>19</v>
      </c>
      <c r="C76">
        <v>2024</v>
      </c>
      <c r="D76">
        <v>7400</v>
      </c>
    </row>
    <row r="77" spans="1:4">
      <c r="A77" t="s">
        <v>11</v>
      </c>
      <c r="B77" t="s">
        <v>20</v>
      </c>
      <c r="C77">
        <v>2024</v>
      </c>
      <c r="D77">
        <v>104500</v>
      </c>
    </row>
    <row r="78" spans="1:4">
      <c r="A78" t="s">
        <v>11</v>
      </c>
      <c r="B78" t="s">
        <v>21</v>
      </c>
      <c r="C78">
        <v>2024</v>
      </c>
      <c r="D78">
        <v>114200</v>
      </c>
    </row>
    <row r="79" spans="1:4">
      <c r="A79" t="s">
        <v>12</v>
      </c>
      <c r="B79" t="s">
        <v>15</v>
      </c>
      <c r="C79">
        <v>2022</v>
      </c>
      <c r="D79">
        <v>16800</v>
      </c>
    </row>
    <row r="80" spans="1:4">
      <c r="A80" t="s">
        <v>12</v>
      </c>
      <c r="B80" t="s">
        <v>16</v>
      </c>
      <c r="C80">
        <v>2022</v>
      </c>
      <c r="D80">
        <v>17900</v>
      </c>
    </row>
    <row r="81" spans="1:4">
      <c r="A81" t="s">
        <v>12</v>
      </c>
      <c r="B81" t="s">
        <v>17</v>
      </c>
      <c r="C81">
        <v>2022</v>
      </c>
      <c r="D81">
        <v>21800</v>
      </c>
    </row>
    <row r="82" spans="1:4">
      <c r="A82" t="s">
        <v>12</v>
      </c>
      <c r="B82" t="s">
        <v>18</v>
      </c>
      <c r="C82">
        <v>2022</v>
      </c>
      <c r="D82">
        <v>14100</v>
      </c>
    </row>
    <row r="83" spans="1:4">
      <c r="A83" t="s">
        <v>12</v>
      </c>
      <c r="B83" t="s">
        <v>19</v>
      </c>
      <c r="C83">
        <v>2022</v>
      </c>
      <c r="D83">
        <v>6600</v>
      </c>
    </row>
    <row r="84" spans="1:4">
      <c r="A84" t="s">
        <v>12</v>
      </c>
      <c r="B84" t="s">
        <v>20</v>
      </c>
      <c r="C84">
        <v>2022</v>
      </c>
      <c r="D84">
        <v>14300</v>
      </c>
    </row>
    <row r="85" spans="1:4">
      <c r="A85" t="s">
        <v>12</v>
      </c>
      <c r="B85" t="s">
        <v>21</v>
      </c>
      <c r="C85">
        <v>2022</v>
      </c>
      <c r="D85">
        <v>7700</v>
      </c>
    </row>
    <row r="86" spans="1:4">
      <c r="A86" t="s">
        <v>12</v>
      </c>
      <c r="B86" t="s">
        <v>15</v>
      </c>
      <c r="C86">
        <v>2023</v>
      </c>
      <c r="D86">
        <v>18600</v>
      </c>
    </row>
    <row r="87" spans="1:4">
      <c r="A87" t="s">
        <v>12</v>
      </c>
      <c r="B87" t="s">
        <v>16</v>
      </c>
      <c r="C87">
        <v>2023</v>
      </c>
      <c r="D87">
        <v>20400</v>
      </c>
    </row>
    <row r="88" spans="1:4">
      <c r="A88" t="s">
        <v>12</v>
      </c>
      <c r="B88" t="s">
        <v>17</v>
      </c>
      <c r="C88">
        <v>2023</v>
      </c>
      <c r="D88">
        <v>24600</v>
      </c>
    </row>
    <row r="89" spans="1:4">
      <c r="A89" t="s">
        <v>12</v>
      </c>
      <c r="B89" t="s">
        <v>18</v>
      </c>
      <c r="C89">
        <v>2023</v>
      </c>
      <c r="D89">
        <v>15600</v>
      </c>
    </row>
    <row r="90" spans="1:4">
      <c r="A90" t="s">
        <v>12</v>
      </c>
      <c r="B90" t="s">
        <v>19</v>
      </c>
      <c r="C90">
        <v>2023</v>
      </c>
      <c r="D90">
        <v>7100</v>
      </c>
    </row>
    <row r="91" spans="1:4">
      <c r="A91" t="s">
        <v>12</v>
      </c>
      <c r="B91" t="s">
        <v>20</v>
      </c>
      <c r="C91">
        <v>2023</v>
      </c>
      <c r="D91">
        <v>15500</v>
      </c>
    </row>
    <row r="92" spans="1:4">
      <c r="A92" t="s">
        <v>12</v>
      </c>
      <c r="B92" t="s">
        <v>21</v>
      </c>
      <c r="C92">
        <v>2023</v>
      </c>
      <c r="D92">
        <v>8500</v>
      </c>
    </row>
    <row r="93" spans="1:4">
      <c r="A93" t="s">
        <v>12</v>
      </c>
      <c r="B93" t="s">
        <v>15</v>
      </c>
      <c r="C93">
        <v>2024</v>
      </c>
      <c r="D93">
        <v>20300</v>
      </c>
    </row>
    <row r="94" spans="1:4">
      <c r="A94" t="s">
        <v>12</v>
      </c>
      <c r="B94" t="s">
        <v>16</v>
      </c>
      <c r="C94">
        <v>2024</v>
      </c>
      <c r="D94">
        <v>21700</v>
      </c>
    </row>
    <row r="95" spans="1:4">
      <c r="A95" t="s">
        <v>12</v>
      </c>
      <c r="B95" t="s">
        <v>17</v>
      </c>
      <c r="C95">
        <v>2024</v>
      </c>
      <c r="D95">
        <v>28500</v>
      </c>
    </row>
    <row r="96" spans="1:4">
      <c r="A96" t="s">
        <v>12</v>
      </c>
      <c r="B96" t="s">
        <v>18</v>
      </c>
      <c r="C96">
        <v>2024</v>
      </c>
      <c r="D96">
        <v>16900</v>
      </c>
    </row>
    <row r="97" spans="1:4">
      <c r="A97" t="s">
        <v>12</v>
      </c>
      <c r="B97" t="s">
        <v>19</v>
      </c>
      <c r="C97">
        <v>2024</v>
      </c>
      <c r="D97">
        <v>7500</v>
      </c>
    </row>
    <row r="98" spans="1:4">
      <c r="A98" t="s">
        <v>12</v>
      </c>
      <c r="B98" t="s">
        <v>20</v>
      </c>
      <c r="C98">
        <v>2024</v>
      </c>
      <c r="D98">
        <v>15900</v>
      </c>
    </row>
    <row r="99" spans="1:4">
      <c r="A99" t="s">
        <v>12</v>
      </c>
      <c r="B99" t="s">
        <v>21</v>
      </c>
      <c r="C99">
        <v>2024</v>
      </c>
      <c r="D99">
        <v>9800</v>
      </c>
    </row>
    <row r="100" spans="1:4">
      <c r="A100" t="s">
        <v>22</v>
      </c>
      <c r="B100" t="s">
        <v>15</v>
      </c>
      <c r="C100">
        <v>2021</v>
      </c>
      <c r="D100" s="4">
        <v>10100</v>
      </c>
    </row>
    <row r="101" spans="1:4">
      <c r="A101" t="s">
        <v>22</v>
      </c>
      <c r="B101" t="s">
        <v>16</v>
      </c>
      <c r="C101">
        <v>2021</v>
      </c>
      <c r="D101" s="4">
        <v>12900</v>
      </c>
    </row>
    <row r="102" spans="1:4">
      <c r="A102" t="s">
        <v>22</v>
      </c>
      <c r="B102" t="s">
        <v>17</v>
      </c>
      <c r="C102">
        <v>2021</v>
      </c>
      <c r="D102" s="4">
        <v>14400</v>
      </c>
    </row>
    <row r="103" spans="1:4">
      <c r="A103" t="s">
        <v>22</v>
      </c>
      <c r="B103" t="s">
        <v>18</v>
      </c>
      <c r="C103">
        <v>2021</v>
      </c>
      <c r="D103" s="4">
        <v>11800</v>
      </c>
    </row>
    <row r="104" spans="1:4">
      <c r="A104" t="s">
        <v>22</v>
      </c>
      <c r="B104" t="s">
        <v>19</v>
      </c>
      <c r="C104">
        <v>2021</v>
      </c>
      <c r="D104" s="4">
        <v>4800</v>
      </c>
    </row>
    <row r="105" spans="1:4">
      <c r="A105" t="s">
        <v>22</v>
      </c>
      <c r="B105" t="s">
        <v>20</v>
      </c>
      <c r="C105">
        <v>2021</v>
      </c>
      <c r="D105" s="4">
        <v>8200</v>
      </c>
    </row>
    <row r="106" spans="1:4">
      <c r="A106" t="s">
        <v>22</v>
      </c>
      <c r="B106" t="s">
        <v>21</v>
      </c>
      <c r="C106">
        <v>2021</v>
      </c>
      <c r="D106" s="4">
        <v>6300</v>
      </c>
    </row>
    <row r="107" spans="1:4">
      <c r="A107" t="s">
        <v>22</v>
      </c>
      <c r="B107" t="s">
        <v>15</v>
      </c>
      <c r="C107">
        <v>2022</v>
      </c>
      <c r="D107" s="4">
        <v>11550</v>
      </c>
    </row>
    <row r="108" spans="1:4">
      <c r="A108" t="s">
        <v>22</v>
      </c>
      <c r="B108" t="s">
        <v>16</v>
      </c>
      <c r="C108">
        <v>2022</v>
      </c>
      <c r="D108" s="4">
        <v>14710</v>
      </c>
    </row>
    <row r="109" spans="1:4">
      <c r="A109" t="s">
        <v>22</v>
      </c>
      <c r="B109" t="s">
        <v>17</v>
      </c>
      <c r="C109">
        <v>2022</v>
      </c>
      <c r="D109" s="4">
        <v>16300</v>
      </c>
    </row>
    <row r="110" spans="1:4">
      <c r="A110" t="s">
        <v>22</v>
      </c>
      <c r="B110" t="s">
        <v>18</v>
      </c>
      <c r="C110">
        <v>2022</v>
      </c>
      <c r="D110" s="4">
        <v>12890</v>
      </c>
    </row>
    <row r="111" spans="1:4">
      <c r="A111" t="s">
        <v>22</v>
      </c>
      <c r="B111" t="s">
        <v>19</v>
      </c>
      <c r="C111">
        <v>2022</v>
      </c>
      <c r="D111" s="4">
        <v>5300</v>
      </c>
    </row>
    <row r="112" spans="1:4">
      <c r="A112" t="s">
        <v>22</v>
      </c>
      <c r="B112" t="s">
        <v>20</v>
      </c>
      <c r="C112">
        <v>2022</v>
      </c>
      <c r="D112" s="4">
        <v>9500</v>
      </c>
    </row>
    <row r="113" spans="1:4">
      <c r="A113" t="s">
        <v>22</v>
      </c>
      <c r="B113" t="s">
        <v>21</v>
      </c>
      <c r="C113">
        <v>2022</v>
      </c>
      <c r="D113" s="4">
        <v>6810</v>
      </c>
    </row>
    <row r="114" spans="1:4">
      <c r="A114" t="s">
        <v>22</v>
      </c>
      <c r="B114" t="s">
        <v>15</v>
      </c>
      <c r="C114">
        <v>2023</v>
      </c>
      <c r="D114" s="4">
        <v>12680</v>
      </c>
    </row>
    <row r="115" spans="1:4">
      <c r="A115" t="s">
        <v>22</v>
      </c>
      <c r="B115" t="s">
        <v>16</v>
      </c>
      <c r="C115">
        <v>2023</v>
      </c>
      <c r="D115" s="4">
        <v>17300</v>
      </c>
    </row>
    <row r="116" spans="1:4">
      <c r="A116" t="s">
        <v>22</v>
      </c>
      <c r="B116" t="s">
        <v>17</v>
      </c>
      <c r="C116">
        <v>2023</v>
      </c>
      <c r="D116" s="4">
        <v>18840</v>
      </c>
    </row>
    <row r="117" spans="1:4">
      <c r="A117" t="s">
        <v>22</v>
      </c>
      <c r="B117" t="s">
        <v>18</v>
      </c>
      <c r="C117">
        <v>2023</v>
      </c>
      <c r="D117" s="4">
        <v>14030</v>
      </c>
    </row>
    <row r="118" spans="1:4">
      <c r="A118" t="s">
        <v>22</v>
      </c>
      <c r="B118" t="s">
        <v>19</v>
      </c>
      <c r="C118">
        <v>2023</v>
      </c>
      <c r="D118" s="4">
        <v>5880</v>
      </c>
    </row>
    <row r="119" spans="1:4">
      <c r="A119" t="s">
        <v>22</v>
      </c>
      <c r="B119" t="s">
        <v>20</v>
      </c>
      <c r="C119">
        <v>2023</v>
      </c>
      <c r="D119" s="4">
        <v>10110</v>
      </c>
    </row>
    <row r="120" spans="1:4">
      <c r="A120" t="s">
        <v>22</v>
      </c>
      <c r="B120" t="s">
        <v>21</v>
      </c>
      <c r="C120">
        <v>2023</v>
      </c>
      <c r="D120" s="4">
        <v>8360</v>
      </c>
    </row>
    <row r="121" spans="1:4">
      <c r="A121" t="s">
        <v>24</v>
      </c>
      <c r="B121" t="s">
        <v>15</v>
      </c>
      <c r="C121">
        <v>2021</v>
      </c>
      <c r="D121" s="4">
        <v>107800</v>
      </c>
    </row>
    <row r="122" spans="1:4">
      <c r="A122" t="s">
        <v>24</v>
      </c>
      <c r="B122" t="s">
        <v>16</v>
      </c>
      <c r="C122">
        <v>2021</v>
      </c>
      <c r="D122" s="4">
        <v>134900</v>
      </c>
    </row>
    <row r="123" spans="1:4">
      <c r="A123" t="s">
        <v>24</v>
      </c>
      <c r="B123" t="s">
        <v>17</v>
      </c>
      <c r="C123">
        <v>2021</v>
      </c>
      <c r="D123" s="4">
        <v>114000</v>
      </c>
    </row>
    <row r="124" spans="1:4">
      <c r="A124" t="s">
        <v>24</v>
      </c>
      <c r="B124" t="s">
        <v>18</v>
      </c>
      <c r="C124">
        <v>2021</v>
      </c>
      <c r="D124" s="4">
        <v>108100</v>
      </c>
    </row>
    <row r="125" spans="1:4">
      <c r="A125" t="s">
        <v>24</v>
      </c>
      <c r="B125" t="s">
        <v>19</v>
      </c>
      <c r="C125">
        <v>2021</v>
      </c>
      <c r="D125" s="4">
        <v>92000</v>
      </c>
    </row>
    <row r="126" spans="1:4">
      <c r="A126" t="s">
        <v>24</v>
      </c>
      <c r="B126" t="s">
        <v>20</v>
      </c>
      <c r="C126">
        <v>2021</v>
      </c>
      <c r="D126" s="4">
        <v>94200</v>
      </c>
    </row>
    <row r="127" spans="1:4">
      <c r="A127" t="s">
        <v>24</v>
      </c>
      <c r="B127" t="s">
        <v>15</v>
      </c>
      <c r="C127">
        <v>2022</v>
      </c>
      <c r="D127" s="4">
        <v>118400</v>
      </c>
    </row>
    <row r="128" spans="1:4">
      <c r="A128" t="s">
        <v>24</v>
      </c>
      <c r="B128" t="s">
        <v>16</v>
      </c>
      <c r="C128">
        <v>2022</v>
      </c>
      <c r="D128" s="4">
        <v>145900</v>
      </c>
    </row>
    <row r="129" spans="1:4">
      <c r="A129" t="s">
        <v>24</v>
      </c>
      <c r="B129" t="s">
        <v>17</v>
      </c>
      <c r="C129">
        <v>2022</v>
      </c>
      <c r="D129" s="4">
        <v>124600</v>
      </c>
    </row>
    <row r="130" spans="1:4">
      <c r="A130" t="s">
        <v>24</v>
      </c>
      <c r="B130" t="s">
        <v>18</v>
      </c>
      <c r="C130">
        <v>2022</v>
      </c>
      <c r="D130" s="4">
        <v>124200</v>
      </c>
    </row>
    <row r="131" spans="1:4">
      <c r="A131" t="s">
        <v>24</v>
      </c>
      <c r="B131" t="s">
        <v>19</v>
      </c>
      <c r="C131">
        <v>2022</v>
      </c>
      <c r="D131" s="4">
        <v>99900</v>
      </c>
    </row>
    <row r="132" spans="1:4">
      <c r="A132" t="s">
        <v>24</v>
      </c>
      <c r="B132" t="s">
        <v>20</v>
      </c>
      <c r="C132">
        <v>2022</v>
      </c>
      <c r="D132" s="4">
        <v>102900</v>
      </c>
    </row>
    <row r="133" spans="1:4">
      <c r="A133" t="s">
        <v>24</v>
      </c>
      <c r="B133" t="s">
        <v>15</v>
      </c>
      <c r="C133">
        <v>2023</v>
      </c>
      <c r="D133" s="4">
        <v>123700</v>
      </c>
    </row>
    <row r="134" spans="1:4">
      <c r="A134" t="s">
        <v>24</v>
      </c>
      <c r="B134" t="s">
        <v>16</v>
      </c>
      <c r="C134">
        <v>2023</v>
      </c>
      <c r="D134" s="4">
        <v>158700</v>
      </c>
    </row>
    <row r="135" spans="1:4">
      <c r="A135" t="s">
        <v>24</v>
      </c>
      <c r="B135" t="s">
        <v>17</v>
      </c>
      <c r="C135">
        <v>2023</v>
      </c>
      <c r="D135" s="4">
        <v>112800</v>
      </c>
    </row>
    <row r="136" spans="1:4">
      <c r="A136" t="s">
        <v>24</v>
      </c>
      <c r="B136" t="s">
        <v>18</v>
      </c>
      <c r="C136">
        <v>2023</v>
      </c>
      <c r="D136" s="4">
        <v>131400</v>
      </c>
    </row>
    <row r="137" spans="1:4">
      <c r="A137" t="s">
        <v>24</v>
      </c>
      <c r="B137" t="s">
        <v>19</v>
      </c>
      <c r="C137">
        <v>2023</v>
      </c>
      <c r="D137" s="4">
        <v>107100</v>
      </c>
    </row>
    <row r="138" spans="1:4">
      <c r="A138" t="s">
        <v>24</v>
      </c>
      <c r="B138" t="s">
        <v>20</v>
      </c>
      <c r="C138">
        <v>2023</v>
      </c>
      <c r="D138" s="4">
        <v>108200</v>
      </c>
    </row>
    <row r="139" spans="1:4">
      <c r="A139" t="s">
        <v>25</v>
      </c>
      <c r="B139" t="s">
        <v>15</v>
      </c>
      <c r="C139">
        <v>2021</v>
      </c>
      <c r="D139" s="4">
        <v>99000</v>
      </c>
    </row>
    <row r="140" spans="1:4">
      <c r="A140" t="s">
        <v>25</v>
      </c>
      <c r="B140" t="s">
        <v>16</v>
      </c>
      <c r="C140">
        <v>2021</v>
      </c>
      <c r="D140" s="4">
        <v>102000</v>
      </c>
    </row>
    <row r="141" spans="1:4">
      <c r="A141" t="s">
        <v>25</v>
      </c>
      <c r="B141" t="s">
        <v>17</v>
      </c>
      <c r="C141">
        <v>2021</v>
      </c>
      <c r="D141" s="4">
        <v>98800</v>
      </c>
    </row>
    <row r="142" spans="1:4">
      <c r="A142" t="s">
        <v>25</v>
      </c>
      <c r="B142" t="s">
        <v>18</v>
      </c>
      <c r="C142">
        <v>2021</v>
      </c>
      <c r="D142" s="4">
        <v>104600</v>
      </c>
    </row>
    <row r="143" spans="1:4">
      <c r="A143" t="s">
        <v>25</v>
      </c>
      <c r="B143" t="s">
        <v>19</v>
      </c>
      <c r="C143">
        <v>2021</v>
      </c>
    </row>
    <row r="144" spans="1:4">
      <c r="A144" t="s">
        <v>25</v>
      </c>
      <c r="B144" t="s">
        <v>20</v>
      </c>
      <c r="C144">
        <v>2021</v>
      </c>
      <c r="D144" s="4">
        <v>90400</v>
      </c>
    </row>
    <row r="145" spans="1:4">
      <c r="A145" t="s">
        <v>25</v>
      </c>
      <c r="B145" t="s">
        <v>15</v>
      </c>
      <c r="C145">
        <v>2022</v>
      </c>
      <c r="D145" s="4">
        <v>107200</v>
      </c>
    </row>
    <row r="146" spans="1:4">
      <c r="A146" t="s">
        <v>25</v>
      </c>
      <c r="B146" t="s">
        <v>16</v>
      </c>
      <c r="C146">
        <v>2022</v>
      </c>
      <c r="D146" s="4">
        <v>113000</v>
      </c>
    </row>
    <row r="147" spans="1:4">
      <c r="A147" t="s">
        <v>25</v>
      </c>
      <c r="B147" t="s">
        <v>17</v>
      </c>
      <c r="C147">
        <v>2022</v>
      </c>
      <c r="D147" s="4">
        <v>101100</v>
      </c>
    </row>
    <row r="148" spans="1:4">
      <c r="A148" t="s">
        <v>25</v>
      </c>
      <c r="B148" t="s">
        <v>18</v>
      </c>
      <c r="C148">
        <v>2022</v>
      </c>
      <c r="D148" s="4">
        <v>111300</v>
      </c>
    </row>
    <row r="149" spans="1:4">
      <c r="A149" t="s">
        <v>25</v>
      </c>
      <c r="B149" t="s">
        <v>19</v>
      </c>
      <c r="C149">
        <v>2022</v>
      </c>
    </row>
    <row r="150" spans="1:4">
      <c r="A150" t="s">
        <v>25</v>
      </c>
      <c r="B150" t="s">
        <v>20</v>
      </c>
      <c r="C150">
        <v>2022</v>
      </c>
      <c r="D150" s="4">
        <v>106200</v>
      </c>
    </row>
    <row r="151" spans="1:4">
      <c r="A151" t="s">
        <v>25</v>
      </c>
      <c r="B151" t="s">
        <v>15</v>
      </c>
      <c r="C151">
        <v>2023</v>
      </c>
      <c r="D151" s="4">
        <v>121600</v>
      </c>
    </row>
    <row r="152" spans="1:4">
      <c r="A152" t="s">
        <v>25</v>
      </c>
      <c r="B152" t="s">
        <v>16</v>
      </c>
      <c r="C152">
        <v>2023</v>
      </c>
      <c r="D152" s="4">
        <v>125100</v>
      </c>
    </row>
    <row r="153" spans="1:4">
      <c r="A153" t="s">
        <v>25</v>
      </c>
      <c r="B153" t="s">
        <v>17</v>
      </c>
      <c r="C153">
        <v>2023</v>
      </c>
      <c r="D153" s="4">
        <v>121700</v>
      </c>
    </row>
    <row r="154" spans="1:4">
      <c r="A154" t="s">
        <v>25</v>
      </c>
      <c r="B154" t="s">
        <v>18</v>
      </c>
      <c r="C154">
        <v>2023</v>
      </c>
      <c r="D154" s="4">
        <v>122900</v>
      </c>
    </row>
    <row r="155" spans="1:4">
      <c r="A155" t="s">
        <v>25</v>
      </c>
      <c r="B155" t="s">
        <v>19</v>
      </c>
      <c r="C155">
        <v>2023</v>
      </c>
      <c r="D155" s="4">
        <v>106600</v>
      </c>
    </row>
    <row r="156" spans="1:4">
      <c r="A156" t="s">
        <v>25</v>
      </c>
      <c r="B156" t="s">
        <v>20</v>
      </c>
      <c r="C156">
        <v>2023</v>
      </c>
      <c r="D156" s="4">
        <v>118100</v>
      </c>
    </row>
    <row r="157" spans="1:4">
      <c r="A157" t="s">
        <v>26</v>
      </c>
      <c r="B157" t="s">
        <v>15</v>
      </c>
      <c r="C157">
        <v>2021</v>
      </c>
      <c r="D157" s="4">
        <v>25600</v>
      </c>
    </row>
    <row r="158" spans="1:4">
      <c r="A158" t="s">
        <v>26</v>
      </c>
      <c r="B158" t="s">
        <v>16</v>
      </c>
      <c r="C158">
        <v>2021</v>
      </c>
      <c r="D158" s="4">
        <v>29800</v>
      </c>
    </row>
    <row r="159" spans="1:4">
      <c r="A159" t="s">
        <v>26</v>
      </c>
      <c r="B159" t="s">
        <v>17</v>
      </c>
      <c r="C159">
        <v>2021</v>
      </c>
      <c r="D159" s="4">
        <v>25500</v>
      </c>
    </row>
    <row r="160" spans="1:4">
      <c r="A160" t="s">
        <v>26</v>
      </c>
      <c r="B160" t="s">
        <v>18</v>
      </c>
      <c r="C160">
        <v>2021</v>
      </c>
      <c r="D160" s="4">
        <v>26000</v>
      </c>
    </row>
    <row r="161" spans="1:4">
      <c r="A161" t="s">
        <v>26</v>
      </c>
      <c r="B161" t="s">
        <v>19</v>
      </c>
      <c r="C161">
        <v>2021</v>
      </c>
      <c r="D161" s="4">
        <v>26200</v>
      </c>
    </row>
    <row r="162" spans="1:4">
      <c r="A162" t="s">
        <v>26</v>
      </c>
      <c r="B162" t="s">
        <v>20</v>
      </c>
      <c r="C162">
        <v>2021</v>
      </c>
      <c r="D162" s="4">
        <v>20000</v>
      </c>
    </row>
    <row r="163" spans="1:4">
      <c r="A163" t="s">
        <v>26</v>
      </c>
      <c r="B163" t="s">
        <v>15</v>
      </c>
      <c r="C163">
        <v>2022</v>
      </c>
      <c r="D163" s="4">
        <v>29800</v>
      </c>
    </row>
    <row r="164" spans="1:4">
      <c r="A164" t="s">
        <v>26</v>
      </c>
      <c r="B164" t="s">
        <v>16</v>
      </c>
      <c r="C164">
        <v>2022</v>
      </c>
      <c r="D164" s="4">
        <v>34900</v>
      </c>
    </row>
    <row r="165" spans="1:4">
      <c r="A165" t="s">
        <v>26</v>
      </c>
      <c r="B165" t="s">
        <v>17</v>
      </c>
      <c r="C165">
        <v>2022</v>
      </c>
      <c r="D165" s="4">
        <v>29800</v>
      </c>
    </row>
    <row r="166" spans="1:4">
      <c r="A166" t="s">
        <v>26</v>
      </c>
      <c r="B166" t="s">
        <v>18</v>
      </c>
      <c r="C166">
        <v>2022</v>
      </c>
      <c r="D166" s="4">
        <v>31100</v>
      </c>
    </row>
    <row r="167" spans="1:4">
      <c r="A167" t="s">
        <v>26</v>
      </c>
      <c r="B167" t="s">
        <v>19</v>
      </c>
      <c r="C167">
        <v>2022</v>
      </c>
      <c r="D167" s="4">
        <v>28400</v>
      </c>
    </row>
    <row r="168" spans="1:4">
      <c r="A168" t="s">
        <v>26</v>
      </c>
      <c r="B168" t="s">
        <v>20</v>
      </c>
      <c r="C168">
        <v>2022</v>
      </c>
      <c r="D168" s="4">
        <v>25000</v>
      </c>
    </row>
    <row r="169" spans="1:4">
      <c r="A169" t="s">
        <v>26</v>
      </c>
      <c r="B169" t="s">
        <v>15</v>
      </c>
      <c r="C169">
        <v>2023</v>
      </c>
      <c r="D169" s="4">
        <v>29700</v>
      </c>
    </row>
    <row r="170" spans="1:4">
      <c r="A170" t="s">
        <v>26</v>
      </c>
      <c r="B170" t="s">
        <v>16</v>
      </c>
      <c r="C170">
        <v>2023</v>
      </c>
      <c r="D170" s="4">
        <v>36400</v>
      </c>
    </row>
    <row r="171" spans="1:4">
      <c r="A171" t="s">
        <v>26</v>
      </c>
      <c r="B171" t="s">
        <v>17</v>
      </c>
      <c r="C171">
        <v>2023</v>
      </c>
      <c r="D171" s="4">
        <v>27600</v>
      </c>
    </row>
    <row r="172" spans="1:4">
      <c r="A172" t="s">
        <v>26</v>
      </c>
      <c r="B172" t="s">
        <v>18</v>
      </c>
      <c r="C172">
        <v>2023</v>
      </c>
      <c r="D172" s="4">
        <v>30800</v>
      </c>
    </row>
    <row r="173" spans="1:4">
      <c r="A173" t="s">
        <v>26</v>
      </c>
      <c r="B173" t="s">
        <v>19</v>
      </c>
      <c r="C173">
        <v>2023</v>
      </c>
      <c r="D173" s="4">
        <v>29300</v>
      </c>
    </row>
    <row r="174" spans="1:4">
      <c r="A174" t="s">
        <v>26</v>
      </c>
      <c r="B174" t="s">
        <v>20</v>
      </c>
      <c r="C174">
        <v>2023</v>
      </c>
      <c r="D174" s="4">
        <v>24800</v>
      </c>
    </row>
    <row r="175" spans="1:4">
      <c r="A175" t="s">
        <v>27</v>
      </c>
      <c r="B175" t="s">
        <v>15</v>
      </c>
      <c r="C175">
        <v>2021</v>
      </c>
      <c r="D175" s="4">
        <v>24900</v>
      </c>
    </row>
    <row r="176" spans="1:4">
      <c r="A176" t="s">
        <v>27</v>
      </c>
      <c r="B176" t="s">
        <v>16</v>
      </c>
      <c r="C176">
        <v>2021</v>
      </c>
      <c r="D176" s="4">
        <v>25500</v>
      </c>
    </row>
    <row r="177" spans="1:4">
      <c r="A177" t="s">
        <v>27</v>
      </c>
      <c r="B177" t="s">
        <v>17</v>
      </c>
      <c r="C177">
        <v>2021</v>
      </c>
      <c r="D177" s="4">
        <v>21900</v>
      </c>
    </row>
    <row r="178" spans="1:4">
      <c r="A178" t="s">
        <v>27</v>
      </c>
      <c r="B178" t="s">
        <v>18</v>
      </c>
      <c r="C178">
        <v>2021</v>
      </c>
      <c r="D178" s="4">
        <v>28900</v>
      </c>
    </row>
    <row r="179" spans="1:4">
      <c r="A179" t="s">
        <v>27</v>
      </c>
      <c r="B179" t="s">
        <v>19</v>
      </c>
      <c r="C179">
        <v>2021</v>
      </c>
    </row>
    <row r="180" spans="1:4">
      <c r="A180" t="s">
        <v>27</v>
      </c>
      <c r="B180" t="s">
        <v>20</v>
      </c>
      <c r="C180">
        <v>2021</v>
      </c>
      <c r="D180" s="4">
        <v>21800</v>
      </c>
    </row>
    <row r="181" spans="1:4">
      <c r="A181" t="s">
        <v>27</v>
      </c>
      <c r="B181" t="s">
        <v>15</v>
      </c>
      <c r="C181">
        <v>2022</v>
      </c>
      <c r="D181" s="4">
        <v>27600</v>
      </c>
    </row>
    <row r="182" spans="1:4">
      <c r="A182" t="s">
        <v>27</v>
      </c>
      <c r="B182" t="s">
        <v>16</v>
      </c>
      <c r="C182">
        <v>2022</v>
      </c>
      <c r="D182" s="4">
        <v>30300</v>
      </c>
    </row>
    <row r="183" spans="1:4">
      <c r="A183" t="s">
        <v>27</v>
      </c>
      <c r="B183" t="s">
        <v>17</v>
      </c>
      <c r="C183">
        <v>2022</v>
      </c>
      <c r="D183" s="4">
        <v>23400</v>
      </c>
    </row>
    <row r="184" spans="1:4">
      <c r="A184" t="s">
        <v>27</v>
      </c>
      <c r="B184" t="s">
        <v>18</v>
      </c>
      <c r="C184">
        <v>2022</v>
      </c>
      <c r="D184" s="4">
        <v>29400</v>
      </c>
    </row>
    <row r="185" spans="1:4">
      <c r="A185" t="s">
        <v>27</v>
      </c>
      <c r="B185" t="s">
        <v>19</v>
      </c>
      <c r="C185">
        <v>2022</v>
      </c>
    </row>
    <row r="186" spans="1:4">
      <c r="A186" t="s">
        <v>27</v>
      </c>
      <c r="B186" t="s">
        <v>20</v>
      </c>
      <c r="C186">
        <v>2022</v>
      </c>
      <c r="D186" s="4">
        <v>27000</v>
      </c>
    </row>
    <row r="187" spans="1:4">
      <c r="A187" t="s">
        <v>27</v>
      </c>
      <c r="B187" t="s">
        <v>15</v>
      </c>
      <c r="C187">
        <v>2023</v>
      </c>
      <c r="D187" s="4">
        <v>31900</v>
      </c>
    </row>
    <row r="188" spans="1:4">
      <c r="A188" t="s">
        <v>27</v>
      </c>
      <c r="B188" t="s">
        <v>16</v>
      </c>
      <c r="C188">
        <v>2023</v>
      </c>
      <c r="D188" s="4">
        <v>33200</v>
      </c>
    </row>
    <row r="189" spans="1:4">
      <c r="A189" t="s">
        <v>27</v>
      </c>
      <c r="B189" t="s">
        <v>17</v>
      </c>
      <c r="C189">
        <v>2023</v>
      </c>
      <c r="D189" s="4">
        <v>30300</v>
      </c>
    </row>
    <row r="190" spans="1:4">
      <c r="A190" t="s">
        <v>27</v>
      </c>
      <c r="B190" t="s">
        <v>18</v>
      </c>
      <c r="C190">
        <v>2023</v>
      </c>
      <c r="D190" s="4">
        <v>32400</v>
      </c>
    </row>
    <row r="191" spans="1:4">
      <c r="A191" t="s">
        <v>27</v>
      </c>
      <c r="B191" t="s">
        <v>19</v>
      </c>
      <c r="C191">
        <v>2023</v>
      </c>
      <c r="D191" s="4">
        <v>34200</v>
      </c>
    </row>
    <row r="192" spans="1:4">
      <c r="A192" t="s">
        <v>27</v>
      </c>
      <c r="B192" t="s">
        <v>20</v>
      </c>
      <c r="C192">
        <v>2023</v>
      </c>
      <c r="D192" s="4">
        <v>31400</v>
      </c>
    </row>
    <row r="193" spans="1:4">
      <c r="A193" t="s">
        <v>28</v>
      </c>
      <c r="B193" t="s">
        <v>15</v>
      </c>
      <c r="C193">
        <v>2021</v>
      </c>
      <c r="D193" s="4">
        <v>60600</v>
      </c>
    </row>
    <row r="194" spans="1:4">
      <c r="A194" t="s">
        <v>28</v>
      </c>
      <c r="B194" t="s">
        <v>16</v>
      </c>
      <c r="C194">
        <v>2021</v>
      </c>
      <c r="D194" s="4">
        <v>76600</v>
      </c>
    </row>
    <row r="195" spans="1:4">
      <c r="A195" t="s">
        <v>28</v>
      </c>
      <c r="B195" t="s">
        <v>17</v>
      </c>
      <c r="C195">
        <v>2021</v>
      </c>
      <c r="D195" s="4">
        <v>70700</v>
      </c>
    </row>
    <row r="196" spans="1:4">
      <c r="A196" t="s">
        <v>28</v>
      </c>
      <c r="B196" t="s">
        <v>18</v>
      </c>
      <c r="C196">
        <v>2021</v>
      </c>
      <c r="D196" s="4">
        <v>57500</v>
      </c>
    </row>
    <row r="197" spans="1:4">
      <c r="A197" t="s">
        <v>28</v>
      </c>
      <c r="B197" t="s">
        <v>19</v>
      </c>
      <c r="C197">
        <v>2021</v>
      </c>
      <c r="D197" s="4">
        <v>49400</v>
      </c>
    </row>
    <row r="198" spans="1:4">
      <c r="A198" t="s">
        <v>28</v>
      </c>
      <c r="B198" t="s">
        <v>20</v>
      </c>
      <c r="C198">
        <v>2021</v>
      </c>
      <c r="D198" s="4">
        <v>54600</v>
      </c>
    </row>
    <row r="199" spans="1:4">
      <c r="A199" t="s">
        <v>28</v>
      </c>
      <c r="B199" t="s">
        <v>15</v>
      </c>
      <c r="C199">
        <v>2022</v>
      </c>
      <c r="D199" s="4">
        <v>65600</v>
      </c>
    </row>
    <row r="200" spans="1:4">
      <c r="A200" t="s">
        <v>28</v>
      </c>
      <c r="B200" t="s">
        <v>16</v>
      </c>
      <c r="C200">
        <v>2022</v>
      </c>
      <c r="D200" s="4">
        <v>79700</v>
      </c>
    </row>
    <row r="201" spans="1:4">
      <c r="A201" t="s">
        <v>28</v>
      </c>
      <c r="B201" t="s">
        <v>17</v>
      </c>
      <c r="C201">
        <v>2022</v>
      </c>
      <c r="D201" s="4">
        <v>76600</v>
      </c>
    </row>
    <row r="202" spans="1:4">
      <c r="A202" t="s">
        <v>28</v>
      </c>
      <c r="B202" t="s">
        <v>18</v>
      </c>
      <c r="C202">
        <v>2022</v>
      </c>
      <c r="D202" s="4">
        <v>65300</v>
      </c>
    </row>
    <row r="203" spans="1:4">
      <c r="A203" t="s">
        <v>28</v>
      </c>
      <c r="B203" t="s">
        <v>19</v>
      </c>
      <c r="C203">
        <v>2022</v>
      </c>
      <c r="D203" s="4">
        <v>53700</v>
      </c>
    </row>
    <row r="204" spans="1:4">
      <c r="A204" t="s">
        <v>28</v>
      </c>
      <c r="B204" t="s">
        <v>20</v>
      </c>
      <c r="C204">
        <v>2022</v>
      </c>
      <c r="D204" s="4">
        <v>59500</v>
      </c>
    </row>
    <row r="205" spans="1:4">
      <c r="A205" t="s">
        <v>28</v>
      </c>
      <c r="B205" t="s">
        <v>15</v>
      </c>
      <c r="C205">
        <v>2023</v>
      </c>
      <c r="D205" s="4">
        <v>70000</v>
      </c>
    </row>
    <row r="206" spans="1:4">
      <c r="A206" t="s">
        <v>28</v>
      </c>
      <c r="B206" t="s">
        <v>16</v>
      </c>
      <c r="C206">
        <v>2023</v>
      </c>
      <c r="D206" s="4">
        <v>90000</v>
      </c>
    </row>
    <row r="207" spans="1:4">
      <c r="A207" t="s">
        <v>28</v>
      </c>
      <c r="B207" t="s">
        <v>17</v>
      </c>
      <c r="C207">
        <v>2023</v>
      </c>
      <c r="D207" s="4">
        <v>67700</v>
      </c>
    </row>
    <row r="208" spans="1:4">
      <c r="A208" t="s">
        <v>28</v>
      </c>
      <c r="B208" t="s">
        <v>18</v>
      </c>
      <c r="C208">
        <v>2023</v>
      </c>
      <c r="D208" s="4">
        <v>71800</v>
      </c>
    </row>
    <row r="209" spans="1:4">
      <c r="A209" t="s">
        <v>28</v>
      </c>
      <c r="B209" t="s">
        <v>19</v>
      </c>
      <c r="C209">
        <v>2023</v>
      </c>
      <c r="D209" s="4">
        <v>58200</v>
      </c>
    </row>
    <row r="210" spans="1:4">
      <c r="A210" t="s">
        <v>28</v>
      </c>
      <c r="B210" t="s">
        <v>20</v>
      </c>
      <c r="C210">
        <v>2023</v>
      </c>
      <c r="D210" s="4">
        <v>64200</v>
      </c>
    </row>
    <row r="211" spans="1:4">
      <c r="A211" t="s">
        <v>29</v>
      </c>
      <c r="B211" t="s">
        <v>15</v>
      </c>
      <c r="C211">
        <v>2021</v>
      </c>
      <c r="D211" s="4">
        <v>54600</v>
      </c>
    </row>
    <row r="212" spans="1:4">
      <c r="A212" t="s">
        <v>29</v>
      </c>
      <c r="B212" t="s">
        <v>16</v>
      </c>
      <c r="C212">
        <v>2021</v>
      </c>
      <c r="D212" s="4">
        <v>57100</v>
      </c>
    </row>
    <row r="213" spans="1:4">
      <c r="A213" t="s">
        <v>29</v>
      </c>
      <c r="B213" t="s">
        <v>17</v>
      </c>
      <c r="C213">
        <v>2021</v>
      </c>
      <c r="D213" s="4">
        <v>57100</v>
      </c>
    </row>
    <row r="214" spans="1:4">
      <c r="A214" t="s">
        <v>29</v>
      </c>
      <c r="B214" t="s">
        <v>18</v>
      </c>
      <c r="C214">
        <v>2021</v>
      </c>
      <c r="D214" s="4">
        <v>56200</v>
      </c>
    </row>
    <row r="215" spans="1:4">
      <c r="A215" t="s">
        <v>29</v>
      </c>
      <c r="B215" t="s">
        <v>19</v>
      </c>
      <c r="C215">
        <v>2021</v>
      </c>
    </row>
    <row r="216" spans="1:4">
      <c r="A216" t="s">
        <v>29</v>
      </c>
      <c r="B216" t="s">
        <v>20</v>
      </c>
      <c r="C216">
        <v>2021</v>
      </c>
      <c r="D216" s="4">
        <v>48400</v>
      </c>
    </row>
    <row r="217" spans="1:4">
      <c r="A217" t="s">
        <v>29</v>
      </c>
      <c r="B217" t="s">
        <v>15</v>
      </c>
      <c r="C217">
        <v>2022</v>
      </c>
      <c r="D217" s="4">
        <v>59500</v>
      </c>
    </row>
    <row r="218" spans="1:4">
      <c r="A218" t="s">
        <v>29</v>
      </c>
      <c r="B218" t="s">
        <v>16</v>
      </c>
      <c r="C218">
        <v>2022</v>
      </c>
      <c r="D218" s="4">
        <v>60600</v>
      </c>
    </row>
    <row r="219" spans="1:4">
      <c r="A219" t="s">
        <v>29</v>
      </c>
      <c r="B219" t="s">
        <v>17</v>
      </c>
      <c r="C219">
        <v>2022</v>
      </c>
      <c r="D219" s="4">
        <v>60300</v>
      </c>
    </row>
    <row r="220" spans="1:4">
      <c r="A220" t="s">
        <v>29</v>
      </c>
      <c r="B220" t="s">
        <v>18</v>
      </c>
      <c r="C220">
        <v>2022</v>
      </c>
      <c r="D220" s="4">
        <v>60300</v>
      </c>
    </row>
    <row r="221" spans="1:4">
      <c r="A221" t="s">
        <v>29</v>
      </c>
      <c r="B221" t="s">
        <v>19</v>
      </c>
      <c r="C221">
        <v>2022</v>
      </c>
    </row>
    <row r="222" spans="1:4">
      <c r="A222" t="s">
        <v>29</v>
      </c>
      <c r="B222" t="s">
        <v>20</v>
      </c>
      <c r="C222">
        <v>2022</v>
      </c>
      <c r="D222" s="4">
        <v>59600</v>
      </c>
    </row>
    <row r="223" spans="1:4">
      <c r="A223" t="s">
        <v>29</v>
      </c>
      <c r="B223" t="s">
        <v>15</v>
      </c>
      <c r="C223">
        <v>2023</v>
      </c>
      <c r="D223" s="4">
        <v>68200</v>
      </c>
    </row>
    <row r="224" spans="1:4">
      <c r="A224" t="s">
        <v>29</v>
      </c>
      <c r="B224" t="s">
        <v>16</v>
      </c>
      <c r="C224">
        <v>2023</v>
      </c>
      <c r="D224" s="4">
        <v>67700</v>
      </c>
    </row>
    <row r="225" spans="1:4">
      <c r="A225" t="s">
        <v>29</v>
      </c>
      <c r="B225" t="s">
        <v>17</v>
      </c>
      <c r="C225">
        <v>2023</v>
      </c>
      <c r="D225" s="4">
        <v>71600</v>
      </c>
    </row>
    <row r="226" spans="1:4">
      <c r="A226" t="s">
        <v>29</v>
      </c>
      <c r="B226" t="s">
        <v>18</v>
      </c>
      <c r="C226">
        <v>2023</v>
      </c>
      <c r="D226" s="4">
        <v>69100</v>
      </c>
    </row>
    <row r="227" spans="1:4">
      <c r="A227" t="s">
        <v>29</v>
      </c>
      <c r="B227" t="s">
        <v>19</v>
      </c>
      <c r="C227">
        <v>2023</v>
      </c>
      <c r="D227" s="4">
        <v>51500</v>
      </c>
    </row>
    <row r="228" spans="1:4">
      <c r="A228" t="s">
        <v>29</v>
      </c>
      <c r="B228" t="s">
        <v>20</v>
      </c>
      <c r="C228">
        <v>2023</v>
      </c>
      <c r="D228" s="4">
        <v>66000</v>
      </c>
    </row>
    <row r="229" spans="1:4">
      <c r="A229" t="s">
        <v>30</v>
      </c>
      <c r="B229" t="s">
        <v>15</v>
      </c>
      <c r="C229">
        <v>2019</v>
      </c>
      <c r="D229" s="4">
        <v>47900</v>
      </c>
    </row>
    <row r="230" spans="1:4">
      <c r="A230" t="s">
        <v>31</v>
      </c>
      <c r="B230" t="s">
        <v>15</v>
      </c>
      <c r="C230">
        <v>2019</v>
      </c>
      <c r="D230" s="4">
        <v>10100</v>
      </c>
    </row>
    <row r="231" spans="1:4">
      <c r="A231" t="s">
        <v>32</v>
      </c>
      <c r="B231" t="s">
        <v>15</v>
      </c>
      <c r="C231">
        <v>2019</v>
      </c>
      <c r="D231" s="4">
        <v>23300</v>
      </c>
    </row>
    <row r="232" spans="1:4">
      <c r="A232" t="s">
        <v>33</v>
      </c>
      <c r="B232" t="s">
        <v>15</v>
      </c>
      <c r="C232">
        <v>2019</v>
      </c>
      <c r="D232" s="4">
        <v>6800</v>
      </c>
    </row>
    <row r="233" spans="1:4">
      <c r="A233" t="s">
        <v>34</v>
      </c>
      <c r="B233" t="s">
        <v>15</v>
      </c>
      <c r="C233">
        <v>2019</v>
      </c>
      <c r="D233" s="4">
        <v>2500</v>
      </c>
    </row>
    <row r="234" spans="1:4">
      <c r="A234" t="s">
        <v>35</v>
      </c>
      <c r="B234" t="s">
        <v>15</v>
      </c>
      <c r="C234">
        <v>2019</v>
      </c>
      <c r="D234" s="4">
        <v>10400</v>
      </c>
    </row>
    <row r="235" spans="1:4">
      <c r="A235" t="s">
        <v>30</v>
      </c>
      <c r="B235" t="s">
        <v>15</v>
      </c>
      <c r="C235">
        <v>2020</v>
      </c>
      <c r="D235" s="4">
        <v>47600</v>
      </c>
    </row>
    <row r="236" spans="1:4">
      <c r="A236" t="s">
        <v>31</v>
      </c>
      <c r="B236" t="s">
        <v>15</v>
      </c>
      <c r="C236">
        <v>2020</v>
      </c>
      <c r="D236" s="4">
        <v>10100</v>
      </c>
    </row>
    <row r="237" spans="1:4">
      <c r="A237" t="s">
        <v>32</v>
      </c>
      <c r="B237" t="s">
        <v>15</v>
      </c>
      <c r="C237">
        <v>2020</v>
      </c>
      <c r="D237" s="4">
        <v>23100</v>
      </c>
    </row>
    <row r="238" spans="1:4">
      <c r="A238" t="s">
        <v>33</v>
      </c>
      <c r="B238" t="s">
        <v>15</v>
      </c>
      <c r="C238">
        <v>2020</v>
      </c>
      <c r="D238" s="4">
        <v>7300</v>
      </c>
    </row>
    <row r="239" spans="1:4">
      <c r="A239" t="s">
        <v>34</v>
      </c>
      <c r="B239" t="s">
        <v>15</v>
      </c>
      <c r="C239">
        <v>2020</v>
      </c>
      <c r="D239" s="4">
        <v>2600</v>
      </c>
    </row>
    <row r="240" spans="1:4">
      <c r="A240" t="s">
        <v>35</v>
      </c>
      <c r="B240" t="s">
        <v>15</v>
      </c>
      <c r="C240">
        <v>2020</v>
      </c>
      <c r="D240" s="4">
        <v>10600</v>
      </c>
    </row>
    <row r="241" spans="1:4">
      <c r="A241" t="s">
        <v>30</v>
      </c>
      <c r="B241" t="s">
        <v>15</v>
      </c>
      <c r="C241">
        <v>2021</v>
      </c>
      <c r="D241" s="4">
        <v>50300</v>
      </c>
    </row>
    <row r="242" spans="1:4">
      <c r="A242" t="s">
        <v>31</v>
      </c>
      <c r="B242" t="s">
        <v>15</v>
      </c>
      <c r="C242">
        <v>2021</v>
      </c>
      <c r="D242" s="4">
        <v>10300</v>
      </c>
    </row>
    <row r="243" spans="1:4">
      <c r="A243" t="s">
        <v>32</v>
      </c>
      <c r="B243" t="s">
        <v>15</v>
      </c>
      <c r="C243">
        <v>2021</v>
      </c>
      <c r="D243" s="4">
        <v>25600</v>
      </c>
    </row>
    <row r="244" spans="1:4">
      <c r="A244" t="s">
        <v>33</v>
      </c>
      <c r="B244" t="s">
        <v>15</v>
      </c>
      <c r="C244">
        <v>2021</v>
      </c>
      <c r="D244" s="4">
        <v>7900</v>
      </c>
    </row>
    <row r="245" spans="1:4">
      <c r="A245" t="s">
        <v>34</v>
      </c>
      <c r="B245" t="s">
        <v>15</v>
      </c>
      <c r="C245">
        <v>2021</v>
      </c>
      <c r="D245" s="4">
        <v>3100</v>
      </c>
    </row>
    <row r="246" spans="1:4">
      <c r="A246" t="s">
        <v>35</v>
      </c>
      <c r="B246" t="s">
        <v>15</v>
      </c>
      <c r="C246">
        <v>2021</v>
      </c>
      <c r="D246" s="4">
        <v>10600</v>
      </c>
    </row>
    <row r="247" spans="1:4">
      <c r="A247" t="s">
        <v>30</v>
      </c>
      <c r="B247" t="s">
        <v>15</v>
      </c>
      <c r="C247">
        <v>2022</v>
      </c>
      <c r="D247" s="4">
        <v>54900</v>
      </c>
    </row>
    <row r="248" spans="1:4">
      <c r="A248" t="s">
        <v>31</v>
      </c>
      <c r="B248" t="s">
        <v>15</v>
      </c>
      <c r="C248">
        <v>2022</v>
      </c>
      <c r="D248" s="4">
        <v>10700</v>
      </c>
    </row>
    <row r="249" spans="1:4">
      <c r="A249" t="s">
        <v>32</v>
      </c>
      <c r="B249" t="s">
        <v>15</v>
      </c>
      <c r="C249">
        <v>2022</v>
      </c>
      <c r="D249" s="4">
        <v>29800</v>
      </c>
    </row>
    <row r="250" spans="1:4">
      <c r="A250" t="s">
        <v>33</v>
      </c>
      <c r="B250" t="s">
        <v>15</v>
      </c>
      <c r="C250">
        <v>2022</v>
      </c>
      <c r="D250" s="4">
        <v>8500</v>
      </c>
    </row>
    <row r="251" spans="1:4">
      <c r="A251" t="s">
        <v>34</v>
      </c>
      <c r="B251" t="s">
        <v>15</v>
      </c>
      <c r="C251">
        <v>2022</v>
      </c>
      <c r="D251" s="4">
        <v>2800</v>
      </c>
    </row>
    <row r="252" spans="1:4">
      <c r="A252" t="s">
        <v>35</v>
      </c>
      <c r="B252" t="s">
        <v>15</v>
      </c>
      <c r="C252">
        <v>2022</v>
      </c>
      <c r="D252" s="4">
        <v>11700</v>
      </c>
    </row>
    <row r="253" spans="1:4">
      <c r="A253" t="s">
        <v>30</v>
      </c>
      <c r="B253" t="s">
        <v>15</v>
      </c>
      <c r="C253">
        <v>2023</v>
      </c>
      <c r="D253" s="4">
        <v>58700</v>
      </c>
    </row>
    <row r="254" spans="1:4">
      <c r="A254" t="s">
        <v>31</v>
      </c>
      <c r="B254" t="s">
        <v>15</v>
      </c>
      <c r="C254">
        <v>2023</v>
      </c>
      <c r="D254" s="4">
        <v>11300</v>
      </c>
    </row>
    <row r="255" spans="1:4">
      <c r="A255" t="s">
        <v>32</v>
      </c>
      <c r="B255" t="s">
        <v>15</v>
      </c>
      <c r="C255">
        <v>2023</v>
      </c>
      <c r="D255" s="4">
        <v>29700</v>
      </c>
    </row>
    <row r="256" spans="1:4">
      <c r="A256" t="s">
        <v>33</v>
      </c>
      <c r="B256" t="s">
        <v>15</v>
      </c>
      <c r="C256">
        <v>2023</v>
      </c>
      <c r="D256" s="4">
        <v>9400</v>
      </c>
    </row>
    <row r="257" spans="1:4">
      <c r="A257" t="s">
        <v>34</v>
      </c>
      <c r="B257" t="s">
        <v>15</v>
      </c>
      <c r="C257">
        <v>2023</v>
      </c>
      <c r="D257" s="4">
        <v>2800</v>
      </c>
    </row>
    <row r="258" spans="1:4">
      <c r="A258" t="s">
        <v>35</v>
      </c>
      <c r="B258" t="s">
        <v>15</v>
      </c>
      <c r="C258">
        <v>2023</v>
      </c>
      <c r="D258" s="4">
        <v>11800</v>
      </c>
    </row>
    <row r="259" spans="1:4">
      <c r="A259" t="s">
        <v>36</v>
      </c>
      <c r="B259" t="s">
        <v>15</v>
      </c>
      <c r="C259">
        <v>2019</v>
      </c>
      <c r="D259" s="4">
        <v>44300</v>
      </c>
    </row>
    <row r="260" spans="1:4">
      <c r="A260" t="s">
        <v>37</v>
      </c>
      <c r="B260" t="s">
        <v>15</v>
      </c>
      <c r="C260">
        <v>2019</v>
      </c>
      <c r="D260" s="4">
        <v>9200</v>
      </c>
    </row>
    <row r="261" spans="1:4">
      <c r="A261" t="s">
        <v>38</v>
      </c>
      <c r="B261" t="s">
        <v>15</v>
      </c>
      <c r="C261">
        <v>2019</v>
      </c>
      <c r="D261" s="4">
        <v>22500</v>
      </c>
    </row>
    <row r="262" spans="1:4">
      <c r="A262" t="s">
        <v>39</v>
      </c>
      <c r="B262" t="s">
        <v>15</v>
      </c>
      <c r="C262">
        <v>2019</v>
      </c>
      <c r="D262" s="4">
        <v>6500</v>
      </c>
    </row>
    <row r="263" spans="1:4">
      <c r="A263" t="s">
        <v>40</v>
      </c>
      <c r="B263" t="s">
        <v>15</v>
      </c>
      <c r="C263">
        <v>2019</v>
      </c>
      <c r="D263" s="4">
        <v>2500</v>
      </c>
    </row>
    <row r="264" spans="1:4">
      <c r="A264" t="s">
        <v>41</v>
      </c>
      <c r="B264" t="s">
        <v>15</v>
      </c>
      <c r="C264">
        <v>2019</v>
      </c>
      <c r="D264" s="4">
        <v>8700</v>
      </c>
    </row>
    <row r="265" spans="1:4">
      <c r="A265" t="s">
        <v>36</v>
      </c>
      <c r="B265" t="s">
        <v>15</v>
      </c>
      <c r="C265">
        <v>2020</v>
      </c>
      <c r="D265" s="4">
        <v>44700</v>
      </c>
    </row>
    <row r="266" spans="1:4">
      <c r="A266" t="s">
        <v>37</v>
      </c>
      <c r="B266" t="s">
        <v>15</v>
      </c>
      <c r="C266">
        <v>2020</v>
      </c>
      <c r="D266" s="4">
        <v>8700</v>
      </c>
    </row>
    <row r="267" spans="1:4">
      <c r="A267" t="s">
        <v>38</v>
      </c>
      <c r="B267" t="s">
        <v>15</v>
      </c>
      <c r="C267">
        <v>2020</v>
      </c>
      <c r="D267" s="4">
        <v>23200</v>
      </c>
    </row>
    <row r="268" spans="1:4">
      <c r="A268" t="s">
        <v>39</v>
      </c>
      <c r="B268" t="s">
        <v>15</v>
      </c>
      <c r="C268">
        <v>2020</v>
      </c>
      <c r="D268" s="4">
        <v>6600</v>
      </c>
    </row>
    <row r="269" spans="1:4">
      <c r="A269" t="s">
        <v>40</v>
      </c>
      <c r="B269" t="s">
        <v>15</v>
      </c>
      <c r="C269">
        <v>2020</v>
      </c>
      <c r="D269" s="4">
        <v>2100</v>
      </c>
    </row>
    <row r="270" spans="1:4">
      <c r="A270" t="s">
        <v>41</v>
      </c>
      <c r="B270" t="s">
        <v>15</v>
      </c>
      <c r="C270">
        <v>2020</v>
      </c>
      <c r="D270" s="4">
        <v>9200</v>
      </c>
    </row>
    <row r="271" spans="1:4">
      <c r="A271" t="s">
        <v>36</v>
      </c>
      <c r="B271" t="s">
        <v>15</v>
      </c>
      <c r="C271">
        <v>2021</v>
      </c>
      <c r="D271" s="4">
        <v>46000</v>
      </c>
    </row>
    <row r="272" spans="1:4">
      <c r="A272" t="s">
        <v>37</v>
      </c>
      <c r="B272" t="s">
        <v>15</v>
      </c>
      <c r="C272">
        <v>2021</v>
      </c>
      <c r="D272" s="4">
        <v>8600</v>
      </c>
    </row>
    <row r="273" spans="1:4">
      <c r="A273" t="s">
        <v>38</v>
      </c>
      <c r="B273" t="s">
        <v>15</v>
      </c>
      <c r="C273">
        <v>2021</v>
      </c>
      <c r="D273" s="4">
        <v>24900</v>
      </c>
    </row>
    <row r="274" spans="1:4">
      <c r="A274" t="s">
        <v>39</v>
      </c>
      <c r="B274" t="s">
        <v>15</v>
      </c>
      <c r="C274">
        <v>2021</v>
      </c>
      <c r="D274" s="4">
        <v>6800</v>
      </c>
    </row>
    <row r="275" spans="1:4">
      <c r="A275" t="s">
        <v>40</v>
      </c>
      <c r="B275" t="s">
        <v>15</v>
      </c>
      <c r="C275">
        <v>2021</v>
      </c>
      <c r="D275" s="4">
        <v>2100</v>
      </c>
    </row>
    <row r="276" spans="1:4">
      <c r="A276" t="s">
        <v>41</v>
      </c>
      <c r="B276" t="s">
        <v>15</v>
      </c>
      <c r="C276">
        <v>2021</v>
      </c>
      <c r="D276" s="4">
        <v>10600</v>
      </c>
    </row>
    <row r="277" spans="1:4">
      <c r="A277" t="s">
        <v>36</v>
      </c>
      <c r="B277" t="s">
        <v>15</v>
      </c>
      <c r="C277">
        <v>2022</v>
      </c>
      <c r="D277" s="4">
        <v>50700</v>
      </c>
    </row>
    <row r="278" spans="1:4">
      <c r="A278" t="s">
        <v>37</v>
      </c>
      <c r="B278" t="s">
        <v>15</v>
      </c>
      <c r="C278">
        <v>2022</v>
      </c>
      <c r="D278" s="4">
        <v>8800</v>
      </c>
    </row>
    <row r="279" spans="1:4">
      <c r="A279" t="s">
        <v>38</v>
      </c>
      <c r="B279" t="s">
        <v>15</v>
      </c>
      <c r="C279">
        <v>2022</v>
      </c>
      <c r="D279" s="4">
        <v>27600</v>
      </c>
    </row>
    <row r="280" spans="1:4">
      <c r="A280" t="s">
        <v>39</v>
      </c>
      <c r="B280" t="s">
        <v>15</v>
      </c>
      <c r="C280">
        <v>2022</v>
      </c>
      <c r="D280" s="4">
        <v>7000</v>
      </c>
    </row>
    <row r="281" spans="1:4">
      <c r="A281" t="s">
        <v>40</v>
      </c>
      <c r="B281" t="s">
        <v>15</v>
      </c>
      <c r="C281">
        <v>2022</v>
      </c>
      <c r="D281" s="4">
        <v>2000</v>
      </c>
    </row>
    <row r="282" spans="1:4">
      <c r="A282" t="s">
        <v>41</v>
      </c>
      <c r="B282" t="s">
        <v>15</v>
      </c>
      <c r="C282">
        <v>2022</v>
      </c>
      <c r="D282" s="4">
        <v>11100</v>
      </c>
    </row>
    <row r="283" spans="1:4">
      <c r="A283" t="s">
        <v>36</v>
      </c>
      <c r="B283" t="s">
        <v>15</v>
      </c>
      <c r="C283">
        <v>2023</v>
      </c>
      <c r="D283" s="4">
        <v>58600</v>
      </c>
    </row>
    <row r="284" spans="1:4">
      <c r="A284" t="s">
        <v>37</v>
      </c>
      <c r="B284" t="s">
        <v>15</v>
      </c>
      <c r="C284">
        <v>2023</v>
      </c>
      <c r="D284" s="4">
        <v>9600</v>
      </c>
    </row>
    <row r="285" spans="1:4">
      <c r="A285" t="s">
        <v>38</v>
      </c>
      <c r="B285" t="s">
        <v>15</v>
      </c>
      <c r="C285">
        <v>2023</v>
      </c>
      <c r="D285" s="4">
        <v>31900</v>
      </c>
    </row>
    <row r="286" spans="1:4">
      <c r="A286" t="s">
        <v>39</v>
      </c>
      <c r="B286" t="s">
        <v>15</v>
      </c>
      <c r="C286">
        <v>2023</v>
      </c>
      <c r="D286" s="4">
        <v>8300</v>
      </c>
    </row>
    <row r="287" spans="1:4">
      <c r="A287" t="s">
        <v>40</v>
      </c>
      <c r="B287" t="s">
        <v>15</v>
      </c>
      <c r="C287">
        <v>2023</v>
      </c>
      <c r="D287" s="4">
        <v>2100</v>
      </c>
    </row>
    <row r="288" spans="1:4">
      <c r="A288" t="s">
        <v>41</v>
      </c>
      <c r="B288" t="s">
        <v>15</v>
      </c>
      <c r="C288">
        <v>2023</v>
      </c>
      <c r="D288" s="4">
        <v>11100</v>
      </c>
    </row>
    <row r="289" spans="1:4">
      <c r="A289" t="s">
        <v>42</v>
      </c>
      <c r="B289" t="s">
        <v>15</v>
      </c>
      <c r="C289">
        <v>2005</v>
      </c>
      <c r="D289" s="4">
        <v>7400</v>
      </c>
    </row>
    <row r="290" spans="1:4">
      <c r="A290" t="s">
        <v>42</v>
      </c>
      <c r="B290" t="s">
        <v>15</v>
      </c>
      <c r="C290">
        <v>2010</v>
      </c>
      <c r="D290" s="4">
        <v>11000</v>
      </c>
    </row>
    <row r="291" spans="1:4">
      <c r="A291" t="s">
        <v>42</v>
      </c>
      <c r="B291" t="s">
        <v>15</v>
      </c>
      <c r="C291">
        <v>2015</v>
      </c>
      <c r="D291" s="4">
        <v>12300</v>
      </c>
    </row>
    <row r="292" spans="1:4">
      <c r="A292" t="s">
        <v>42</v>
      </c>
      <c r="B292" t="s">
        <v>15</v>
      </c>
      <c r="C292">
        <v>2020</v>
      </c>
      <c r="D292" s="4">
        <v>15300</v>
      </c>
    </row>
    <row r="293" spans="1:4">
      <c r="A293" t="s">
        <v>42</v>
      </c>
      <c r="B293" t="s">
        <v>15</v>
      </c>
      <c r="C293">
        <v>2021</v>
      </c>
      <c r="D293" s="4">
        <v>15900</v>
      </c>
    </row>
    <row r="294" spans="1:4">
      <c r="A294" t="s">
        <v>42</v>
      </c>
      <c r="B294" t="s">
        <v>15</v>
      </c>
      <c r="C294">
        <v>2022</v>
      </c>
      <c r="D294" s="4">
        <v>16800</v>
      </c>
    </row>
    <row r="295" spans="1:4">
      <c r="A295" t="s">
        <v>42</v>
      </c>
      <c r="B295" t="s">
        <v>15</v>
      </c>
      <c r="C295">
        <v>2023</v>
      </c>
      <c r="D295" s="4">
        <v>18600</v>
      </c>
    </row>
    <row r="296" spans="1:4">
      <c r="A296" t="s">
        <v>42</v>
      </c>
      <c r="B296" t="s">
        <v>15</v>
      </c>
      <c r="C296">
        <v>2024</v>
      </c>
      <c r="D296" s="4">
        <v>20300</v>
      </c>
    </row>
    <row r="297" spans="1:4">
      <c r="A297" t="s">
        <v>43</v>
      </c>
      <c r="B297" t="s">
        <v>15</v>
      </c>
      <c r="C297">
        <v>2005</v>
      </c>
      <c r="D297" s="4">
        <v>64300</v>
      </c>
    </row>
    <row r="298" spans="1:4">
      <c r="A298" t="s">
        <v>43</v>
      </c>
      <c r="B298" t="s">
        <v>15</v>
      </c>
      <c r="C298">
        <v>2010</v>
      </c>
      <c r="D298" s="4">
        <v>72500</v>
      </c>
    </row>
    <row r="299" spans="1:4">
      <c r="A299" t="s">
        <v>43</v>
      </c>
      <c r="B299" t="s">
        <v>15</v>
      </c>
      <c r="C299">
        <v>2015</v>
      </c>
      <c r="D299" s="4">
        <v>69600</v>
      </c>
    </row>
    <row r="300" spans="1:4">
      <c r="A300" t="s">
        <v>43</v>
      </c>
      <c r="B300" t="s">
        <v>15</v>
      </c>
      <c r="C300">
        <v>2020</v>
      </c>
      <c r="D300" s="4">
        <v>85900</v>
      </c>
    </row>
    <row r="301" spans="1:4">
      <c r="A301" t="s">
        <v>43</v>
      </c>
      <c r="B301" t="s">
        <v>15</v>
      </c>
      <c r="C301">
        <v>2021</v>
      </c>
      <c r="D301" s="4">
        <v>90300</v>
      </c>
    </row>
    <row r="302" spans="1:4">
      <c r="A302" t="s">
        <v>43</v>
      </c>
      <c r="B302" t="s">
        <v>15</v>
      </c>
      <c r="C302">
        <v>2022</v>
      </c>
      <c r="D302" s="4">
        <v>106200</v>
      </c>
    </row>
    <row r="303" spans="1:4">
      <c r="A303" t="s">
        <v>43</v>
      </c>
      <c r="B303" t="s">
        <v>15</v>
      </c>
      <c r="C303">
        <v>2023</v>
      </c>
      <c r="D303" s="4">
        <v>129000</v>
      </c>
    </row>
    <row r="304" spans="1:4">
      <c r="A304" t="s">
        <v>43</v>
      </c>
      <c r="B304" t="s">
        <v>15</v>
      </c>
      <c r="C304">
        <v>2024</v>
      </c>
      <c r="D304" s="4">
        <v>150800</v>
      </c>
    </row>
    <row r="305" spans="1:4">
      <c r="A305" t="s">
        <v>44</v>
      </c>
      <c r="B305" t="s">
        <v>15</v>
      </c>
      <c r="C305">
        <v>2019</v>
      </c>
      <c r="D305" s="12">
        <v>3900</v>
      </c>
    </row>
    <row r="306" spans="1:4">
      <c r="A306" t="s">
        <v>44</v>
      </c>
      <c r="B306" t="s">
        <v>16</v>
      </c>
      <c r="C306">
        <v>2019</v>
      </c>
      <c r="D306" s="12">
        <v>5200</v>
      </c>
    </row>
    <row r="307" spans="1:4">
      <c r="A307" t="s">
        <v>44</v>
      </c>
      <c r="B307" t="s">
        <v>17</v>
      </c>
      <c r="C307">
        <v>2019</v>
      </c>
      <c r="D307" s="12">
        <v>4900</v>
      </c>
    </row>
    <row r="308" spans="1:4">
      <c r="A308" t="s">
        <v>44</v>
      </c>
      <c r="B308" t="s">
        <v>18</v>
      </c>
      <c r="C308">
        <v>2019</v>
      </c>
      <c r="D308" s="12">
        <v>4200</v>
      </c>
    </row>
    <row r="309" spans="1:4">
      <c r="A309" t="s">
        <v>44</v>
      </c>
      <c r="B309" t="s">
        <v>19</v>
      </c>
      <c r="C309">
        <v>2019</v>
      </c>
      <c r="D309" s="12">
        <v>1800</v>
      </c>
    </row>
    <row r="310" spans="1:4">
      <c r="A310" t="s">
        <v>44</v>
      </c>
      <c r="B310" t="s">
        <v>20</v>
      </c>
      <c r="C310">
        <v>2019</v>
      </c>
      <c r="D310" s="12">
        <v>3600</v>
      </c>
    </row>
    <row r="311" spans="1:4">
      <c r="A311" t="s">
        <v>44</v>
      </c>
      <c r="B311" t="s">
        <v>21</v>
      </c>
      <c r="C311">
        <v>2019</v>
      </c>
      <c r="D311" s="12">
        <v>3700</v>
      </c>
    </row>
    <row r="312" spans="1:4">
      <c r="A312" t="s">
        <v>44</v>
      </c>
      <c r="B312" t="s">
        <v>15</v>
      </c>
      <c r="C312">
        <v>2020</v>
      </c>
      <c r="D312" s="12">
        <v>3000</v>
      </c>
    </row>
    <row r="313" spans="1:4">
      <c r="A313" t="s">
        <v>44</v>
      </c>
      <c r="B313" t="s">
        <v>16</v>
      </c>
      <c r="C313">
        <v>2020</v>
      </c>
      <c r="D313" s="12">
        <v>3600</v>
      </c>
    </row>
    <row r="314" spans="1:4">
      <c r="A314" t="s">
        <v>44</v>
      </c>
      <c r="B314" t="s">
        <v>17</v>
      </c>
      <c r="C314">
        <v>2020</v>
      </c>
      <c r="D314" s="12">
        <v>4100</v>
      </c>
    </row>
    <row r="315" spans="1:4">
      <c r="A315" t="s">
        <v>44</v>
      </c>
      <c r="B315" t="s">
        <v>18</v>
      </c>
      <c r="C315">
        <v>2020</v>
      </c>
      <c r="D315" s="12">
        <v>3700</v>
      </c>
    </row>
    <row r="316" spans="1:4">
      <c r="A316" t="s">
        <v>44</v>
      </c>
      <c r="B316" t="s">
        <v>19</v>
      </c>
      <c r="C316">
        <v>2020</v>
      </c>
      <c r="D316" s="12">
        <v>1300</v>
      </c>
    </row>
    <row r="317" spans="1:4">
      <c r="A317" t="s">
        <v>44</v>
      </c>
      <c r="B317" t="s">
        <v>20</v>
      </c>
      <c r="C317">
        <v>2020</v>
      </c>
      <c r="D317" s="12">
        <v>2800</v>
      </c>
    </row>
    <row r="318" spans="1:4">
      <c r="A318" t="s">
        <v>44</v>
      </c>
      <c r="B318" t="s">
        <v>21</v>
      </c>
      <c r="C318">
        <v>2020</v>
      </c>
      <c r="D318" s="12">
        <v>2700</v>
      </c>
    </row>
    <row r="319" spans="1:4">
      <c r="A319" t="s">
        <v>44</v>
      </c>
      <c r="B319" t="s">
        <v>15</v>
      </c>
      <c r="C319">
        <v>2021</v>
      </c>
      <c r="D319" s="12">
        <v>3000</v>
      </c>
    </row>
    <row r="320" spans="1:4">
      <c r="A320" t="s">
        <v>44</v>
      </c>
      <c r="B320" t="s">
        <v>16</v>
      </c>
      <c r="C320">
        <v>2021</v>
      </c>
      <c r="D320" s="12">
        <v>3500</v>
      </c>
    </row>
    <row r="321" spans="1:4">
      <c r="A321" t="s">
        <v>44</v>
      </c>
      <c r="B321" t="s">
        <v>17</v>
      </c>
      <c r="C321">
        <v>2021</v>
      </c>
      <c r="D321" s="12">
        <v>3300</v>
      </c>
    </row>
    <row r="322" spans="1:4">
      <c r="A322" t="s">
        <v>44</v>
      </c>
      <c r="B322" t="s">
        <v>18</v>
      </c>
      <c r="C322">
        <v>2021</v>
      </c>
      <c r="D322" s="12">
        <v>3700</v>
      </c>
    </row>
    <row r="323" spans="1:4">
      <c r="A323" t="s">
        <v>44</v>
      </c>
      <c r="B323" t="s">
        <v>19</v>
      </c>
      <c r="C323">
        <v>2021</v>
      </c>
      <c r="D323" s="12">
        <v>1700</v>
      </c>
    </row>
    <row r="324" spans="1:4">
      <c r="A324" t="s">
        <v>44</v>
      </c>
      <c r="B324" t="s">
        <v>20</v>
      </c>
      <c r="C324">
        <v>2021</v>
      </c>
      <c r="D324" s="12">
        <v>3000</v>
      </c>
    </row>
    <row r="325" spans="1:4">
      <c r="A325" t="s">
        <v>44</v>
      </c>
      <c r="B325" t="s">
        <v>21</v>
      </c>
      <c r="C325">
        <v>2021</v>
      </c>
      <c r="D325" s="12">
        <v>3600</v>
      </c>
    </row>
    <row r="326" spans="1:4">
      <c r="A326" t="s">
        <v>44</v>
      </c>
      <c r="B326" t="s">
        <v>15</v>
      </c>
      <c r="C326">
        <v>2022</v>
      </c>
      <c r="D326" s="12">
        <f>SUM(FL_fb_rev_p.FME)</f>
        <v>4200</v>
      </c>
    </row>
    <row r="327" spans="1:4">
      <c r="A327" t="s">
        <v>44</v>
      </c>
      <c r="B327" t="s">
        <v>16</v>
      </c>
      <c r="C327">
        <v>2022</v>
      </c>
      <c r="D327" s="12">
        <f>SUM(SE_fb_rev_p.FME)</f>
        <v>5100</v>
      </c>
    </row>
    <row r="328" spans="1:4">
      <c r="A328" t="s">
        <v>44</v>
      </c>
      <c r="B328" t="s">
        <v>17</v>
      </c>
      <c r="C328">
        <v>2022</v>
      </c>
      <c r="D328" s="12">
        <f>SUM(BOCA_fb_rev_p.FME)</f>
        <v>4900</v>
      </c>
    </row>
    <row r="329" spans="1:4">
      <c r="A329" t="s">
        <v>44</v>
      </c>
      <c r="B329" t="s">
        <v>18</v>
      </c>
      <c r="C329">
        <v>2022</v>
      </c>
      <c r="D329" s="12">
        <f>SUM(SW_fb_rev_p.FME)</f>
        <v>5100</v>
      </c>
    </row>
    <row r="330" spans="1:4">
      <c r="A330" t="s">
        <v>44</v>
      </c>
      <c r="B330" t="s">
        <v>19</v>
      </c>
      <c r="C330">
        <v>2022</v>
      </c>
      <c r="D330" s="12">
        <f>SUM(SWCIRA_fb_rev_p.FME)</f>
        <v>2200</v>
      </c>
    </row>
    <row r="331" spans="1:4">
      <c r="A331" t="s">
        <v>44</v>
      </c>
      <c r="B331" t="s">
        <v>20</v>
      </c>
      <c r="C331">
        <v>2022</v>
      </c>
      <c r="D331" s="12">
        <f>SUM(NC_fb_rev_p.FME)</f>
        <v>4000</v>
      </c>
    </row>
    <row r="332" spans="1:4">
      <c r="A332" t="s">
        <v>44</v>
      </c>
      <c r="B332" t="s">
        <v>21</v>
      </c>
      <c r="C332">
        <v>2022</v>
      </c>
      <c r="D332" s="12">
        <f>SUM(YB_fb_rev_p.FME)</f>
        <v>4900</v>
      </c>
    </row>
    <row r="333" spans="1:4">
      <c r="A333" t="s">
        <v>44</v>
      </c>
      <c r="B333" t="s">
        <v>15</v>
      </c>
      <c r="C333">
        <v>2023</v>
      </c>
      <c r="D333" s="4">
        <v>4600</v>
      </c>
    </row>
    <row r="334" spans="1:4">
      <c r="A334" t="s">
        <v>44</v>
      </c>
      <c r="B334" t="s">
        <v>16</v>
      </c>
      <c r="C334">
        <v>2023</v>
      </c>
      <c r="D334" s="4">
        <v>5700</v>
      </c>
    </row>
    <row r="335" spans="1:4">
      <c r="A335" t="s">
        <v>44</v>
      </c>
      <c r="B335" t="s">
        <v>17</v>
      </c>
      <c r="C335">
        <v>2023</v>
      </c>
      <c r="D335" s="4">
        <v>5700</v>
      </c>
    </row>
    <row r="336" spans="1:4">
      <c r="A336" t="s">
        <v>44</v>
      </c>
      <c r="B336" t="s">
        <v>18</v>
      </c>
      <c r="C336">
        <v>2023</v>
      </c>
      <c r="D336" s="4">
        <v>5300</v>
      </c>
    </row>
    <row r="337" spans="1:4">
      <c r="A337" t="s">
        <v>44</v>
      </c>
      <c r="B337" t="s">
        <v>19</v>
      </c>
      <c r="C337">
        <v>2023</v>
      </c>
      <c r="D337" s="4">
        <v>2200</v>
      </c>
    </row>
    <row r="338" spans="1:4">
      <c r="A338" t="s">
        <v>44</v>
      </c>
      <c r="B338" t="s">
        <v>20</v>
      </c>
      <c r="C338">
        <v>2023</v>
      </c>
      <c r="D338" s="4">
        <v>3900</v>
      </c>
    </row>
    <row r="339" spans="1:4">
      <c r="A339" t="s">
        <v>44</v>
      </c>
      <c r="B339" t="s">
        <v>21</v>
      </c>
      <c r="C339">
        <v>2023</v>
      </c>
      <c r="D339" s="4">
        <v>5500</v>
      </c>
    </row>
    <row r="340" spans="1:4" ht="15.6">
      <c r="A340" t="s">
        <v>50</v>
      </c>
      <c r="B340" t="s">
        <v>15</v>
      </c>
      <c r="C340">
        <v>2022</v>
      </c>
      <c r="D340" s="15">
        <f>FL_Cap_addns_perFME</f>
        <v>5410</v>
      </c>
    </row>
    <row r="341" spans="1:4" ht="15.6">
      <c r="A341" t="s">
        <v>50</v>
      </c>
      <c r="B341" t="s">
        <v>16</v>
      </c>
      <c r="C341">
        <v>2022</v>
      </c>
      <c r="D341" s="15">
        <f>SE_Cap_addns_perFME</f>
        <v>6730</v>
      </c>
    </row>
    <row r="342" spans="1:4" ht="15.6">
      <c r="A342" t="s">
        <v>50</v>
      </c>
      <c r="B342" t="s">
        <v>17</v>
      </c>
      <c r="C342">
        <v>2022</v>
      </c>
      <c r="D342" s="15">
        <f>BOCA_Cap_addns_perFME</f>
        <v>8890</v>
      </c>
    </row>
    <row r="343" spans="1:4" ht="15.6">
      <c r="A343" t="s">
        <v>50</v>
      </c>
      <c r="B343" t="s">
        <v>18</v>
      </c>
      <c r="C343">
        <v>2022</v>
      </c>
      <c r="D343" s="15">
        <f>SW_Cap_addns_perFME</f>
        <v>6540</v>
      </c>
    </row>
    <row r="344" spans="1:4" ht="15.6">
      <c r="A344" t="s">
        <v>50</v>
      </c>
      <c r="B344" t="s">
        <v>19</v>
      </c>
      <c r="C344">
        <v>2022</v>
      </c>
      <c r="D344" s="15">
        <f>SWCIRA_Cap_addns_perFME</f>
        <v>1420</v>
      </c>
    </row>
    <row r="345" spans="1:4" ht="15.6">
      <c r="A345" t="s">
        <v>50</v>
      </c>
      <c r="B345" t="s">
        <v>20</v>
      </c>
      <c r="C345">
        <v>2022</v>
      </c>
      <c r="D345" s="15">
        <f>NC_Cap_addns_perFME</f>
        <v>4030</v>
      </c>
    </row>
    <row r="346" spans="1:4" ht="15.6">
      <c r="A346" t="s">
        <v>50</v>
      </c>
      <c r="B346" t="s">
        <v>21</v>
      </c>
      <c r="C346">
        <v>2022</v>
      </c>
      <c r="D346" s="15">
        <f>YB_Cap_addns_perFME</f>
        <v>2680</v>
      </c>
    </row>
    <row r="347" spans="1:4">
      <c r="A347" t="s">
        <v>50</v>
      </c>
      <c r="B347" t="s">
        <v>15</v>
      </c>
      <c r="C347">
        <v>2023</v>
      </c>
      <c r="D347">
        <v>6300</v>
      </c>
    </row>
    <row r="348" spans="1:4">
      <c r="A348" t="s">
        <v>50</v>
      </c>
      <c r="B348" t="s">
        <v>16</v>
      </c>
      <c r="C348">
        <v>2023</v>
      </c>
      <c r="D348">
        <v>8760</v>
      </c>
    </row>
    <row r="349" spans="1:4">
      <c r="A349" t="s">
        <v>50</v>
      </c>
      <c r="B349" t="s">
        <v>17</v>
      </c>
      <c r="C349">
        <v>2023</v>
      </c>
      <c r="D349">
        <v>9260</v>
      </c>
    </row>
    <row r="350" spans="1:4">
      <c r="A350" t="s">
        <v>50</v>
      </c>
      <c r="B350" t="s">
        <v>18</v>
      </c>
      <c r="C350">
        <v>2023</v>
      </c>
      <c r="D350">
        <v>6730</v>
      </c>
    </row>
    <row r="351" spans="1:4">
      <c r="A351" t="s">
        <v>50</v>
      </c>
      <c r="B351" t="s">
        <v>19</v>
      </c>
      <c r="C351">
        <v>2023</v>
      </c>
      <c r="D351">
        <v>3490</v>
      </c>
    </row>
    <row r="352" spans="1:4">
      <c r="A352" t="s">
        <v>50</v>
      </c>
      <c r="B352" t="s">
        <v>20</v>
      </c>
      <c r="C352">
        <v>2023</v>
      </c>
      <c r="D352">
        <v>4180</v>
      </c>
    </row>
    <row r="353" spans="1:4">
      <c r="A353" t="s">
        <v>50</v>
      </c>
      <c r="B353" t="s">
        <v>21</v>
      </c>
      <c r="C353">
        <v>2023</v>
      </c>
      <c r="D353">
        <v>5300</v>
      </c>
    </row>
    <row r="354" spans="1:4">
      <c r="A354" t="s">
        <v>50</v>
      </c>
      <c r="B354" t="s">
        <v>15</v>
      </c>
      <c r="C354" t="s">
        <v>51</v>
      </c>
      <c r="D354" s="4">
        <v>24360</v>
      </c>
    </row>
    <row r="355" spans="1:4">
      <c r="A355" t="s">
        <v>50</v>
      </c>
      <c r="B355" t="s">
        <v>16</v>
      </c>
      <c r="C355" t="s">
        <v>51</v>
      </c>
      <c r="D355" s="4">
        <v>32000</v>
      </c>
    </row>
    <row r="356" spans="1:4">
      <c r="A356" t="s">
        <v>50</v>
      </c>
      <c r="B356" t="s">
        <v>17</v>
      </c>
      <c r="C356" t="s">
        <v>51</v>
      </c>
      <c r="D356" s="4">
        <v>32880</v>
      </c>
    </row>
    <row r="357" spans="1:4">
      <c r="A357" t="s">
        <v>50</v>
      </c>
      <c r="B357" t="s">
        <v>18</v>
      </c>
      <c r="C357" t="s">
        <v>51</v>
      </c>
      <c r="D357" s="4">
        <v>32590</v>
      </c>
    </row>
    <row r="358" spans="1:4">
      <c r="A358" t="s">
        <v>50</v>
      </c>
      <c r="B358" t="s">
        <v>19</v>
      </c>
      <c r="C358" t="s">
        <v>51</v>
      </c>
      <c r="D358" s="4">
        <v>10450</v>
      </c>
    </row>
    <row r="359" spans="1:4">
      <c r="A359" t="s">
        <v>50</v>
      </c>
      <c r="B359" t="s">
        <v>20</v>
      </c>
      <c r="C359" t="s">
        <v>51</v>
      </c>
      <c r="D359" s="4">
        <v>17470</v>
      </c>
    </row>
    <row r="360" spans="1:4">
      <c r="A360" t="s">
        <v>50</v>
      </c>
      <c r="B360" t="s">
        <v>21</v>
      </c>
      <c r="C360" t="s">
        <v>51</v>
      </c>
      <c r="D360" s="4">
        <v>19590</v>
      </c>
    </row>
    <row r="361" spans="1:4">
      <c r="A361" t="s">
        <v>81</v>
      </c>
      <c r="B361" t="s">
        <v>15</v>
      </c>
      <c r="C361">
        <v>2023</v>
      </c>
      <c r="D361" s="4">
        <v>2470</v>
      </c>
    </row>
    <row r="362" spans="1:4">
      <c r="A362" t="s">
        <v>81</v>
      </c>
      <c r="B362" t="s">
        <v>16</v>
      </c>
      <c r="C362">
        <v>2023</v>
      </c>
      <c r="D362" s="4">
        <v>1960</v>
      </c>
    </row>
    <row r="363" spans="1:4">
      <c r="A363" t="s">
        <v>81</v>
      </c>
      <c r="B363" t="s">
        <v>17</v>
      </c>
      <c r="C363">
        <v>2023</v>
      </c>
      <c r="D363" s="4">
        <v>2790</v>
      </c>
    </row>
    <row r="364" spans="1:4">
      <c r="A364" t="s">
        <v>81</v>
      </c>
      <c r="B364" t="s">
        <v>18</v>
      </c>
      <c r="C364">
        <v>2023</v>
      </c>
      <c r="D364" s="4">
        <v>2720</v>
      </c>
    </row>
    <row r="365" spans="1:4">
      <c r="A365" t="s">
        <v>81</v>
      </c>
      <c r="B365" t="s">
        <v>19</v>
      </c>
      <c r="C365">
        <v>2023</v>
      </c>
      <c r="D365" s="4">
        <v>1190</v>
      </c>
    </row>
    <row r="366" spans="1:4">
      <c r="A366" t="s">
        <v>81</v>
      </c>
      <c r="B366" t="s">
        <v>20</v>
      </c>
      <c r="C366">
        <v>2023</v>
      </c>
      <c r="D366" s="4">
        <v>2360</v>
      </c>
    </row>
    <row r="367" spans="1:4">
      <c r="A367" t="s">
        <v>81</v>
      </c>
      <c r="B367" t="s">
        <v>21</v>
      </c>
      <c r="C367">
        <v>2023</v>
      </c>
      <c r="D367" s="4">
        <v>1490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6F5F-E46D-401B-95A8-34BAAA105B55}">
  <dimension ref="A1:D92"/>
  <sheetViews>
    <sheetView workbookViewId="0">
      <selection activeCell="M10" sqref="M10"/>
    </sheetView>
  </sheetViews>
  <sheetFormatPr defaultRowHeight="14.4"/>
  <cols>
    <col min="1" max="1" width="47.109375" bestFit="1" customWidth="1"/>
    <col min="2" max="2" width="21.77734375" bestFit="1" customWidth="1"/>
  </cols>
  <sheetData>
    <row r="1" spans="1:4">
      <c r="A1" t="s">
        <v>1</v>
      </c>
      <c r="B1" t="s">
        <v>2</v>
      </c>
      <c r="C1" t="s">
        <v>3</v>
      </c>
      <c r="D1" s="4" t="s">
        <v>4</v>
      </c>
    </row>
    <row r="2" spans="1:4">
      <c r="A2" t="s">
        <v>9</v>
      </c>
      <c r="B2" t="s">
        <v>15</v>
      </c>
      <c r="C2">
        <v>2019</v>
      </c>
      <c r="D2" s="8">
        <v>810</v>
      </c>
    </row>
    <row r="3" spans="1:4">
      <c r="A3" t="s">
        <v>9</v>
      </c>
      <c r="B3" t="s">
        <v>16</v>
      </c>
      <c r="C3">
        <v>2019</v>
      </c>
      <c r="D3" s="8">
        <v>640</v>
      </c>
    </row>
    <row r="4" spans="1:4">
      <c r="A4" t="s">
        <v>9</v>
      </c>
      <c r="B4" t="s">
        <v>17</v>
      </c>
      <c r="C4">
        <v>2019</v>
      </c>
      <c r="D4" s="8">
        <v>1000</v>
      </c>
    </row>
    <row r="5" spans="1:4">
      <c r="A5" t="s">
        <v>9</v>
      </c>
      <c r="B5" t="s">
        <v>18</v>
      </c>
      <c r="C5">
        <v>2019</v>
      </c>
      <c r="D5" s="8">
        <v>690</v>
      </c>
    </row>
    <row r="6" spans="1:4">
      <c r="A6" t="s">
        <v>9</v>
      </c>
      <c r="B6" t="s">
        <v>19</v>
      </c>
      <c r="C6">
        <v>2019</v>
      </c>
      <c r="D6" s="8">
        <v>990</v>
      </c>
    </row>
    <row r="7" spans="1:4">
      <c r="A7" t="s">
        <v>9</v>
      </c>
      <c r="B7" t="s">
        <v>20</v>
      </c>
      <c r="C7">
        <v>2019</v>
      </c>
      <c r="D7" s="8">
        <v>870</v>
      </c>
    </row>
    <row r="8" spans="1:4">
      <c r="A8" t="s">
        <v>9</v>
      </c>
      <c r="B8" t="s">
        <v>21</v>
      </c>
      <c r="C8">
        <v>2019</v>
      </c>
      <c r="D8" s="8">
        <v>730</v>
      </c>
    </row>
    <row r="9" spans="1:4">
      <c r="A9" t="s">
        <v>9</v>
      </c>
      <c r="B9" t="s">
        <v>15</v>
      </c>
      <c r="C9">
        <v>2020</v>
      </c>
      <c r="D9" s="8">
        <v>820</v>
      </c>
    </row>
    <row r="10" spans="1:4">
      <c r="A10" t="s">
        <v>9</v>
      </c>
      <c r="B10" t="s">
        <v>16</v>
      </c>
      <c r="C10">
        <v>2020</v>
      </c>
      <c r="D10" s="8">
        <v>620</v>
      </c>
    </row>
    <row r="11" spans="1:4">
      <c r="A11" t="s">
        <v>9</v>
      </c>
      <c r="B11" t="s">
        <v>17</v>
      </c>
      <c r="C11">
        <v>2020</v>
      </c>
      <c r="D11" s="8">
        <v>1000</v>
      </c>
    </row>
    <row r="12" spans="1:4">
      <c r="A12" t="s">
        <v>9</v>
      </c>
      <c r="B12" t="s">
        <v>18</v>
      </c>
      <c r="C12">
        <v>2020</v>
      </c>
      <c r="D12" s="8">
        <v>720</v>
      </c>
    </row>
    <row r="13" spans="1:4">
      <c r="A13" t="s">
        <v>9</v>
      </c>
      <c r="B13" t="s">
        <v>19</v>
      </c>
      <c r="C13">
        <v>2020</v>
      </c>
      <c r="D13" s="8">
        <v>990</v>
      </c>
    </row>
    <row r="14" spans="1:4">
      <c r="A14" t="s">
        <v>9</v>
      </c>
      <c r="B14" t="s">
        <v>20</v>
      </c>
      <c r="C14">
        <v>2020</v>
      </c>
      <c r="D14" s="8">
        <v>880</v>
      </c>
    </row>
    <row r="15" spans="1:4">
      <c r="A15" t="s">
        <v>9</v>
      </c>
      <c r="B15" t="s">
        <v>21</v>
      </c>
      <c r="C15">
        <v>2020</v>
      </c>
      <c r="D15" s="8">
        <v>750</v>
      </c>
    </row>
    <row r="16" spans="1:4">
      <c r="A16" t="s">
        <v>9</v>
      </c>
      <c r="B16" t="s">
        <v>15</v>
      </c>
      <c r="C16">
        <v>2021</v>
      </c>
      <c r="D16" s="8">
        <v>860</v>
      </c>
    </row>
    <row r="17" spans="1:4">
      <c r="A17" t="s">
        <v>9</v>
      </c>
      <c r="B17" t="s">
        <v>16</v>
      </c>
      <c r="C17">
        <v>2021</v>
      </c>
      <c r="D17" s="8">
        <v>640</v>
      </c>
    </row>
    <row r="18" spans="1:4">
      <c r="A18" t="s">
        <v>9</v>
      </c>
      <c r="B18" t="s">
        <v>17</v>
      </c>
      <c r="C18">
        <v>2021</v>
      </c>
      <c r="D18" s="8">
        <v>1010</v>
      </c>
    </row>
    <row r="19" spans="1:4">
      <c r="A19" t="s">
        <v>9</v>
      </c>
      <c r="B19" t="s">
        <v>18</v>
      </c>
      <c r="C19">
        <v>2021</v>
      </c>
      <c r="D19" s="8">
        <v>750</v>
      </c>
    </row>
    <row r="20" spans="1:4">
      <c r="A20" t="s">
        <v>9</v>
      </c>
      <c r="B20" t="s">
        <v>19</v>
      </c>
      <c r="C20">
        <v>2021</v>
      </c>
      <c r="D20" s="8">
        <v>1030</v>
      </c>
    </row>
    <row r="21" spans="1:4">
      <c r="A21" t="s">
        <v>9</v>
      </c>
      <c r="B21" t="s">
        <v>20</v>
      </c>
      <c r="C21">
        <v>2021</v>
      </c>
      <c r="D21" s="9">
        <v>930</v>
      </c>
    </row>
    <row r="22" spans="1:4">
      <c r="A22" t="s">
        <v>9</v>
      </c>
      <c r="B22" t="s">
        <v>21</v>
      </c>
      <c r="C22">
        <v>2021</v>
      </c>
      <c r="D22" s="8">
        <v>780</v>
      </c>
    </row>
    <row r="23" spans="1:4">
      <c r="A23" t="s">
        <v>9</v>
      </c>
      <c r="B23" t="s">
        <v>15</v>
      </c>
      <c r="C23">
        <v>2022</v>
      </c>
      <c r="D23" s="8">
        <f>FL_mem</f>
        <v>850</v>
      </c>
    </row>
    <row r="24" spans="1:4">
      <c r="A24" t="s">
        <v>9</v>
      </c>
      <c r="B24" t="s">
        <v>16</v>
      </c>
      <c r="C24">
        <v>2022</v>
      </c>
      <c r="D24" s="8">
        <f>SE_mem</f>
        <v>660</v>
      </c>
    </row>
    <row r="25" spans="1:4">
      <c r="A25" t="s">
        <v>9</v>
      </c>
      <c r="B25" t="s">
        <v>17</v>
      </c>
      <c r="C25">
        <v>2022</v>
      </c>
      <c r="D25" s="8">
        <f>BOCA_mem</f>
        <v>1020</v>
      </c>
    </row>
    <row r="26" spans="1:4">
      <c r="A26" t="s">
        <v>9</v>
      </c>
      <c r="B26" t="s">
        <v>18</v>
      </c>
      <c r="C26">
        <v>2022</v>
      </c>
      <c r="D26" s="8">
        <f>SW_mem</f>
        <v>750</v>
      </c>
    </row>
    <row r="27" spans="1:4">
      <c r="A27" t="s">
        <v>9</v>
      </c>
      <c r="B27" t="s">
        <v>19</v>
      </c>
      <c r="C27">
        <v>2022</v>
      </c>
      <c r="D27" s="8">
        <f>SWCIRA_mem</f>
        <v>1040</v>
      </c>
    </row>
    <row r="28" spans="1:4">
      <c r="A28" t="s">
        <v>9</v>
      </c>
      <c r="B28" t="s">
        <v>20</v>
      </c>
      <c r="C28">
        <v>2022</v>
      </c>
      <c r="D28" s="8">
        <f>NC_mem</f>
        <v>900</v>
      </c>
    </row>
    <row r="29" spans="1:4">
      <c r="A29" t="s">
        <v>9</v>
      </c>
      <c r="B29" t="s">
        <v>21</v>
      </c>
      <c r="C29">
        <v>2022</v>
      </c>
      <c r="D29" s="8">
        <f>YB_mem</f>
        <v>770</v>
      </c>
    </row>
    <row r="30" spans="1:4">
      <c r="A30" t="s">
        <v>9</v>
      </c>
      <c r="B30" t="s">
        <v>15</v>
      </c>
      <c r="C30">
        <v>2023</v>
      </c>
      <c r="D30">
        <v>846</v>
      </c>
    </row>
    <row r="31" spans="1:4">
      <c r="A31" t="s">
        <v>9</v>
      </c>
      <c r="B31" t="s">
        <v>16</v>
      </c>
      <c r="C31">
        <v>2023</v>
      </c>
      <c r="D31">
        <v>668</v>
      </c>
    </row>
    <row r="32" spans="1:4">
      <c r="A32" t="s">
        <v>9</v>
      </c>
      <c r="B32" t="s">
        <v>17</v>
      </c>
      <c r="C32">
        <v>2023</v>
      </c>
      <c r="D32">
        <v>1028</v>
      </c>
    </row>
    <row r="33" spans="1:4">
      <c r="A33" t="s">
        <v>9</v>
      </c>
      <c r="B33" t="s">
        <v>18</v>
      </c>
      <c r="C33">
        <v>2023</v>
      </c>
      <c r="D33">
        <v>748</v>
      </c>
    </row>
    <row r="34" spans="1:4">
      <c r="A34" t="s">
        <v>9</v>
      </c>
      <c r="B34" t="s">
        <v>19</v>
      </c>
      <c r="C34">
        <v>2023</v>
      </c>
      <c r="D34">
        <v>1052</v>
      </c>
    </row>
    <row r="35" spans="1:4">
      <c r="A35" t="s">
        <v>9</v>
      </c>
      <c r="B35" t="s">
        <v>20</v>
      </c>
      <c r="C35">
        <v>2023</v>
      </c>
      <c r="D35">
        <v>937</v>
      </c>
    </row>
    <row r="36" spans="1:4">
      <c r="A36" t="s">
        <v>9</v>
      </c>
      <c r="B36" t="s">
        <v>21</v>
      </c>
      <c r="C36">
        <v>2023</v>
      </c>
      <c r="D36">
        <v>687</v>
      </c>
    </row>
    <row r="37" spans="1:4">
      <c r="A37" t="s">
        <v>10</v>
      </c>
      <c r="B37" t="s">
        <v>15</v>
      </c>
      <c r="C37">
        <v>2019</v>
      </c>
      <c r="D37" s="8">
        <v>690</v>
      </c>
    </row>
    <row r="38" spans="1:4">
      <c r="A38" t="s">
        <v>10</v>
      </c>
      <c r="B38" t="s">
        <v>16</v>
      </c>
      <c r="C38">
        <v>2019</v>
      </c>
      <c r="D38" s="8">
        <v>560</v>
      </c>
    </row>
    <row r="39" spans="1:4">
      <c r="A39" t="s">
        <v>10</v>
      </c>
      <c r="B39" t="s">
        <v>17</v>
      </c>
      <c r="C39">
        <v>2019</v>
      </c>
      <c r="D39" s="8">
        <v>860</v>
      </c>
    </row>
    <row r="40" spans="1:4">
      <c r="A40" t="s">
        <v>10</v>
      </c>
      <c r="B40" t="s">
        <v>18</v>
      </c>
      <c r="C40">
        <v>2019</v>
      </c>
      <c r="D40" s="8">
        <v>520</v>
      </c>
    </row>
    <row r="41" spans="1:4">
      <c r="A41" t="s">
        <v>10</v>
      </c>
      <c r="B41" t="s">
        <v>19</v>
      </c>
      <c r="C41">
        <v>2019</v>
      </c>
      <c r="D41" s="8">
        <v>870</v>
      </c>
    </row>
    <row r="42" spans="1:4">
      <c r="A42" t="s">
        <v>10</v>
      </c>
      <c r="B42" t="s">
        <v>20</v>
      </c>
      <c r="C42">
        <v>2019</v>
      </c>
      <c r="D42" s="8">
        <v>750</v>
      </c>
    </row>
    <row r="43" spans="1:4">
      <c r="A43" t="s">
        <v>10</v>
      </c>
      <c r="B43" t="s">
        <v>21</v>
      </c>
      <c r="C43">
        <v>2019</v>
      </c>
      <c r="D43" s="10">
        <v>630</v>
      </c>
    </row>
    <row r="44" spans="1:4">
      <c r="A44" t="s">
        <v>10</v>
      </c>
      <c r="B44" t="s">
        <v>15</v>
      </c>
      <c r="C44">
        <v>2020</v>
      </c>
      <c r="D44" s="8">
        <v>720</v>
      </c>
    </row>
    <row r="45" spans="1:4">
      <c r="A45" t="s">
        <v>10</v>
      </c>
      <c r="B45" t="s">
        <v>16</v>
      </c>
      <c r="C45">
        <v>2020</v>
      </c>
      <c r="D45" s="8">
        <v>600</v>
      </c>
    </row>
    <row r="46" spans="1:4">
      <c r="A46" t="s">
        <v>10</v>
      </c>
      <c r="B46" t="s">
        <v>17</v>
      </c>
      <c r="C46">
        <v>2020</v>
      </c>
      <c r="D46" s="8">
        <v>860</v>
      </c>
    </row>
    <row r="47" spans="1:4">
      <c r="A47" t="s">
        <v>10</v>
      </c>
      <c r="B47" t="s">
        <v>18</v>
      </c>
      <c r="C47">
        <v>2020</v>
      </c>
      <c r="D47" s="8">
        <v>550</v>
      </c>
    </row>
    <row r="48" spans="1:4">
      <c r="A48" t="s">
        <v>10</v>
      </c>
      <c r="B48" t="s">
        <v>19</v>
      </c>
      <c r="C48">
        <v>2020</v>
      </c>
      <c r="D48" s="8">
        <v>900</v>
      </c>
    </row>
    <row r="49" spans="1:4">
      <c r="A49" t="s">
        <v>10</v>
      </c>
      <c r="B49" t="s">
        <v>20</v>
      </c>
      <c r="C49">
        <v>2020</v>
      </c>
      <c r="D49" s="8">
        <v>760</v>
      </c>
    </row>
    <row r="50" spans="1:4">
      <c r="A50" t="s">
        <v>10</v>
      </c>
      <c r="B50" t="s">
        <v>21</v>
      </c>
      <c r="C50">
        <v>2020</v>
      </c>
      <c r="D50" s="10">
        <v>690</v>
      </c>
    </row>
    <row r="51" spans="1:4">
      <c r="A51" t="s">
        <v>10</v>
      </c>
      <c r="B51" t="s">
        <v>15</v>
      </c>
      <c r="C51">
        <v>2021</v>
      </c>
      <c r="D51" s="8">
        <v>730</v>
      </c>
    </row>
    <row r="52" spans="1:4">
      <c r="A52" t="s">
        <v>10</v>
      </c>
      <c r="B52" t="s">
        <v>16</v>
      </c>
      <c r="C52">
        <v>2021</v>
      </c>
      <c r="D52" s="8">
        <v>590</v>
      </c>
    </row>
    <row r="53" spans="1:4">
      <c r="A53" t="s">
        <v>10</v>
      </c>
      <c r="B53" t="s">
        <v>17</v>
      </c>
      <c r="C53">
        <v>2021</v>
      </c>
      <c r="D53" s="8">
        <v>870</v>
      </c>
    </row>
    <row r="54" spans="1:4">
      <c r="A54" t="s">
        <v>10</v>
      </c>
      <c r="B54" t="s">
        <v>18</v>
      </c>
      <c r="C54">
        <v>2021</v>
      </c>
      <c r="D54" s="8">
        <v>560</v>
      </c>
    </row>
    <row r="55" spans="1:4">
      <c r="A55" t="s">
        <v>10</v>
      </c>
      <c r="B55" t="s">
        <v>19</v>
      </c>
      <c r="C55">
        <v>2021</v>
      </c>
      <c r="D55" s="8">
        <v>910</v>
      </c>
    </row>
    <row r="56" spans="1:4">
      <c r="A56" t="s">
        <v>10</v>
      </c>
      <c r="B56" t="s">
        <v>20</v>
      </c>
      <c r="C56">
        <v>2021</v>
      </c>
      <c r="D56" s="8">
        <v>800</v>
      </c>
    </row>
    <row r="57" spans="1:4">
      <c r="A57" t="s">
        <v>10</v>
      </c>
      <c r="B57" t="s">
        <v>21</v>
      </c>
      <c r="C57">
        <v>2021</v>
      </c>
      <c r="D57" s="10">
        <v>660</v>
      </c>
    </row>
    <row r="58" spans="1:4">
      <c r="A58" t="s">
        <v>10</v>
      </c>
      <c r="B58" t="s">
        <v>15</v>
      </c>
      <c r="C58">
        <v>2022</v>
      </c>
      <c r="D58" s="8">
        <f>FL_FME</f>
        <v>730</v>
      </c>
    </row>
    <row r="59" spans="1:4">
      <c r="A59" t="s">
        <v>10</v>
      </c>
      <c r="B59" t="s">
        <v>16</v>
      </c>
      <c r="C59">
        <v>2022</v>
      </c>
      <c r="D59" s="8">
        <f>SE_FME</f>
        <v>620</v>
      </c>
    </row>
    <row r="60" spans="1:4">
      <c r="A60" t="s">
        <v>10</v>
      </c>
      <c r="B60" t="s">
        <v>17</v>
      </c>
      <c r="C60">
        <v>2022</v>
      </c>
      <c r="D60" s="8">
        <f>BOCA_FME</f>
        <v>900</v>
      </c>
    </row>
    <row r="61" spans="1:4">
      <c r="A61" t="s">
        <v>10</v>
      </c>
      <c r="B61" t="s">
        <v>18</v>
      </c>
      <c r="C61">
        <v>2022</v>
      </c>
      <c r="D61" s="8">
        <f>SW_FME</f>
        <v>570</v>
      </c>
    </row>
    <row r="62" spans="1:4">
      <c r="A62" t="s">
        <v>10</v>
      </c>
      <c r="B62" t="s">
        <v>19</v>
      </c>
      <c r="C62">
        <v>2022</v>
      </c>
      <c r="D62" s="8">
        <f>SWCIRA_FME</f>
        <v>900</v>
      </c>
    </row>
    <row r="63" spans="1:4">
      <c r="A63" t="s">
        <v>10</v>
      </c>
      <c r="B63" t="s">
        <v>20</v>
      </c>
      <c r="C63">
        <v>2022</v>
      </c>
      <c r="D63" s="8">
        <f>NC_FME</f>
        <v>760</v>
      </c>
    </row>
    <row r="64" spans="1:4">
      <c r="A64" t="s">
        <v>10</v>
      </c>
      <c r="B64" t="s">
        <v>21</v>
      </c>
      <c r="C64">
        <v>2022</v>
      </c>
      <c r="D64" s="10">
        <f>YB_FME</f>
        <v>690</v>
      </c>
    </row>
    <row r="65" spans="1:4">
      <c r="A65" t="s">
        <v>10</v>
      </c>
      <c r="B65" t="s">
        <v>15</v>
      </c>
      <c r="C65">
        <v>2023</v>
      </c>
      <c r="D65">
        <v>731</v>
      </c>
    </row>
    <row r="66" spans="1:4">
      <c r="A66" t="s">
        <v>10</v>
      </c>
      <c r="B66" t="s">
        <v>16</v>
      </c>
      <c r="C66">
        <v>2023</v>
      </c>
      <c r="D66">
        <v>588</v>
      </c>
    </row>
    <row r="67" spans="1:4">
      <c r="A67" t="s">
        <v>10</v>
      </c>
      <c r="B67" t="s">
        <v>17</v>
      </c>
      <c r="C67">
        <v>2023</v>
      </c>
      <c r="D67">
        <v>907</v>
      </c>
    </row>
    <row r="68" spans="1:4">
      <c r="A68" t="s">
        <v>10</v>
      </c>
      <c r="B68" t="s">
        <v>18</v>
      </c>
      <c r="C68">
        <v>2023</v>
      </c>
      <c r="D68">
        <v>585</v>
      </c>
    </row>
    <row r="69" spans="1:4">
      <c r="A69" t="s">
        <v>10</v>
      </c>
      <c r="B69" t="s">
        <v>19</v>
      </c>
      <c r="C69">
        <v>2023</v>
      </c>
      <c r="D69">
        <v>908</v>
      </c>
    </row>
    <row r="70" spans="1:4">
      <c r="A70" t="s">
        <v>10</v>
      </c>
      <c r="B70" t="s">
        <v>20</v>
      </c>
      <c r="C70">
        <v>2023</v>
      </c>
      <c r="D70">
        <v>838</v>
      </c>
    </row>
    <row r="71" spans="1:4">
      <c r="A71" t="s">
        <v>10</v>
      </c>
      <c r="B71" t="s">
        <v>21</v>
      </c>
      <c r="C71">
        <v>2023</v>
      </c>
      <c r="D71">
        <v>619</v>
      </c>
    </row>
    <row r="72" spans="1:4">
      <c r="A72" t="s">
        <v>23</v>
      </c>
      <c r="B72" t="s">
        <v>15</v>
      </c>
      <c r="C72">
        <v>2021</v>
      </c>
      <c r="D72" s="11">
        <v>4.8</v>
      </c>
    </row>
    <row r="73" spans="1:4">
      <c r="A73" t="s">
        <v>23</v>
      </c>
      <c r="B73" t="s">
        <v>16</v>
      </c>
      <c r="C73">
        <v>2021</v>
      </c>
      <c r="D73" s="11">
        <v>3.7</v>
      </c>
    </row>
    <row r="74" spans="1:4">
      <c r="A74" t="s">
        <v>23</v>
      </c>
      <c r="B74" t="s">
        <v>17</v>
      </c>
      <c r="C74">
        <v>2021</v>
      </c>
      <c r="D74" s="11">
        <v>3.7</v>
      </c>
    </row>
    <row r="75" spans="1:4">
      <c r="A75" t="s">
        <v>23</v>
      </c>
      <c r="B75" t="s">
        <v>18</v>
      </c>
      <c r="C75">
        <v>2021</v>
      </c>
      <c r="D75" s="11">
        <v>4.3</v>
      </c>
    </row>
    <row r="76" spans="1:4">
      <c r="A76" t="s">
        <v>23</v>
      </c>
      <c r="B76" t="s">
        <v>19</v>
      </c>
      <c r="C76">
        <v>2021</v>
      </c>
      <c r="D76" s="11">
        <v>9.1999999999999993</v>
      </c>
    </row>
    <row r="77" spans="1:4">
      <c r="A77" t="s">
        <v>23</v>
      </c>
      <c r="B77" t="s">
        <v>20</v>
      </c>
      <c r="C77">
        <v>2021</v>
      </c>
      <c r="D77" s="11">
        <v>5.6</v>
      </c>
    </row>
    <row r="78" spans="1:4">
      <c r="A78" t="s">
        <v>23</v>
      </c>
      <c r="B78" t="s">
        <v>21</v>
      </c>
      <c r="C78">
        <v>2021</v>
      </c>
      <c r="D78" s="11">
        <v>8.5</v>
      </c>
    </row>
    <row r="79" spans="1:4">
      <c r="A79" t="s">
        <v>23</v>
      </c>
      <c r="B79" t="s">
        <v>15</v>
      </c>
      <c r="C79">
        <v>2022</v>
      </c>
      <c r="D79" s="11">
        <v>4.5</v>
      </c>
    </row>
    <row r="80" spans="1:4">
      <c r="A80" t="s">
        <v>23</v>
      </c>
      <c r="B80" t="s">
        <v>16</v>
      </c>
      <c r="C80">
        <v>2022</v>
      </c>
      <c r="D80" s="11">
        <v>3.7</v>
      </c>
    </row>
    <row r="81" spans="1:4">
      <c r="A81" t="s">
        <v>23</v>
      </c>
      <c r="B81" t="s">
        <v>17</v>
      </c>
      <c r="C81">
        <v>2022</v>
      </c>
      <c r="D81" s="11">
        <v>3.3</v>
      </c>
    </row>
    <row r="82" spans="1:4">
      <c r="A82" t="s">
        <v>23</v>
      </c>
      <c r="B82" t="s">
        <v>18</v>
      </c>
      <c r="C82">
        <v>2022</v>
      </c>
      <c r="D82" s="11">
        <v>4.2</v>
      </c>
    </row>
    <row r="83" spans="1:4">
      <c r="A83" t="s">
        <v>23</v>
      </c>
      <c r="B83" t="s">
        <v>19</v>
      </c>
      <c r="C83">
        <v>2022</v>
      </c>
      <c r="D83" s="11">
        <v>8.9</v>
      </c>
    </row>
    <row r="84" spans="1:4">
      <c r="A84" t="s">
        <v>23</v>
      </c>
      <c r="B84" t="s">
        <v>20</v>
      </c>
      <c r="C84">
        <v>2022</v>
      </c>
      <c r="D84" s="11">
        <v>4.9000000000000004</v>
      </c>
    </row>
    <row r="85" spans="1:4">
      <c r="A85" t="s">
        <v>23</v>
      </c>
      <c r="B85" t="s">
        <v>21</v>
      </c>
      <c r="C85">
        <v>2022</v>
      </c>
      <c r="D85" s="11">
        <v>8.6</v>
      </c>
    </row>
    <row r="86" spans="1:4">
      <c r="A86" t="s">
        <v>23</v>
      </c>
      <c r="B86" t="s">
        <v>15</v>
      </c>
      <c r="C86">
        <v>2023</v>
      </c>
      <c r="D86" s="11">
        <v>4.3</v>
      </c>
    </row>
    <row r="87" spans="1:4">
      <c r="A87" t="s">
        <v>23</v>
      </c>
      <c r="B87" t="s">
        <v>16</v>
      </c>
      <c r="C87">
        <v>2023</v>
      </c>
      <c r="D87" s="11">
        <v>3.4</v>
      </c>
    </row>
    <row r="88" spans="1:4">
      <c r="A88" t="s">
        <v>23</v>
      </c>
      <c r="B88" t="s">
        <v>17</v>
      </c>
      <c r="C88">
        <v>2023</v>
      </c>
      <c r="D88" s="11">
        <v>3.1</v>
      </c>
    </row>
    <row r="89" spans="1:4">
      <c r="A89" t="s">
        <v>23</v>
      </c>
      <c r="B89" t="s">
        <v>18</v>
      </c>
      <c r="C89">
        <v>2023</v>
      </c>
      <c r="D89" s="11">
        <v>3.5</v>
      </c>
    </row>
    <row r="90" spans="1:4">
      <c r="A90" t="s">
        <v>23</v>
      </c>
      <c r="B90" t="s">
        <v>19</v>
      </c>
      <c r="C90">
        <v>2023</v>
      </c>
      <c r="D90" s="11">
        <v>8.9</v>
      </c>
    </row>
    <row r="91" spans="1:4">
      <c r="A91" t="s">
        <v>23</v>
      </c>
      <c r="B91" t="s">
        <v>20</v>
      </c>
      <c r="C91">
        <v>2023</v>
      </c>
      <c r="D91" s="11">
        <v>5</v>
      </c>
    </row>
    <row r="92" spans="1:4">
      <c r="A92" t="s">
        <v>23</v>
      </c>
      <c r="B92" t="s">
        <v>21</v>
      </c>
      <c r="C92">
        <v>2023</v>
      </c>
      <c r="D92" s="11"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D846-DE87-486F-90A5-433BA60A2FAE}">
  <dimension ref="A1:AB8"/>
  <sheetViews>
    <sheetView tabSelected="1" workbookViewId="0">
      <selection activeCell="G13" sqref="G13"/>
    </sheetView>
  </sheetViews>
  <sheetFormatPr defaultRowHeight="14.4"/>
  <cols>
    <col min="1" max="1" width="23.77734375" bestFit="1" customWidth="1"/>
    <col min="15" max="15" width="11.44140625" bestFit="1" customWidth="1"/>
  </cols>
  <sheetData>
    <row r="1" spans="1:28">
      <c r="A1" t="s">
        <v>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</row>
    <row r="2" spans="1:28">
      <c r="A2" t="s">
        <v>15</v>
      </c>
      <c r="B2">
        <v>846.32</v>
      </c>
      <c r="C2">
        <v>731</v>
      </c>
      <c r="D2" s="3">
        <v>0.51</v>
      </c>
      <c r="E2">
        <v>171</v>
      </c>
      <c r="F2">
        <v>4.3</v>
      </c>
      <c r="G2" s="16">
        <v>20300</v>
      </c>
      <c r="H2" s="16">
        <v>150800</v>
      </c>
      <c r="I2" s="3">
        <v>0.06</v>
      </c>
      <c r="J2" s="16">
        <v>22749.86</v>
      </c>
      <c r="K2" s="14">
        <v>1</v>
      </c>
      <c r="L2" s="3">
        <v>0.82</v>
      </c>
      <c r="M2" s="3">
        <v>0.05</v>
      </c>
      <c r="N2" s="16">
        <v>8322</v>
      </c>
      <c r="O2" s="16">
        <v>17633696</v>
      </c>
      <c r="P2" s="16">
        <v>3370168</v>
      </c>
      <c r="Q2" s="17">
        <v>2.5099999999999998</v>
      </c>
      <c r="R2" s="3">
        <v>0.66</v>
      </c>
      <c r="S2" s="16">
        <v>-2213478</v>
      </c>
      <c r="T2" s="14">
        <v>0.20699999999999999</v>
      </c>
      <c r="U2" s="16">
        <v>3029</v>
      </c>
      <c r="V2" s="3">
        <v>0.53</v>
      </c>
      <c r="W2">
        <v>30348.896551724101</v>
      </c>
      <c r="X2" s="16">
        <v>123657</v>
      </c>
      <c r="Y2" s="3">
        <v>0.18</v>
      </c>
      <c r="Z2">
        <v>28675.724483406299</v>
      </c>
      <c r="AA2" s="16">
        <v>121578</v>
      </c>
      <c r="AB2" s="3">
        <v>0.18</v>
      </c>
    </row>
    <row r="3" spans="1:28">
      <c r="A3" t="s">
        <v>16</v>
      </c>
      <c r="B3">
        <v>667.64</v>
      </c>
      <c r="C3">
        <v>588</v>
      </c>
      <c r="D3" s="3">
        <v>0.36</v>
      </c>
      <c r="E3">
        <v>175</v>
      </c>
      <c r="F3">
        <v>3.4</v>
      </c>
      <c r="G3" s="16">
        <v>21700</v>
      </c>
      <c r="H3" s="16">
        <v>208200</v>
      </c>
      <c r="I3" s="3">
        <v>7.0000000000000007E-2</v>
      </c>
      <c r="J3" s="16">
        <v>27562.76</v>
      </c>
      <c r="K3" s="14">
        <v>1</v>
      </c>
      <c r="L3" s="3">
        <v>0.64</v>
      </c>
      <c r="M3" s="3">
        <v>0</v>
      </c>
      <c r="N3" s="16">
        <v>11362</v>
      </c>
      <c r="O3" s="16">
        <v>19373059</v>
      </c>
      <c r="P3" s="16">
        <v>3365654</v>
      </c>
      <c r="Q3" s="17">
        <v>2.63</v>
      </c>
      <c r="R3" s="3">
        <v>0.68</v>
      </c>
      <c r="S3" s="16">
        <v>-2275475</v>
      </c>
      <c r="T3" s="14">
        <v>0.19600000000000001</v>
      </c>
      <c r="U3" s="16">
        <v>3868</v>
      </c>
      <c r="V3" s="3">
        <v>0.52</v>
      </c>
      <c r="W3">
        <v>20350.5</v>
      </c>
      <c r="X3" s="16">
        <v>158718</v>
      </c>
      <c r="Y3" s="3">
        <v>0.21</v>
      </c>
      <c r="Z3">
        <v>28340.945121951201</v>
      </c>
      <c r="AA3" s="16">
        <v>125120</v>
      </c>
      <c r="AB3" s="3">
        <v>0.18</v>
      </c>
    </row>
    <row r="4" spans="1:28">
      <c r="A4" t="s">
        <v>17</v>
      </c>
      <c r="B4">
        <v>1028.3499999999999</v>
      </c>
      <c r="C4">
        <v>907</v>
      </c>
      <c r="D4" s="3">
        <v>0.94</v>
      </c>
      <c r="E4">
        <v>296</v>
      </c>
      <c r="F4">
        <v>3.1</v>
      </c>
      <c r="G4" s="16">
        <v>28500</v>
      </c>
      <c r="H4" s="16">
        <v>141400</v>
      </c>
      <c r="I4" s="3">
        <v>0.05</v>
      </c>
      <c r="J4" s="16">
        <v>34733.79</v>
      </c>
      <c r="K4" s="14">
        <v>1</v>
      </c>
      <c r="L4" s="3">
        <v>0.71</v>
      </c>
      <c r="M4" s="3">
        <v>0.06</v>
      </c>
      <c r="N4" s="16">
        <v>12366</v>
      </c>
      <c r="O4" s="16">
        <v>31642296</v>
      </c>
      <c r="P4" s="16">
        <v>5185309</v>
      </c>
      <c r="Q4" s="17">
        <v>5.03</v>
      </c>
      <c r="R4" s="3">
        <v>1.17</v>
      </c>
      <c r="S4" s="16">
        <v>-6065045</v>
      </c>
      <c r="T4" s="14">
        <v>0.27900000000000003</v>
      </c>
      <c r="U4" s="16">
        <v>6690</v>
      </c>
      <c r="V4" s="3">
        <v>0.42</v>
      </c>
      <c r="W4">
        <v>26728.714285714199</v>
      </c>
      <c r="X4" s="16">
        <v>112821</v>
      </c>
      <c r="Y4" s="3">
        <v>0.1</v>
      </c>
      <c r="Z4">
        <v>29310.5</v>
      </c>
      <c r="AA4" s="16">
        <v>121727</v>
      </c>
      <c r="AB4" s="3">
        <v>0.12</v>
      </c>
    </row>
    <row r="5" spans="1:28">
      <c r="A5" t="s">
        <v>18</v>
      </c>
      <c r="B5">
        <v>748.04</v>
      </c>
      <c r="C5">
        <v>585</v>
      </c>
      <c r="D5" s="3">
        <v>0.33</v>
      </c>
      <c r="E5">
        <v>167</v>
      </c>
      <c r="F5">
        <v>3.5</v>
      </c>
      <c r="G5" s="16">
        <v>16900</v>
      </c>
      <c r="H5" s="16">
        <v>143400</v>
      </c>
      <c r="I5" s="3">
        <v>0.03</v>
      </c>
      <c r="J5" s="16">
        <v>22985.49</v>
      </c>
      <c r="K5" s="14">
        <v>1</v>
      </c>
      <c r="L5" s="3">
        <v>0.92</v>
      </c>
      <c r="M5" s="3">
        <v>0.08</v>
      </c>
      <c r="N5" s="16">
        <v>10760</v>
      </c>
      <c r="O5" s="16">
        <v>15518214</v>
      </c>
      <c r="P5" s="16">
        <v>3065653</v>
      </c>
      <c r="Q5" s="17">
        <v>1.96</v>
      </c>
      <c r="R5" s="3">
        <v>0.42</v>
      </c>
      <c r="S5" s="16">
        <v>-1301068</v>
      </c>
      <c r="T5" s="14">
        <v>0.14299999999999999</v>
      </c>
      <c r="U5" s="16">
        <v>2225</v>
      </c>
      <c r="V5" s="3">
        <v>0.57999999999999996</v>
      </c>
      <c r="W5">
        <v>30638.25</v>
      </c>
      <c r="X5" s="16">
        <v>131431</v>
      </c>
      <c r="Y5" s="3">
        <v>0.26</v>
      </c>
      <c r="Z5">
        <v>26398.107142857101</v>
      </c>
      <c r="AA5" s="16">
        <v>122935</v>
      </c>
      <c r="AB5" s="3">
        <v>0.25</v>
      </c>
    </row>
    <row r="6" spans="1:28">
      <c r="A6" t="s">
        <v>19</v>
      </c>
      <c r="B6">
        <v>1052.25</v>
      </c>
      <c r="C6">
        <v>908</v>
      </c>
      <c r="D6" s="3">
        <v>1</v>
      </c>
      <c r="E6">
        <v>102</v>
      </c>
      <c r="F6">
        <v>8.9</v>
      </c>
      <c r="G6" s="16">
        <v>7500</v>
      </c>
      <c r="H6" s="16">
        <v>7400</v>
      </c>
      <c r="I6" s="3">
        <v>0</v>
      </c>
      <c r="J6" s="16">
        <v>10241.969999999999</v>
      </c>
      <c r="K6" s="14">
        <v>1</v>
      </c>
      <c r="L6" s="3">
        <v>0.88</v>
      </c>
      <c r="M6" s="3">
        <v>0</v>
      </c>
      <c r="N6" s="16">
        <v>2278</v>
      </c>
      <c r="O6" s="16">
        <v>10679463</v>
      </c>
      <c r="P6" s="16">
        <v>1994814</v>
      </c>
      <c r="Q6" s="17">
        <v>1.87</v>
      </c>
      <c r="R6" s="3">
        <v>0.56000000000000005</v>
      </c>
      <c r="S6" s="16">
        <v>-1109745</v>
      </c>
      <c r="T6" s="14">
        <v>0.18099999999999999</v>
      </c>
      <c r="U6" s="16">
        <v>1223</v>
      </c>
      <c r="V6" s="3">
        <v>0.56000000000000005</v>
      </c>
      <c r="W6">
        <v>49157.307692307601</v>
      </c>
      <c r="X6" s="16">
        <v>107137</v>
      </c>
      <c r="Y6" s="3">
        <v>0.19</v>
      </c>
      <c r="AA6" s="16"/>
      <c r="AB6" s="3"/>
    </row>
    <row r="7" spans="1:28">
      <c r="A7" t="s">
        <v>20</v>
      </c>
      <c r="B7">
        <v>936.75</v>
      </c>
      <c r="C7">
        <v>838</v>
      </c>
      <c r="D7" s="3">
        <v>0.45</v>
      </c>
      <c r="E7">
        <v>166</v>
      </c>
      <c r="F7">
        <v>5</v>
      </c>
      <c r="G7" s="16">
        <v>15900</v>
      </c>
      <c r="H7" s="16">
        <v>104500</v>
      </c>
      <c r="I7" s="3">
        <v>0.04</v>
      </c>
      <c r="J7" s="16">
        <v>20203.09</v>
      </c>
      <c r="K7" s="14">
        <v>1</v>
      </c>
      <c r="L7" s="3">
        <v>0.95</v>
      </c>
      <c r="M7" s="3">
        <v>0.1</v>
      </c>
      <c r="N7" s="16">
        <v>4286</v>
      </c>
      <c r="O7" s="16">
        <v>16474099</v>
      </c>
      <c r="P7" s="16">
        <v>3266776</v>
      </c>
      <c r="Q7" s="17">
        <v>2.0699999999999998</v>
      </c>
      <c r="R7" s="3">
        <v>0.45</v>
      </c>
      <c r="S7" s="16">
        <v>-1468908</v>
      </c>
      <c r="T7" s="14">
        <v>0.156</v>
      </c>
      <c r="U7" s="16">
        <v>1752</v>
      </c>
      <c r="V7" s="3">
        <v>0.57999999999999996</v>
      </c>
      <c r="W7">
        <v>25593.090909090901</v>
      </c>
      <c r="X7" s="16">
        <v>108212</v>
      </c>
      <c r="Y7" s="3">
        <v>0.16</v>
      </c>
      <c r="Z7">
        <v>28601.657142857101</v>
      </c>
      <c r="AA7" s="16">
        <v>118107</v>
      </c>
      <c r="AB7" s="3">
        <v>0.21</v>
      </c>
    </row>
    <row r="8" spans="1:28">
      <c r="A8" t="s">
        <v>65</v>
      </c>
      <c r="B8">
        <v>687.25</v>
      </c>
      <c r="C8">
        <v>619</v>
      </c>
      <c r="D8" s="3">
        <v>0</v>
      </c>
      <c r="E8">
        <v>95</v>
      </c>
      <c r="F8">
        <v>6.5</v>
      </c>
      <c r="G8" s="16">
        <v>9800</v>
      </c>
      <c r="H8" s="16">
        <v>114200</v>
      </c>
      <c r="I8" s="3">
        <v>0.09</v>
      </c>
      <c r="J8" s="16">
        <v>13023.61</v>
      </c>
      <c r="K8" s="14">
        <v>1</v>
      </c>
      <c r="L8" s="3">
        <v>0.83</v>
      </c>
      <c r="M8" s="3">
        <v>0.08</v>
      </c>
      <c r="N8" s="16">
        <v>10955</v>
      </c>
      <c r="O8" s="16">
        <v>10035287</v>
      </c>
      <c r="P8" s="16">
        <v>3422151</v>
      </c>
      <c r="Q8" s="17">
        <v>1.88</v>
      </c>
      <c r="R8" s="3">
        <v>0.35</v>
      </c>
      <c r="S8" s="16">
        <v>-1180840</v>
      </c>
      <c r="T8" s="14">
        <v>0.247</v>
      </c>
      <c r="U8" s="16">
        <v>1907</v>
      </c>
      <c r="V8" s="3">
        <v>0.56000000000000005</v>
      </c>
      <c r="X8" s="16"/>
      <c r="Y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6B4F-A625-4B33-8F63-AC333112252F}">
  <dimension ref="A1:Q7"/>
  <sheetViews>
    <sheetView workbookViewId="0">
      <selection activeCell="F12" sqref="F12"/>
    </sheetView>
  </sheetViews>
  <sheetFormatPr defaultRowHeight="14.4"/>
  <sheetData>
    <row r="1" spans="1:17">
      <c r="A1" t="s">
        <v>2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88</v>
      </c>
      <c r="N1" t="s">
        <v>93</v>
      </c>
      <c r="O1" t="s">
        <v>90</v>
      </c>
      <c r="P1" t="s">
        <v>91</v>
      </c>
      <c r="Q1" t="s">
        <v>92</v>
      </c>
    </row>
    <row r="2" spans="1:17">
      <c r="A2" t="s">
        <v>15</v>
      </c>
      <c r="B2">
        <v>30348.896551724101</v>
      </c>
      <c r="C2" s="14">
        <v>-5.440406854535542E-2</v>
      </c>
      <c r="D2">
        <v>28675.724483406299</v>
      </c>
      <c r="E2" s="14">
        <v>2.0077068453473648E-2</v>
      </c>
      <c r="F2" s="14">
        <v>0.75680000000000003</v>
      </c>
      <c r="G2" s="3">
        <v>0.76</v>
      </c>
      <c r="H2" s="16">
        <v>123657</v>
      </c>
      <c r="I2" s="14">
        <v>4.2512757061872762E-2</v>
      </c>
      <c r="J2">
        <v>110</v>
      </c>
      <c r="K2" s="16">
        <v>20273</v>
      </c>
      <c r="L2" s="16">
        <v>73</v>
      </c>
      <c r="M2" s="16">
        <v>121578</v>
      </c>
      <c r="N2" s="14">
        <v>0.11826152757900278</v>
      </c>
      <c r="O2">
        <v>265</v>
      </c>
      <c r="P2" s="16">
        <v>18305</v>
      </c>
      <c r="Q2" s="16">
        <v>76</v>
      </c>
    </row>
    <row r="3" spans="1:17">
      <c r="A3" t="s">
        <v>16</v>
      </c>
      <c r="B3">
        <v>20350.5</v>
      </c>
      <c r="C3" s="14">
        <v>-4.1743446106975259E-2</v>
      </c>
      <c r="D3">
        <v>28340.945121951201</v>
      </c>
      <c r="E3" s="14">
        <v>-5.6121938546645168E-3</v>
      </c>
      <c r="F3" s="14">
        <v>0.63639999999999997</v>
      </c>
      <c r="G3" s="3">
        <v>0.73</v>
      </c>
      <c r="H3" s="16">
        <v>158718</v>
      </c>
      <c r="I3" s="14">
        <v>8.0759586184301721E-2</v>
      </c>
      <c r="J3">
        <v>126</v>
      </c>
      <c r="K3" s="16">
        <v>22623</v>
      </c>
      <c r="L3" s="16">
        <v>140</v>
      </c>
      <c r="M3" s="16">
        <v>125120</v>
      </c>
      <c r="N3" s="14">
        <v>9.6867007672634273E-2</v>
      </c>
      <c r="O3">
        <v>329</v>
      </c>
      <c r="P3" s="16">
        <v>15610</v>
      </c>
      <c r="Q3" s="16">
        <v>79</v>
      </c>
    </row>
    <row r="4" spans="1:17">
      <c r="A4" t="s">
        <v>17</v>
      </c>
      <c r="B4">
        <v>26728.714285714199</v>
      </c>
      <c r="C4" s="14">
        <v>-0.15231880107535875</v>
      </c>
      <c r="D4">
        <v>29310.5</v>
      </c>
      <c r="E4" s="14">
        <v>3.4475699834530291E-2</v>
      </c>
      <c r="F4" s="14">
        <v>1</v>
      </c>
      <c r="G4" s="3">
        <v>0.82</v>
      </c>
      <c r="H4" s="16">
        <v>112821</v>
      </c>
      <c r="I4" s="14">
        <v>-0.1044043218904282</v>
      </c>
      <c r="J4">
        <v>120</v>
      </c>
      <c r="K4" s="16">
        <v>16863</v>
      </c>
      <c r="L4" s="16">
        <v>76</v>
      </c>
      <c r="M4" s="16">
        <v>121727</v>
      </c>
      <c r="N4" s="14">
        <v>0.16945295620527903</v>
      </c>
      <c r="O4">
        <v>286</v>
      </c>
      <c r="P4" s="16">
        <v>16854</v>
      </c>
      <c r="Q4" s="16">
        <v>75</v>
      </c>
    </row>
    <row r="5" spans="1:17">
      <c r="A5" t="s">
        <v>18</v>
      </c>
      <c r="B5">
        <v>30638.25</v>
      </c>
      <c r="C5" s="14">
        <v>-2.0154545380366047E-3</v>
      </c>
      <c r="D5">
        <v>26398.107142857101</v>
      </c>
      <c r="E5" s="14">
        <v>-1.143615546028216E-2</v>
      </c>
      <c r="F5" s="14">
        <v>0.91669999999999996</v>
      </c>
      <c r="G5" s="3">
        <v>0.73</v>
      </c>
      <c r="H5" s="16">
        <v>131431</v>
      </c>
      <c r="I5" s="14">
        <v>5.5017461633861113E-2</v>
      </c>
      <c r="J5">
        <v>97</v>
      </c>
      <c r="K5" s="16">
        <v>24347</v>
      </c>
      <c r="L5" s="16">
        <v>77</v>
      </c>
      <c r="M5" s="16">
        <v>122935</v>
      </c>
      <c r="N5" s="14">
        <v>9.4643510798389396E-2</v>
      </c>
      <c r="O5">
        <v>257</v>
      </c>
      <c r="P5" s="16">
        <v>20123</v>
      </c>
      <c r="Q5" s="16">
        <v>84</v>
      </c>
    </row>
    <row r="6" spans="1:17">
      <c r="A6" t="s">
        <v>19</v>
      </c>
      <c r="B6">
        <v>49157.307692307601</v>
      </c>
      <c r="C6" s="14">
        <v>2.7611514056128817E-2</v>
      </c>
      <c r="E6" s="14"/>
      <c r="F6" s="14">
        <v>0.875</v>
      </c>
      <c r="G6" s="3">
        <v>0.81</v>
      </c>
      <c r="H6" s="16">
        <v>107137</v>
      </c>
      <c r="I6" s="14">
        <v>6.7549026013422067E-2</v>
      </c>
      <c r="J6">
        <v>103</v>
      </c>
      <c r="K6" s="16">
        <v>18751</v>
      </c>
      <c r="L6" s="16">
        <v>39</v>
      </c>
      <c r="N6" s="14"/>
    </row>
    <row r="7" spans="1:17">
      <c r="A7" t="s">
        <v>20</v>
      </c>
      <c r="B7">
        <v>25593.090909090901</v>
      </c>
      <c r="C7" s="14">
        <v>-4.7157613560478311E-2</v>
      </c>
      <c r="D7">
        <v>28601.657142857101</v>
      </c>
      <c r="E7" s="14">
        <v>3.1524646923553445E-2</v>
      </c>
      <c r="F7" s="14">
        <v>0.8</v>
      </c>
      <c r="G7" s="3">
        <v>0.74</v>
      </c>
      <c r="H7" s="16">
        <v>108212</v>
      </c>
      <c r="I7" s="14">
        <v>4.9088825638561345E-2</v>
      </c>
      <c r="J7">
        <v>103</v>
      </c>
      <c r="K7" s="16">
        <v>18961</v>
      </c>
      <c r="L7" s="16">
        <v>76</v>
      </c>
      <c r="M7" s="16">
        <v>118107</v>
      </c>
      <c r="N7" s="14">
        <v>0.10081536234092814</v>
      </c>
      <c r="O7">
        <v>221</v>
      </c>
      <c r="P7" s="16">
        <v>21031</v>
      </c>
      <c r="Q7" s="16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</vt:lpstr>
      <vt:lpstr>Dol</vt:lpstr>
      <vt:lpstr>Tot</vt:lpstr>
      <vt:lpstr>Exec Sum</vt:lpstr>
      <vt:lpstr>Golf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Eisen, Chris</dc:creator>
  <cp:lastModifiedBy>Eisen, Chris</cp:lastModifiedBy>
  <dcterms:created xsi:type="dcterms:W3CDTF">2024-06-21T14:13:52Z</dcterms:created>
  <dcterms:modified xsi:type="dcterms:W3CDTF">2024-08-27T19:01:37Z</dcterms:modified>
</cp:coreProperties>
</file>