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BOHECO FILES\"/>
    </mc:Choice>
  </mc:AlternateContent>
  <xr:revisionPtr revIDLastSave="0" documentId="13_ncr:1_{312B3284-67A3-4DF6-A21F-D728A99568AD}" xr6:coauthVersionLast="47" xr6:coauthVersionMax="47" xr10:uidLastSave="{00000000-0000-0000-0000-000000000000}"/>
  <bookViews>
    <workbookView xWindow="20685" yWindow="-45" windowWidth="14445" windowHeight="12420" xr2:uid="{00000000-000D-0000-FFFF-FFFF00000000}"/>
  </bookViews>
  <sheets>
    <sheet name="AUG22" sheetId="97" r:id="rId1"/>
    <sheet name="JUL22" sheetId="96" r:id="rId2"/>
    <sheet name="JUN22" sheetId="95" r:id="rId3"/>
    <sheet name="MAY22" sheetId="94" r:id="rId4"/>
    <sheet name="APR22" sheetId="93" r:id="rId5"/>
    <sheet name="MAR22" sheetId="92" r:id="rId6"/>
    <sheet name="FEB22" sheetId="91" r:id="rId7"/>
    <sheet name="JAN22" sheetId="90" r:id="rId8"/>
    <sheet name="DEC21" sheetId="89" r:id="rId9"/>
    <sheet name="NOV21" sheetId="88" r:id="rId10"/>
    <sheet name="OCT21" sheetId="85" r:id="rId11"/>
    <sheet name="SEP21" sheetId="84" r:id="rId12"/>
    <sheet name="AUG21" sheetId="83" r:id="rId13"/>
    <sheet name="JUL21" sheetId="82" r:id="rId14"/>
    <sheet name="JUN21" sheetId="81" r:id="rId15"/>
    <sheet name="MAY21" sheetId="80" r:id="rId16"/>
    <sheet name="APR21" sheetId="79" r:id="rId17"/>
    <sheet name="MAR21" sheetId="78" r:id="rId18"/>
    <sheet name="FEB21" sheetId="77" r:id="rId19"/>
    <sheet name="JAN21" sheetId="75" r:id="rId20"/>
    <sheet name="DEC20" sheetId="74" r:id="rId21"/>
    <sheet name="NOV20" sheetId="73" r:id="rId22"/>
    <sheet name="OCT20" sheetId="72" r:id="rId23"/>
    <sheet name="Sheet1" sheetId="86" r:id="rId24"/>
  </sheets>
  <calcPr calcId="191029"/>
</workbook>
</file>

<file path=xl/calcChain.xml><?xml version="1.0" encoding="utf-8"?>
<calcChain xmlns="http://schemas.openxmlformats.org/spreadsheetml/2006/main">
  <c r="D65" i="97" l="1"/>
  <c r="O63" i="97"/>
  <c r="M63" i="97"/>
  <c r="K63" i="97"/>
  <c r="I63" i="97"/>
  <c r="G63" i="97"/>
  <c r="D63" i="97"/>
  <c r="P60" i="97"/>
  <c r="H60" i="97"/>
  <c r="E60" i="97"/>
  <c r="P59" i="97"/>
  <c r="H59" i="97"/>
  <c r="E59" i="97"/>
  <c r="P58" i="97"/>
  <c r="H58" i="97"/>
  <c r="E58" i="97"/>
  <c r="P57" i="97"/>
  <c r="N57" i="97"/>
  <c r="L57" i="97"/>
  <c r="J57" i="97"/>
  <c r="H57" i="97"/>
  <c r="E57" i="97"/>
  <c r="P56" i="97"/>
  <c r="H56" i="97"/>
  <c r="E56" i="97"/>
  <c r="P55" i="97"/>
  <c r="P61" i="97" s="1"/>
  <c r="N55" i="97"/>
  <c r="L55" i="97"/>
  <c r="J55" i="97"/>
  <c r="H55" i="97"/>
  <c r="E55" i="97"/>
  <c r="E61" i="97" s="1"/>
  <c r="P52" i="97"/>
  <c r="N52" i="97"/>
  <c r="L52" i="97"/>
  <c r="J52" i="97"/>
  <c r="H52" i="97"/>
  <c r="E52" i="97"/>
  <c r="E51" i="97"/>
  <c r="P50" i="97"/>
  <c r="N50" i="97"/>
  <c r="L50" i="97"/>
  <c r="J50" i="97"/>
  <c r="H50" i="97"/>
  <c r="E50" i="97"/>
  <c r="P49" i="97"/>
  <c r="N49" i="97"/>
  <c r="L49" i="97"/>
  <c r="J49" i="97"/>
  <c r="H49" i="97"/>
  <c r="E49" i="97"/>
  <c r="P48" i="97"/>
  <c r="N48" i="97"/>
  <c r="L48" i="97"/>
  <c r="J48" i="97"/>
  <c r="H48" i="97"/>
  <c r="E48" i="97"/>
  <c r="H46" i="97"/>
  <c r="E46" i="97"/>
  <c r="P45" i="97"/>
  <c r="H45" i="97"/>
  <c r="E45" i="97"/>
  <c r="P41" i="97"/>
  <c r="H41" i="97"/>
  <c r="E41" i="97"/>
  <c r="P40" i="97"/>
  <c r="N40" i="97"/>
  <c r="L40" i="97"/>
  <c r="J40" i="97"/>
  <c r="H40" i="97"/>
  <c r="P39" i="97"/>
  <c r="N39" i="97"/>
  <c r="L39" i="97"/>
  <c r="J39" i="97"/>
  <c r="H39" i="97"/>
  <c r="E39" i="97"/>
  <c r="P38" i="97"/>
  <c r="H38" i="97"/>
  <c r="E38" i="97"/>
  <c r="P37" i="97"/>
  <c r="H37" i="97"/>
  <c r="F37" i="97"/>
  <c r="E37" i="97"/>
  <c r="P36" i="97"/>
  <c r="P44" i="97" s="1"/>
  <c r="N36" i="97"/>
  <c r="L36" i="97"/>
  <c r="J36" i="97"/>
  <c r="H36" i="97"/>
  <c r="P34" i="97"/>
  <c r="N34" i="97"/>
  <c r="L34" i="97"/>
  <c r="J34" i="97"/>
  <c r="H34" i="97"/>
  <c r="E34" i="97"/>
  <c r="E33" i="97"/>
  <c r="E32" i="97"/>
  <c r="P31" i="97"/>
  <c r="N31" i="97"/>
  <c r="L31" i="97"/>
  <c r="J31" i="97"/>
  <c r="H31" i="97"/>
  <c r="H51" i="97" s="1"/>
  <c r="E31" i="97"/>
  <c r="E29" i="97"/>
  <c r="P28" i="97"/>
  <c r="P51" i="97" s="1"/>
  <c r="N28" i="97"/>
  <c r="N51" i="97" s="1"/>
  <c r="L28" i="97"/>
  <c r="L51" i="97" s="1"/>
  <c r="J28" i="97"/>
  <c r="H28" i="97"/>
  <c r="P26" i="97"/>
  <c r="N26" i="97"/>
  <c r="L26" i="97"/>
  <c r="J26" i="97"/>
  <c r="H26" i="97"/>
  <c r="E26" i="97"/>
  <c r="E35" i="97" s="1"/>
  <c r="P25" i="97"/>
  <c r="P35" i="97" s="1"/>
  <c r="J25" i="97"/>
  <c r="J51" i="97" s="1"/>
  <c r="P22" i="97"/>
  <c r="H22" i="97"/>
  <c r="E22" i="97"/>
  <c r="P21" i="97"/>
  <c r="N21" i="97"/>
  <c r="L21" i="97"/>
  <c r="J21" i="97"/>
  <c r="H21" i="97"/>
  <c r="E21" i="97"/>
  <c r="E23" i="97" s="1"/>
  <c r="P20" i="97"/>
  <c r="P19" i="97"/>
  <c r="P23" i="97" s="1"/>
  <c r="J19" i="97"/>
  <c r="P16" i="97"/>
  <c r="H16" i="97"/>
  <c r="E16" i="97"/>
  <c r="P15" i="97"/>
  <c r="H15" i="97"/>
  <c r="E15" i="97"/>
  <c r="P14" i="97"/>
  <c r="N14" i="97"/>
  <c r="L14" i="97"/>
  <c r="J14" i="97"/>
  <c r="H14" i="97"/>
  <c r="E14" i="97"/>
  <c r="P13" i="97"/>
  <c r="N13" i="97"/>
  <c r="L13" i="97"/>
  <c r="J13" i="97"/>
  <c r="H13" i="97"/>
  <c r="E13" i="97"/>
  <c r="P12" i="97"/>
  <c r="N12" i="97"/>
  <c r="L12" i="97"/>
  <c r="J12" i="97"/>
  <c r="H12" i="97"/>
  <c r="E12" i="97"/>
  <c r="P11" i="97"/>
  <c r="N11" i="97"/>
  <c r="L11" i="97"/>
  <c r="J11" i="97"/>
  <c r="H11" i="97"/>
  <c r="E11" i="97"/>
  <c r="P10" i="97"/>
  <c r="H10" i="97"/>
  <c r="E10" i="97"/>
  <c r="P9" i="97"/>
  <c r="P17" i="97" s="1"/>
  <c r="N9" i="97"/>
  <c r="N62" i="97" s="1"/>
  <c r="L9" i="97"/>
  <c r="L62" i="97" s="1"/>
  <c r="J9" i="97"/>
  <c r="H9" i="97"/>
  <c r="E9" i="97"/>
  <c r="E17" i="97" s="1"/>
  <c r="O63" i="96"/>
  <c r="H46" i="96"/>
  <c r="G63" i="96"/>
  <c r="D63" i="96"/>
  <c r="E46" i="96"/>
  <c r="M63" i="96"/>
  <c r="K63" i="96"/>
  <c r="I63" i="96"/>
  <c r="P60" i="96"/>
  <c r="H60" i="96"/>
  <c r="E60" i="96"/>
  <c r="P59" i="96"/>
  <c r="H59" i="96"/>
  <c r="E59" i="96"/>
  <c r="P58" i="96"/>
  <c r="H58" i="96"/>
  <c r="E58" i="96"/>
  <c r="P57" i="96"/>
  <c r="N57" i="96"/>
  <c r="L57" i="96"/>
  <c r="J57" i="96"/>
  <c r="H57" i="96"/>
  <c r="E57" i="96"/>
  <c r="P56" i="96"/>
  <c r="H56" i="96"/>
  <c r="E56" i="96"/>
  <c r="P55" i="96"/>
  <c r="N55" i="96"/>
  <c r="L55" i="96"/>
  <c r="J55" i="96"/>
  <c r="H55" i="96"/>
  <c r="E55" i="96"/>
  <c r="P52" i="96"/>
  <c r="H52" i="96"/>
  <c r="E52" i="96"/>
  <c r="P50" i="96"/>
  <c r="N50" i="96"/>
  <c r="L50" i="96"/>
  <c r="J50" i="96"/>
  <c r="H50" i="96"/>
  <c r="E50" i="96"/>
  <c r="P49" i="96"/>
  <c r="N49" i="96"/>
  <c r="L49" i="96"/>
  <c r="J49" i="96"/>
  <c r="H49" i="96"/>
  <c r="E49" i="96"/>
  <c r="P48" i="96"/>
  <c r="N48" i="96"/>
  <c r="L48" i="96"/>
  <c r="J48" i="96"/>
  <c r="H48" i="96"/>
  <c r="E48" i="96"/>
  <c r="P45" i="96"/>
  <c r="H45" i="96"/>
  <c r="E45" i="96"/>
  <c r="P41" i="96"/>
  <c r="H41" i="96"/>
  <c r="E41" i="96"/>
  <c r="P40" i="96"/>
  <c r="N40" i="96"/>
  <c r="N52" i="96" s="1"/>
  <c r="L40" i="96"/>
  <c r="L52" i="96" s="1"/>
  <c r="J40" i="96"/>
  <c r="J52" i="96" s="1"/>
  <c r="H40" i="96"/>
  <c r="P39" i="96"/>
  <c r="N39" i="96"/>
  <c r="L39" i="96"/>
  <c r="J39" i="96"/>
  <c r="H39" i="96"/>
  <c r="E39" i="96"/>
  <c r="P38" i="96"/>
  <c r="H38" i="96"/>
  <c r="E38" i="96"/>
  <c r="P37" i="96"/>
  <c r="H37" i="96"/>
  <c r="E37" i="96"/>
  <c r="F37" i="96" s="1"/>
  <c r="P36" i="96"/>
  <c r="N36" i="96"/>
  <c r="L36" i="96"/>
  <c r="J36" i="96"/>
  <c r="H36" i="96"/>
  <c r="P34" i="96"/>
  <c r="N34" i="96"/>
  <c r="L34" i="96"/>
  <c r="J34" i="96"/>
  <c r="H34" i="96"/>
  <c r="E34" i="96"/>
  <c r="E33" i="96"/>
  <c r="E32" i="96"/>
  <c r="P31" i="96"/>
  <c r="N31" i="96"/>
  <c r="L31" i="96"/>
  <c r="J31" i="96"/>
  <c r="H31" i="96"/>
  <c r="E31" i="96"/>
  <c r="E51" i="96" s="1"/>
  <c r="E29" i="96"/>
  <c r="P28" i="96"/>
  <c r="N28" i="96"/>
  <c r="L28" i="96"/>
  <c r="J28" i="96"/>
  <c r="H28" i="96"/>
  <c r="P26" i="96"/>
  <c r="N26" i="96"/>
  <c r="L26" i="96"/>
  <c r="J26" i="96"/>
  <c r="H26" i="96"/>
  <c r="H35" i="96" s="1"/>
  <c r="E26" i="96"/>
  <c r="P25" i="96"/>
  <c r="J25" i="96"/>
  <c r="P22" i="96"/>
  <c r="H22" i="96"/>
  <c r="E22" i="96"/>
  <c r="P21" i="96"/>
  <c r="N21" i="96"/>
  <c r="L21" i="96"/>
  <c r="J21" i="96"/>
  <c r="H21" i="96"/>
  <c r="E21" i="96"/>
  <c r="P20" i="96"/>
  <c r="P19" i="96"/>
  <c r="J19" i="96"/>
  <c r="P16" i="96"/>
  <c r="H16" i="96"/>
  <c r="E16" i="96"/>
  <c r="P15" i="96"/>
  <c r="H15" i="96"/>
  <c r="E15" i="96"/>
  <c r="P14" i="96"/>
  <c r="N14" i="96"/>
  <c r="L14" i="96"/>
  <c r="J14" i="96"/>
  <c r="H14" i="96"/>
  <c r="E14" i="96"/>
  <c r="P13" i="96"/>
  <c r="N13" i="96"/>
  <c r="L13" i="96"/>
  <c r="J13" i="96"/>
  <c r="H13" i="96"/>
  <c r="E13" i="96"/>
  <c r="P12" i="96"/>
  <c r="N12" i="96"/>
  <c r="L12" i="96"/>
  <c r="J12" i="96"/>
  <c r="H12" i="96"/>
  <c r="E12" i="96"/>
  <c r="P11" i="96"/>
  <c r="N11" i="96"/>
  <c r="L11" i="96"/>
  <c r="J11" i="96"/>
  <c r="H11" i="96"/>
  <c r="E11" i="96"/>
  <c r="P10" i="96"/>
  <c r="H10" i="96"/>
  <c r="E10" i="96"/>
  <c r="P9" i="96"/>
  <c r="P17" i="96" s="1"/>
  <c r="N9" i="96"/>
  <c r="L9" i="96"/>
  <c r="J9" i="96"/>
  <c r="H9" i="96"/>
  <c r="E9" i="96"/>
  <c r="O62" i="95"/>
  <c r="M62" i="95"/>
  <c r="K62" i="95"/>
  <c r="I62" i="95"/>
  <c r="G62" i="95"/>
  <c r="D62" i="95"/>
  <c r="P59" i="95"/>
  <c r="H59" i="95"/>
  <c r="E59" i="95"/>
  <c r="P58" i="95"/>
  <c r="H58" i="95"/>
  <c r="E58" i="95"/>
  <c r="P57" i="95"/>
  <c r="H57" i="95"/>
  <c r="E57" i="95"/>
  <c r="P56" i="95"/>
  <c r="N56" i="95"/>
  <c r="L56" i="95"/>
  <c r="J56" i="95"/>
  <c r="H56" i="95"/>
  <c r="E56" i="95"/>
  <c r="P55" i="95"/>
  <c r="H55" i="95"/>
  <c r="E55" i="95"/>
  <c r="P54" i="95"/>
  <c r="P60" i="95" s="1"/>
  <c r="N54" i="95"/>
  <c r="L54" i="95"/>
  <c r="J54" i="95"/>
  <c r="H54" i="95"/>
  <c r="E54" i="95"/>
  <c r="P51" i="95"/>
  <c r="N51" i="95"/>
  <c r="L51" i="95"/>
  <c r="H51" i="95"/>
  <c r="E51" i="95"/>
  <c r="P49" i="95"/>
  <c r="N49" i="95"/>
  <c r="L49" i="95"/>
  <c r="J49" i="95"/>
  <c r="H49" i="95"/>
  <c r="E49" i="95"/>
  <c r="P48" i="95"/>
  <c r="N48" i="95"/>
  <c r="L48" i="95"/>
  <c r="J48" i="95"/>
  <c r="H48" i="95"/>
  <c r="E48" i="95"/>
  <c r="P47" i="95"/>
  <c r="N47" i="95"/>
  <c r="L47" i="95"/>
  <c r="J47" i="95"/>
  <c r="H47" i="95"/>
  <c r="E47" i="95"/>
  <c r="P45" i="95"/>
  <c r="P52" i="95" s="1"/>
  <c r="H45" i="95"/>
  <c r="E45" i="95"/>
  <c r="P41" i="95"/>
  <c r="H41" i="95"/>
  <c r="E41" i="95"/>
  <c r="P40" i="95"/>
  <c r="N40" i="95"/>
  <c r="L40" i="95"/>
  <c r="J40" i="95"/>
  <c r="J51" i="95" s="1"/>
  <c r="H40" i="95"/>
  <c r="P39" i="95"/>
  <c r="N39" i="95"/>
  <c r="L39" i="95"/>
  <c r="J39" i="95"/>
  <c r="H39" i="95"/>
  <c r="E39" i="95"/>
  <c r="P38" i="95"/>
  <c r="H38" i="95"/>
  <c r="E38" i="95"/>
  <c r="P37" i="95"/>
  <c r="H37" i="95"/>
  <c r="E37" i="95"/>
  <c r="F37" i="95" s="1"/>
  <c r="P36" i="95"/>
  <c r="P44" i="95" s="1"/>
  <c r="N36" i="95"/>
  <c r="L36" i="95"/>
  <c r="J36" i="95"/>
  <c r="H36" i="95"/>
  <c r="P34" i="95"/>
  <c r="N34" i="95"/>
  <c r="L34" i="95"/>
  <c r="J34" i="95"/>
  <c r="H34" i="95"/>
  <c r="E34" i="95"/>
  <c r="E33" i="95"/>
  <c r="E32" i="95"/>
  <c r="P31" i="95"/>
  <c r="N31" i="95"/>
  <c r="L31" i="95"/>
  <c r="J31" i="95"/>
  <c r="H31" i="95"/>
  <c r="E31" i="95"/>
  <c r="E50" i="95" s="1"/>
  <c r="E29" i="95"/>
  <c r="P28" i="95"/>
  <c r="P50" i="95" s="1"/>
  <c r="N28" i="95"/>
  <c r="N50" i="95" s="1"/>
  <c r="L28" i="95"/>
  <c r="L50" i="95" s="1"/>
  <c r="J28" i="95"/>
  <c r="J50" i="95" s="1"/>
  <c r="H28" i="95"/>
  <c r="H50" i="95" s="1"/>
  <c r="P26" i="95"/>
  <c r="N26" i="95"/>
  <c r="L26" i="95"/>
  <c r="J26" i="95"/>
  <c r="H26" i="95"/>
  <c r="H35" i="95" s="1"/>
  <c r="E26" i="95"/>
  <c r="P25" i="95"/>
  <c r="P35" i="95" s="1"/>
  <c r="J25" i="95"/>
  <c r="P22" i="95"/>
  <c r="H22" i="95"/>
  <c r="E22" i="95"/>
  <c r="P21" i="95"/>
  <c r="N21" i="95"/>
  <c r="L21" i="95"/>
  <c r="J21" i="95"/>
  <c r="H21" i="95"/>
  <c r="H23" i="95" s="1"/>
  <c r="E21" i="95"/>
  <c r="P20" i="95"/>
  <c r="P19" i="95"/>
  <c r="P23" i="95" s="1"/>
  <c r="J19" i="95"/>
  <c r="P16" i="95"/>
  <c r="H16" i="95"/>
  <c r="E16" i="95"/>
  <c r="P15" i="95"/>
  <c r="H15" i="95"/>
  <c r="E15" i="95"/>
  <c r="P14" i="95"/>
  <c r="N14" i="95"/>
  <c r="L14" i="95"/>
  <c r="J14" i="95"/>
  <c r="H14" i="95"/>
  <c r="E14" i="95"/>
  <c r="P13" i="95"/>
  <c r="N13" i="95"/>
  <c r="L13" i="95"/>
  <c r="J13" i="95"/>
  <c r="H13" i="95"/>
  <c r="E13" i="95"/>
  <c r="P12" i="95"/>
  <c r="N12" i="95"/>
  <c r="L12" i="95"/>
  <c r="J12" i="95"/>
  <c r="H12" i="95"/>
  <c r="E12" i="95"/>
  <c r="P11" i="95"/>
  <c r="N11" i="95"/>
  <c r="L11" i="95"/>
  <c r="J11" i="95"/>
  <c r="H11" i="95"/>
  <c r="E11" i="95"/>
  <c r="P10" i="95"/>
  <c r="H10" i="95"/>
  <c r="E10" i="95"/>
  <c r="P9" i="95"/>
  <c r="P17" i="95" s="1"/>
  <c r="N9" i="95"/>
  <c r="N61" i="95" s="1"/>
  <c r="L9" i="95"/>
  <c r="J9" i="95"/>
  <c r="J61" i="95" s="1"/>
  <c r="H9" i="95"/>
  <c r="E9" i="95"/>
  <c r="O62" i="94"/>
  <c r="M62" i="94"/>
  <c r="K62" i="94"/>
  <c r="I62" i="94"/>
  <c r="G62" i="94"/>
  <c r="D62" i="94"/>
  <c r="P59" i="94"/>
  <c r="H59" i="94"/>
  <c r="E59" i="94"/>
  <c r="P58" i="94"/>
  <c r="H58" i="94"/>
  <c r="E58" i="94"/>
  <c r="P57" i="94"/>
  <c r="H57" i="94"/>
  <c r="E57" i="94"/>
  <c r="P56" i="94"/>
  <c r="N56" i="94"/>
  <c r="L56" i="94"/>
  <c r="J56" i="94"/>
  <c r="H56" i="94"/>
  <c r="E56" i="94"/>
  <c r="P55" i="94"/>
  <c r="H55" i="94"/>
  <c r="E55" i="94"/>
  <c r="P54" i="94"/>
  <c r="P60" i="94" s="1"/>
  <c r="N54" i="94"/>
  <c r="L54" i="94"/>
  <c r="J54" i="94"/>
  <c r="H54" i="94"/>
  <c r="E54" i="94"/>
  <c r="P51" i="94"/>
  <c r="H51" i="94"/>
  <c r="E51" i="94"/>
  <c r="P49" i="94"/>
  <c r="N49" i="94"/>
  <c r="L49" i="94"/>
  <c r="J49" i="94"/>
  <c r="H49" i="94"/>
  <c r="E49" i="94"/>
  <c r="P48" i="94"/>
  <c r="N48" i="94"/>
  <c r="L48" i="94"/>
  <c r="J48" i="94"/>
  <c r="H48" i="94"/>
  <c r="E48" i="94"/>
  <c r="P47" i="94"/>
  <c r="N47" i="94"/>
  <c r="L47" i="94"/>
  <c r="J47" i="94"/>
  <c r="H47" i="94"/>
  <c r="E47" i="94"/>
  <c r="P45" i="94"/>
  <c r="H45" i="94"/>
  <c r="E45" i="94"/>
  <c r="P41" i="94"/>
  <c r="H41" i="94"/>
  <c r="E41" i="94"/>
  <c r="P40" i="94"/>
  <c r="N40" i="94"/>
  <c r="N51" i="94" s="1"/>
  <c r="L40" i="94"/>
  <c r="L51" i="94" s="1"/>
  <c r="J40" i="94"/>
  <c r="J51" i="94" s="1"/>
  <c r="H40" i="94"/>
  <c r="P39" i="94"/>
  <c r="N39" i="94"/>
  <c r="L39" i="94"/>
  <c r="J39" i="94"/>
  <c r="H39" i="94"/>
  <c r="E39" i="94"/>
  <c r="P38" i="94"/>
  <c r="H38" i="94"/>
  <c r="E38" i="94"/>
  <c r="P37" i="94"/>
  <c r="H37" i="94"/>
  <c r="E37" i="94"/>
  <c r="F37" i="94" s="1"/>
  <c r="P36" i="94"/>
  <c r="P44" i="94" s="1"/>
  <c r="N36" i="94"/>
  <c r="L36" i="94"/>
  <c r="J36" i="94"/>
  <c r="H36" i="94"/>
  <c r="P34" i="94"/>
  <c r="N34" i="94"/>
  <c r="L34" i="94"/>
  <c r="J34" i="94"/>
  <c r="H34" i="94"/>
  <c r="E34" i="94"/>
  <c r="E33" i="94"/>
  <c r="E32" i="94"/>
  <c r="P31" i="94"/>
  <c r="N31" i="94"/>
  <c r="L31" i="94"/>
  <c r="J31" i="94"/>
  <c r="H31" i="94"/>
  <c r="E31" i="94"/>
  <c r="E50" i="94" s="1"/>
  <c r="E29" i="94"/>
  <c r="P28" i="94"/>
  <c r="P50" i="94" s="1"/>
  <c r="N28" i="94"/>
  <c r="N50" i="94" s="1"/>
  <c r="L28" i="94"/>
  <c r="L50" i="94" s="1"/>
  <c r="J28" i="94"/>
  <c r="J50" i="94" s="1"/>
  <c r="H28" i="94"/>
  <c r="P26" i="94"/>
  <c r="N26" i="94"/>
  <c r="L26" i="94"/>
  <c r="J26" i="94"/>
  <c r="H26" i="94"/>
  <c r="E26" i="94"/>
  <c r="P25" i="94"/>
  <c r="P35" i="94" s="1"/>
  <c r="J25" i="94"/>
  <c r="P22" i="94"/>
  <c r="H22" i="94"/>
  <c r="E22" i="94"/>
  <c r="P21" i="94"/>
  <c r="N21" i="94"/>
  <c r="L21" i="94"/>
  <c r="J21" i="94"/>
  <c r="H21" i="94"/>
  <c r="H23" i="94" s="1"/>
  <c r="E21" i="94"/>
  <c r="P20" i="94"/>
  <c r="P19" i="94"/>
  <c r="P23" i="94" s="1"/>
  <c r="J19" i="94"/>
  <c r="P16" i="94"/>
  <c r="H16" i="94"/>
  <c r="E16" i="94"/>
  <c r="P15" i="94"/>
  <c r="H15" i="94"/>
  <c r="E15" i="94"/>
  <c r="P14" i="94"/>
  <c r="N14" i="94"/>
  <c r="L14" i="94"/>
  <c r="J14" i="94"/>
  <c r="H14" i="94"/>
  <c r="E14" i="94"/>
  <c r="P13" i="94"/>
  <c r="N13" i="94"/>
  <c r="L13" i="94"/>
  <c r="J13" i="94"/>
  <c r="H13" i="94"/>
  <c r="E13" i="94"/>
  <c r="P12" i="94"/>
  <c r="N12" i="94"/>
  <c r="L12" i="94"/>
  <c r="J12" i="94"/>
  <c r="H12" i="94"/>
  <c r="E12" i="94"/>
  <c r="P11" i="94"/>
  <c r="N11" i="94"/>
  <c r="L11" i="94"/>
  <c r="J11" i="94"/>
  <c r="H11" i="94"/>
  <c r="E11" i="94"/>
  <c r="P10" i="94"/>
  <c r="H10" i="94"/>
  <c r="E10" i="94"/>
  <c r="P9" i="94"/>
  <c r="P17" i="94" s="1"/>
  <c r="N9" i="94"/>
  <c r="N61" i="94" s="1"/>
  <c r="L9" i="94"/>
  <c r="J9" i="94"/>
  <c r="H9" i="94"/>
  <c r="E9" i="94"/>
  <c r="O62" i="93"/>
  <c r="M62" i="93"/>
  <c r="K62" i="93"/>
  <c r="I62" i="93"/>
  <c r="G62" i="93"/>
  <c r="D62" i="93"/>
  <c r="P59" i="93"/>
  <c r="H59" i="93"/>
  <c r="E59" i="93"/>
  <c r="P58" i="93"/>
  <c r="H58" i="93"/>
  <c r="E58" i="93"/>
  <c r="P57" i="93"/>
  <c r="H57" i="93"/>
  <c r="E57" i="93"/>
  <c r="P56" i="93"/>
  <c r="N56" i="93"/>
  <c r="L56" i="93"/>
  <c r="J56" i="93"/>
  <c r="H56" i="93"/>
  <c r="E56" i="93"/>
  <c r="P55" i="93"/>
  <c r="H55" i="93"/>
  <c r="E55" i="93"/>
  <c r="P54" i="93"/>
  <c r="P60" i="93" s="1"/>
  <c r="N54" i="93"/>
  <c r="L54" i="93"/>
  <c r="J54" i="93"/>
  <c r="H54" i="93"/>
  <c r="E54" i="93"/>
  <c r="P51" i="93"/>
  <c r="H51" i="93"/>
  <c r="E51" i="93"/>
  <c r="L50" i="93"/>
  <c r="P49" i="93"/>
  <c r="N49" i="93"/>
  <c r="L49" i="93"/>
  <c r="J49" i="93"/>
  <c r="H49" i="93"/>
  <c r="E49" i="93"/>
  <c r="P48" i="93"/>
  <c r="N48" i="93"/>
  <c r="L48" i="93"/>
  <c r="J48" i="93"/>
  <c r="H48" i="93"/>
  <c r="E48" i="93"/>
  <c r="P47" i="93"/>
  <c r="N47" i="93"/>
  <c r="L47" i="93"/>
  <c r="J47" i="93"/>
  <c r="H47" i="93"/>
  <c r="E47" i="93"/>
  <c r="P45" i="93"/>
  <c r="H45" i="93"/>
  <c r="E45" i="93"/>
  <c r="P41" i="93"/>
  <c r="H41" i="93"/>
  <c r="E41" i="93"/>
  <c r="P40" i="93"/>
  <c r="N40" i="93"/>
  <c r="N51" i="93" s="1"/>
  <c r="L40" i="93"/>
  <c r="L51" i="93" s="1"/>
  <c r="J40" i="93"/>
  <c r="J51" i="93" s="1"/>
  <c r="H40" i="93"/>
  <c r="P39" i="93"/>
  <c r="N39" i="93"/>
  <c r="L39" i="93"/>
  <c r="J39" i="93"/>
  <c r="H39" i="93"/>
  <c r="E39" i="93"/>
  <c r="P38" i="93"/>
  <c r="P44" i="93" s="1"/>
  <c r="H38" i="93"/>
  <c r="E38" i="93"/>
  <c r="P37" i="93"/>
  <c r="H37" i="93"/>
  <c r="E37" i="93"/>
  <c r="F37" i="93" s="1"/>
  <c r="P36" i="93"/>
  <c r="N36" i="93"/>
  <c r="L36" i="93"/>
  <c r="J36" i="93"/>
  <c r="H36" i="93"/>
  <c r="P34" i="93"/>
  <c r="N34" i="93"/>
  <c r="L34" i="93"/>
  <c r="J34" i="93"/>
  <c r="H34" i="93"/>
  <c r="E34" i="93"/>
  <c r="E33" i="93"/>
  <c r="E32" i="93"/>
  <c r="P31" i="93"/>
  <c r="N31" i="93"/>
  <c r="L31" i="93"/>
  <c r="J31" i="93"/>
  <c r="H31" i="93"/>
  <c r="E31" i="93"/>
  <c r="E50" i="93" s="1"/>
  <c r="E29" i="93"/>
  <c r="P28" i="93"/>
  <c r="P50" i="93" s="1"/>
  <c r="P52" i="93" s="1"/>
  <c r="N28" i="93"/>
  <c r="N50" i="93" s="1"/>
  <c r="L28" i="93"/>
  <c r="J28" i="93"/>
  <c r="J50" i="93" s="1"/>
  <c r="H28" i="93"/>
  <c r="H50" i="93" s="1"/>
  <c r="P26" i="93"/>
  <c r="N26" i="93"/>
  <c r="L26" i="93"/>
  <c r="J26" i="93"/>
  <c r="H26" i="93"/>
  <c r="H35" i="93" s="1"/>
  <c r="E26" i="93"/>
  <c r="P25" i="93"/>
  <c r="P35" i="93" s="1"/>
  <c r="J25" i="93"/>
  <c r="P22" i="93"/>
  <c r="H22" i="93"/>
  <c r="E22" i="93"/>
  <c r="P21" i="93"/>
  <c r="N21" i="93"/>
  <c r="L21" i="93"/>
  <c r="J21" i="93"/>
  <c r="H21" i="93"/>
  <c r="H23" i="93" s="1"/>
  <c r="E21" i="93"/>
  <c r="P20" i="93"/>
  <c r="P23" i="93" s="1"/>
  <c r="P19" i="93"/>
  <c r="J19" i="93"/>
  <c r="P16" i="93"/>
  <c r="H16" i="93"/>
  <c r="E16" i="93"/>
  <c r="P15" i="93"/>
  <c r="H15" i="93"/>
  <c r="E15" i="93"/>
  <c r="P14" i="93"/>
  <c r="N14" i="93"/>
  <c r="L14" i="93"/>
  <c r="J14" i="93"/>
  <c r="H14" i="93"/>
  <c r="E14" i="93"/>
  <c r="P13" i="93"/>
  <c r="N13" i="93"/>
  <c r="L13" i="93"/>
  <c r="J13" i="93"/>
  <c r="H13" i="93"/>
  <c r="E13" i="93"/>
  <c r="P12" i="93"/>
  <c r="N12" i="93"/>
  <c r="L12" i="93"/>
  <c r="J12" i="93"/>
  <c r="H12" i="93"/>
  <c r="E12" i="93"/>
  <c r="P11" i="93"/>
  <c r="N11" i="93"/>
  <c r="L11" i="93"/>
  <c r="J11" i="93"/>
  <c r="H11" i="93"/>
  <c r="E11" i="93"/>
  <c r="P10" i="93"/>
  <c r="H10" i="93"/>
  <c r="E10" i="93"/>
  <c r="P9" i="93"/>
  <c r="P17" i="93" s="1"/>
  <c r="P61" i="93" s="1"/>
  <c r="N9" i="93"/>
  <c r="L9" i="93"/>
  <c r="L61" i="93" s="1"/>
  <c r="J9" i="93"/>
  <c r="H9" i="93"/>
  <c r="E9" i="93"/>
  <c r="O62" i="92"/>
  <c r="M62" i="92"/>
  <c r="K62" i="92"/>
  <c r="I62" i="92"/>
  <c r="G62" i="92"/>
  <c r="D62" i="92"/>
  <c r="P59" i="92"/>
  <c r="H59" i="92"/>
  <c r="E59" i="92"/>
  <c r="P58" i="92"/>
  <c r="H58" i="92"/>
  <c r="E58" i="92"/>
  <c r="P57" i="92"/>
  <c r="H57" i="92"/>
  <c r="E57" i="92"/>
  <c r="P56" i="92"/>
  <c r="N56" i="92"/>
  <c r="L56" i="92"/>
  <c r="J56" i="92"/>
  <c r="H56" i="92"/>
  <c r="E56" i="92"/>
  <c r="P55" i="92"/>
  <c r="H55" i="92"/>
  <c r="E55" i="92"/>
  <c r="P54" i="92"/>
  <c r="N54" i="92"/>
  <c r="L54" i="92"/>
  <c r="J54" i="92"/>
  <c r="H54" i="92"/>
  <c r="E54" i="92"/>
  <c r="P51" i="92"/>
  <c r="H51" i="92"/>
  <c r="E51" i="92"/>
  <c r="P49" i="92"/>
  <c r="N49" i="92"/>
  <c r="L49" i="92"/>
  <c r="J49" i="92"/>
  <c r="H49" i="92"/>
  <c r="E49" i="92"/>
  <c r="P48" i="92"/>
  <c r="N48" i="92"/>
  <c r="L48" i="92"/>
  <c r="J48" i="92"/>
  <c r="H48" i="92"/>
  <c r="E48" i="92"/>
  <c r="P47" i="92"/>
  <c r="N47" i="92"/>
  <c r="L47" i="92"/>
  <c r="J47" i="92"/>
  <c r="H47" i="92"/>
  <c r="E47" i="92"/>
  <c r="P45" i="92"/>
  <c r="H45" i="92"/>
  <c r="E45" i="92"/>
  <c r="P41" i="92"/>
  <c r="H41" i="92"/>
  <c r="E41" i="92"/>
  <c r="P40" i="92"/>
  <c r="N40" i="92"/>
  <c r="N51" i="92" s="1"/>
  <c r="L40" i="92"/>
  <c r="L51" i="92" s="1"/>
  <c r="J40" i="92"/>
  <c r="J51" i="92" s="1"/>
  <c r="H40" i="92"/>
  <c r="P39" i="92"/>
  <c r="N39" i="92"/>
  <c r="L39" i="92"/>
  <c r="J39" i="92"/>
  <c r="H39" i="92"/>
  <c r="E39" i="92"/>
  <c r="P38" i="92"/>
  <c r="H38" i="92"/>
  <c r="E38" i="92"/>
  <c r="P37" i="92"/>
  <c r="H37" i="92"/>
  <c r="E37" i="92"/>
  <c r="F37" i="92" s="1"/>
  <c r="P36" i="92"/>
  <c r="N36" i="92"/>
  <c r="L36" i="92"/>
  <c r="J36" i="92"/>
  <c r="H36" i="92"/>
  <c r="P34" i="92"/>
  <c r="N34" i="92"/>
  <c r="L34" i="92"/>
  <c r="J34" i="92"/>
  <c r="H34" i="92"/>
  <c r="E34" i="92"/>
  <c r="E33" i="92"/>
  <c r="E32" i="92"/>
  <c r="P31" i="92"/>
  <c r="N31" i="92"/>
  <c r="L31" i="92"/>
  <c r="J31" i="92"/>
  <c r="H31" i="92"/>
  <c r="E31" i="92"/>
  <c r="E50" i="92" s="1"/>
  <c r="E29" i="92"/>
  <c r="P28" i="92"/>
  <c r="N28" i="92"/>
  <c r="L28" i="92"/>
  <c r="J28" i="92"/>
  <c r="H28" i="92"/>
  <c r="P26" i="92"/>
  <c r="N26" i="92"/>
  <c r="L26" i="92"/>
  <c r="J26" i="92"/>
  <c r="H26" i="92"/>
  <c r="E26" i="92"/>
  <c r="P25" i="92"/>
  <c r="J25" i="92"/>
  <c r="P22" i="92"/>
  <c r="H22" i="92"/>
  <c r="E22" i="92"/>
  <c r="P21" i="92"/>
  <c r="N21" i="92"/>
  <c r="L21" i="92"/>
  <c r="J21" i="92"/>
  <c r="H21" i="92"/>
  <c r="E21" i="92"/>
  <c r="E23" i="92" s="1"/>
  <c r="P20" i="92"/>
  <c r="P19" i="92"/>
  <c r="J19" i="92"/>
  <c r="P16" i="92"/>
  <c r="H16" i="92"/>
  <c r="E16" i="92"/>
  <c r="P15" i="92"/>
  <c r="H15" i="92"/>
  <c r="E15" i="92"/>
  <c r="P14" i="92"/>
  <c r="N14" i="92"/>
  <c r="L14" i="92"/>
  <c r="J14" i="92"/>
  <c r="H14" i="92"/>
  <c r="E14" i="92"/>
  <c r="P13" i="92"/>
  <c r="N13" i="92"/>
  <c r="L13" i="92"/>
  <c r="J13" i="92"/>
  <c r="H13" i="92"/>
  <c r="E13" i="92"/>
  <c r="P12" i="92"/>
  <c r="N12" i="92"/>
  <c r="L12" i="92"/>
  <c r="J12" i="92"/>
  <c r="H12" i="92"/>
  <c r="E12" i="92"/>
  <c r="P11" i="92"/>
  <c r="N11" i="92"/>
  <c r="L11" i="92"/>
  <c r="J11" i="92"/>
  <c r="H11" i="92"/>
  <c r="E11" i="92"/>
  <c r="P10" i="92"/>
  <c r="H10" i="92"/>
  <c r="E10" i="92"/>
  <c r="P9" i="92"/>
  <c r="N9" i="92"/>
  <c r="L9" i="92"/>
  <c r="J9" i="92"/>
  <c r="H9" i="92"/>
  <c r="E9" i="92"/>
  <c r="O62" i="91"/>
  <c r="M62" i="91"/>
  <c r="K62" i="91"/>
  <c r="I62" i="91"/>
  <c r="G62" i="91"/>
  <c r="D62" i="91"/>
  <c r="D64" i="91" s="1"/>
  <c r="P59" i="91"/>
  <c r="H59" i="91"/>
  <c r="E59" i="91"/>
  <c r="P58" i="91"/>
  <c r="H58" i="91"/>
  <c r="E58" i="91"/>
  <c r="P57" i="91"/>
  <c r="H57" i="91"/>
  <c r="E57" i="91"/>
  <c r="P56" i="91"/>
  <c r="N56" i="91"/>
  <c r="L56" i="91"/>
  <c r="J56" i="91"/>
  <c r="H56" i="91"/>
  <c r="E56" i="91"/>
  <c r="P55" i="91"/>
  <c r="H55" i="91"/>
  <c r="E55" i="91"/>
  <c r="P54" i="91"/>
  <c r="P60" i="91" s="1"/>
  <c r="N54" i="91"/>
  <c r="L54" i="91"/>
  <c r="J54" i="91"/>
  <c r="H54" i="91"/>
  <c r="H60" i="91" s="1"/>
  <c r="E54" i="91"/>
  <c r="P51" i="91"/>
  <c r="H51" i="91"/>
  <c r="E51" i="91"/>
  <c r="J50" i="91"/>
  <c r="P49" i="91"/>
  <c r="N49" i="91"/>
  <c r="L49" i="91"/>
  <c r="J49" i="91"/>
  <c r="H49" i="91"/>
  <c r="E49" i="91"/>
  <c r="P48" i="91"/>
  <c r="N48" i="91"/>
  <c r="L48" i="91"/>
  <c r="J48" i="91"/>
  <c r="H48" i="91"/>
  <c r="E48" i="91"/>
  <c r="P47" i="91"/>
  <c r="N47" i="91"/>
  <c r="L47" i="91"/>
  <c r="J47" i="91"/>
  <c r="H47" i="91"/>
  <c r="E47" i="91"/>
  <c r="P45" i="91"/>
  <c r="H45" i="91"/>
  <c r="E45" i="91"/>
  <c r="P41" i="91"/>
  <c r="H41" i="91"/>
  <c r="E41" i="91"/>
  <c r="P40" i="91"/>
  <c r="N40" i="91"/>
  <c r="N51" i="91" s="1"/>
  <c r="L40" i="91"/>
  <c r="L51" i="91" s="1"/>
  <c r="J40" i="91"/>
  <c r="J51" i="91" s="1"/>
  <c r="H40" i="91"/>
  <c r="P39" i="91"/>
  <c r="P44" i="91" s="1"/>
  <c r="N39" i="91"/>
  <c r="L39" i="91"/>
  <c r="J39" i="91"/>
  <c r="H39" i="91"/>
  <c r="P38" i="91"/>
  <c r="H38" i="91"/>
  <c r="E38" i="91"/>
  <c r="P37" i="91"/>
  <c r="H37" i="91"/>
  <c r="E37" i="91"/>
  <c r="F37" i="91" s="1"/>
  <c r="P36" i="91"/>
  <c r="N36" i="91"/>
  <c r="L36" i="91"/>
  <c r="J36" i="91"/>
  <c r="H36" i="91"/>
  <c r="H44" i="91" s="1"/>
  <c r="P34" i="91"/>
  <c r="N34" i="91"/>
  <c r="L34" i="91"/>
  <c r="J34" i="91"/>
  <c r="H34" i="91"/>
  <c r="E34" i="91"/>
  <c r="E33" i="91"/>
  <c r="E32" i="91"/>
  <c r="P31" i="91"/>
  <c r="N31" i="91"/>
  <c r="N50" i="91" s="1"/>
  <c r="L31" i="91"/>
  <c r="J31" i="91"/>
  <c r="H31" i="91"/>
  <c r="E31" i="91"/>
  <c r="E50" i="91" s="1"/>
  <c r="E29" i="91"/>
  <c r="P28" i="91"/>
  <c r="N28" i="91"/>
  <c r="L28" i="91"/>
  <c r="L50" i="91" s="1"/>
  <c r="J28" i="91"/>
  <c r="H28" i="91"/>
  <c r="H35" i="91" s="1"/>
  <c r="P26" i="91"/>
  <c r="N26" i="91"/>
  <c r="L26" i="91"/>
  <c r="J26" i="91"/>
  <c r="H26" i="91"/>
  <c r="E26" i="91"/>
  <c r="P25" i="91"/>
  <c r="P35" i="91" s="1"/>
  <c r="J25" i="91"/>
  <c r="P22" i="91"/>
  <c r="H22" i="91"/>
  <c r="E22" i="91"/>
  <c r="P21" i="91"/>
  <c r="N21" i="91"/>
  <c r="L21" i="91"/>
  <c r="J21" i="91"/>
  <c r="H21" i="91"/>
  <c r="H23" i="91" s="1"/>
  <c r="E21" i="91"/>
  <c r="P20" i="91"/>
  <c r="P19" i="91"/>
  <c r="P23" i="91" s="1"/>
  <c r="J19" i="91"/>
  <c r="P16" i="91"/>
  <c r="H16" i="91"/>
  <c r="E16" i="91"/>
  <c r="P15" i="91"/>
  <c r="H15" i="91"/>
  <c r="E15" i="91"/>
  <c r="P14" i="91"/>
  <c r="N14" i="91"/>
  <c r="L14" i="91"/>
  <c r="J14" i="91"/>
  <c r="H14" i="91"/>
  <c r="E14" i="91"/>
  <c r="P13" i="91"/>
  <c r="N13" i="91"/>
  <c r="L13" i="91"/>
  <c r="J13" i="91"/>
  <c r="H13" i="91"/>
  <c r="E13" i="91"/>
  <c r="P12" i="91"/>
  <c r="N12" i="91"/>
  <c r="L12" i="91"/>
  <c r="J12" i="91"/>
  <c r="H12" i="91"/>
  <c r="E12" i="91"/>
  <c r="P11" i="91"/>
  <c r="N11" i="91"/>
  <c r="L11" i="91"/>
  <c r="J11" i="91"/>
  <c r="H11" i="91"/>
  <c r="E11" i="91"/>
  <c r="P10" i="91"/>
  <c r="H10" i="91"/>
  <c r="E10" i="91"/>
  <c r="P9" i="91"/>
  <c r="P17" i="91" s="1"/>
  <c r="N9" i="91"/>
  <c r="N61" i="91" s="1"/>
  <c r="L9" i="91"/>
  <c r="L61" i="91" s="1"/>
  <c r="J9" i="91"/>
  <c r="J61" i="91" s="1"/>
  <c r="H9" i="91"/>
  <c r="E9" i="91"/>
  <c r="E15" i="90"/>
  <c r="E9" i="90"/>
  <c r="O62" i="90"/>
  <c r="M62" i="90"/>
  <c r="K62" i="90"/>
  <c r="I62" i="90"/>
  <c r="G62" i="90"/>
  <c r="D62" i="90"/>
  <c r="P59" i="90"/>
  <c r="H59" i="90"/>
  <c r="E59" i="90"/>
  <c r="P58" i="90"/>
  <c r="H58" i="90"/>
  <c r="E58" i="90"/>
  <c r="P57" i="90"/>
  <c r="H57" i="90"/>
  <c r="E57" i="90"/>
  <c r="P56" i="90"/>
  <c r="N56" i="90"/>
  <c r="L56" i="90"/>
  <c r="J56" i="90"/>
  <c r="H56" i="90"/>
  <c r="E56" i="90"/>
  <c r="P55" i="90"/>
  <c r="H55" i="90"/>
  <c r="E55" i="90"/>
  <c r="P54" i="90"/>
  <c r="P60" i="90" s="1"/>
  <c r="N54" i="90"/>
  <c r="L54" i="90"/>
  <c r="J54" i="90"/>
  <c r="H54" i="90"/>
  <c r="H60" i="90" s="1"/>
  <c r="E54" i="90"/>
  <c r="P51" i="90"/>
  <c r="N51" i="90"/>
  <c r="H51" i="90"/>
  <c r="E51" i="90"/>
  <c r="N50" i="90"/>
  <c r="H50" i="90"/>
  <c r="E50" i="90"/>
  <c r="P49" i="90"/>
  <c r="N49" i="90"/>
  <c r="L49" i="90"/>
  <c r="J49" i="90"/>
  <c r="H49" i="90"/>
  <c r="E49" i="90"/>
  <c r="P48" i="90"/>
  <c r="N48" i="90"/>
  <c r="L48" i="90"/>
  <c r="J48" i="90"/>
  <c r="H48" i="90"/>
  <c r="E48" i="90"/>
  <c r="P47" i="90"/>
  <c r="N47" i="90"/>
  <c r="L47" i="90"/>
  <c r="J47" i="90"/>
  <c r="H47" i="90"/>
  <c r="E47" i="90"/>
  <c r="P45" i="90"/>
  <c r="H45" i="90"/>
  <c r="E45" i="90"/>
  <c r="P41" i="90"/>
  <c r="H41" i="90"/>
  <c r="E41" i="90"/>
  <c r="P40" i="90"/>
  <c r="N40" i="90"/>
  <c r="L40" i="90"/>
  <c r="L51" i="90" s="1"/>
  <c r="J40" i="90"/>
  <c r="J51" i="90" s="1"/>
  <c r="H40" i="90"/>
  <c r="P39" i="90"/>
  <c r="N39" i="90"/>
  <c r="L39" i="90"/>
  <c r="J39" i="90"/>
  <c r="H39" i="90"/>
  <c r="E39" i="90"/>
  <c r="P38" i="90"/>
  <c r="H38" i="90"/>
  <c r="E38" i="90"/>
  <c r="P37" i="90"/>
  <c r="H37" i="90"/>
  <c r="E37" i="90"/>
  <c r="F37" i="90" s="1"/>
  <c r="P36" i="90"/>
  <c r="P44" i="90" s="1"/>
  <c r="N36" i="90"/>
  <c r="L36" i="90"/>
  <c r="J36" i="90"/>
  <c r="H36" i="90"/>
  <c r="P34" i="90"/>
  <c r="N34" i="90"/>
  <c r="L34" i="90"/>
  <c r="J34" i="90"/>
  <c r="H34" i="90"/>
  <c r="H35" i="90" s="1"/>
  <c r="E34" i="90"/>
  <c r="E33" i="90"/>
  <c r="E32" i="90"/>
  <c r="P31" i="90"/>
  <c r="N31" i="90"/>
  <c r="L31" i="90"/>
  <c r="J31" i="90"/>
  <c r="J50" i="90" s="1"/>
  <c r="H31" i="90"/>
  <c r="E31" i="90"/>
  <c r="E29" i="90"/>
  <c r="P28" i="90"/>
  <c r="P50" i="90" s="1"/>
  <c r="N28" i="90"/>
  <c r="L28" i="90"/>
  <c r="L50" i="90" s="1"/>
  <c r="J28" i="90"/>
  <c r="H28" i="90"/>
  <c r="P26" i="90"/>
  <c r="N26" i="90"/>
  <c r="L26" i="90"/>
  <c r="J26" i="90"/>
  <c r="H26" i="90"/>
  <c r="E26" i="90"/>
  <c r="P25" i="90"/>
  <c r="P35" i="90" s="1"/>
  <c r="J25" i="90"/>
  <c r="P22" i="90"/>
  <c r="H22" i="90"/>
  <c r="E22" i="90"/>
  <c r="P21" i="90"/>
  <c r="N21" i="90"/>
  <c r="L21" i="90"/>
  <c r="J21" i="90"/>
  <c r="H21" i="90"/>
  <c r="E21" i="90"/>
  <c r="P20" i="90"/>
  <c r="P19" i="90"/>
  <c r="P23" i="90" s="1"/>
  <c r="J19" i="90"/>
  <c r="P16" i="90"/>
  <c r="H16" i="90"/>
  <c r="E16" i="90"/>
  <c r="P15" i="90"/>
  <c r="H15" i="90"/>
  <c r="P14" i="90"/>
  <c r="N14" i="90"/>
  <c r="L14" i="90"/>
  <c r="J14" i="90"/>
  <c r="H14" i="90"/>
  <c r="E14" i="90"/>
  <c r="P13" i="90"/>
  <c r="N13" i="90"/>
  <c r="L13" i="90"/>
  <c r="J13" i="90"/>
  <c r="H13" i="90"/>
  <c r="E13" i="90"/>
  <c r="P12" i="90"/>
  <c r="N12" i="90"/>
  <c r="L12" i="90"/>
  <c r="J12" i="90"/>
  <c r="H12" i="90"/>
  <c r="E12" i="90"/>
  <c r="P11" i="90"/>
  <c r="N11" i="90"/>
  <c r="L11" i="90"/>
  <c r="J11" i="90"/>
  <c r="H11" i="90"/>
  <c r="E11" i="90"/>
  <c r="P10" i="90"/>
  <c r="H10" i="90"/>
  <c r="E10" i="90"/>
  <c r="P9" i="90"/>
  <c r="P17" i="90" s="1"/>
  <c r="N9" i="90"/>
  <c r="N61" i="90" s="1"/>
  <c r="L9" i="90"/>
  <c r="J9" i="90"/>
  <c r="J61" i="90" s="1"/>
  <c r="H9" i="90"/>
  <c r="H17" i="90" s="1"/>
  <c r="O62" i="89"/>
  <c r="G62" i="89"/>
  <c r="M62" i="89"/>
  <c r="K62" i="89"/>
  <c r="I62" i="89"/>
  <c r="D62" i="89"/>
  <c r="P59" i="89"/>
  <c r="H59" i="89"/>
  <c r="E59" i="89"/>
  <c r="P58" i="89"/>
  <c r="H58" i="89"/>
  <c r="E58" i="89"/>
  <c r="P57" i="89"/>
  <c r="H57" i="89"/>
  <c r="E57" i="89"/>
  <c r="P56" i="89"/>
  <c r="N56" i="89"/>
  <c r="L56" i="89"/>
  <c r="J56" i="89"/>
  <c r="H56" i="89"/>
  <c r="E56" i="89"/>
  <c r="P55" i="89"/>
  <c r="H55" i="89"/>
  <c r="E55" i="89"/>
  <c r="P54" i="89"/>
  <c r="N54" i="89"/>
  <c r="L54" i="89"/>
  <c r="J54" i="89"/>
  <c r="H54" i="89"/>
  <c r="E54" i="89"/>
  <c r="P51" i="89"/>
  <c r="H51" i="89"/>
  <c r="E51" i="89"/>
  <c r="P49" i="89"/>
  <c r="N49" i="89"/>
  <c r="L49" i="89"/>
  <c r="J49" i="89"/>
  <c r="H49" i="89"/>
  <c r="E49" i="89"/>
  <c r="P48" i="89"/>
  <c r="N48" i="89"/>
  <c r="L48" i="89"/>
  <c r="J48" i="89"/>
  <c r="H48" i="89"/>
  <c r="E48" i="89"/>
  <c r="P47" i="89"/>
  <c r="N47" i="89"/>
  <c r="L47" i="89"/>
  <c r="J47" i="89"/>
  <c r="H47" i="89"/>
  <c r="E47" i="89"/>
  <c r="P45" i="89"/>
  <c r="H45" i="89"/>
  <c r="E45" i="89"/>
  <c r="P41" i="89"/>
  <c r="H41" i="89"/>
  <c r="E41" i="89"/>
  <c r="P40" i="89"/>
  <c r="N40" i="89"/>
  <c r="N51" i="89" s="1"/>
  <c r="L40" i="89"/>
  <c r="L51" i="89" s="1"/>
  <c r="J40" i="89"/>
  <c r="J51" i="89" s="1"/>
  <c r="H40" i="89"/>
  <c r="P39" i="89"/>
  <c r="N39" i="89"/>
  <c r="L39" i="89"/>
  <c r="J39" i="89"/>
  <c r="H39" i="89"/>
  <c r="E39" i="89"/>
  <c r="P38" i="89"/>
  <c r="H38" i="89"/>
  <c r="E38" i="89"/>
  <c r="P37" i="89"/>
  <c r="H37" i="89"/>
  <c r="E37" i="89"/>
  <c r="F37" i="89" s="1"/>
  <c r="P36" i="89"/>
  <c r="N36" i="89"/>
  <c r="L36" i="89"/>
  <c r="J36" i="89"/>
  <c r="H36" i="89"/>
  <c r="P34" i="89"/>
  <c r="N34" i="89"/>
  <c r="L34" i="89"/>
  <c r="J34" i="89"/>
  <c r="H34" i="89"/>
  <c r="E34" i="89"/>
  <c r="E33" i="89"/>
  <c r="E32" i="89"/>
  <c r="P31" i="89"/>
  <c r="N31" i="89"/>
  <c r="L31" i="89"/>
  <c r="J31" i="89"/>
  <c r="H31" i="89"/>
  <c r="E31" i="89"/>
  <c r="E50" i="89" s="1"/>
  <c r="E29" i="89"/>
  <c r="P28" i="89"/>
  <c r="N28" i="89"/>
  <c r="N50" i="89" s="1"/>
  <c r="L28" i="89"/>
  <c r="L50" i="89" s="1"/>
  <c r="J28" i="89"/>
  <c r="J50" i="89" s="1"/>
  <c r="H28" i="89"/>
  <c r="P26" i="89"/>
  <c r="N26" i="89"/>
  <c r="L26" i="89"/>
  <c r="J26" i="89"/>
  <c r="H26" i="89"/>
  <c r="E26" i="89"/>
  <c r="P25" i="89"/>
  <c r="P35" i="89" s="1"/>
  <c r="J25" i="89"/>
  <c r="P22" i="89"/>
  <c r="H22" i="89"/>
  <c r="E22" i="89"/>
  <c r="P21" i="89"/>
  <c r="N21" i="89"/>
  <c r="L21" i="89"/>
  <c r="J21" i="89"/>
  <c r="H21" i="89"/>
  <c r="H23" i="89" s="1"/>
  <c r="E21" i="89"/>
  <c r="P20" i="89"/>
  <c r="P19" i="89"/>
  <c r="J19" i="89"/>
  <c r="P16" i="89"/>
  <c r="H16" i="89"/>
  <c r="E16" i="89"/>
  <c r="P15" i="89"/>
  <c r="H15" i="89"/>
  <c r="E15" i="89"/>
  <c r="P14" i="89"/>
  <c r="N14" i="89"/>
  <c r="L14" i="89"/>
  <c r="J14" i="89"/>
  <c r="H14" i="89"/>
  <c r="E14" i="89"/>
  <c r="P13" i="89"/>
  <c r="N13" i="89"/>
  <c r="L13" i="89"/>
  <c r="J13" i="89"/>
  <c r="H13" i="89"/>
  <c r="E13" i="89"/>
  <c r="P12" i="89"/>
  <c r="N12" i="89"/>
  <c r="L12" i="89"/>
  <c r="J12" i="89"/>
  <c r="H12" i="89"/>
  <c r="E12" i="89"/>
  <c r="P11" i="89"/>
  <c r="N11" i="89"/>
  <c r="L11" i="89"/>
  <c r="J11" i="89"/>
  <c r="H11" i="89"/>
  <c r="E11" i="89"/>
  <c r="P10" i="89"/>
  <c r="H10" i="89"/>
  <c r="E10" i="89"/>
  <c r="P9" i="89"/>
  <c r="N9" i="89"/>
  <c r="L9" i="89"/>
  <c r="J9" i="89"/>
  <c r="J61" i="89" s="1"/>
  <c r="H9" i="89"/>
  <c r="E9" i="89"/>
  <c r="E51" i="88"/>
  <c r="D62" i="88"/>
  <c r="O62" i="88"/>
  <c r="M62" i="88"/>
  <c r="K62" i="88"/>
  <c r="I62" i="88"/>
  <c r="G62" i="88"/>
  <c r="P59" i="88"/>
  <c r="H59" i="88"/>
  <c r="E59" i="88"/>
  <c r="P58" i="88"/>
  <c r="H58" i="88"/>
  <c r="E58" i="88"/>
  <c r="P57" i="88"/>
  <c r="H57" i="88"/>
  <c r="E57" i="88"/>
  <c r="P56" i="88"/>
  <c r="N56" i="88"/>
  <c r="L56" i="88"/>
  <c r="J56" i="88"/>
  <c r="H56" i="88"/>
  <c r="E56" i="88"/>
  <c r="P55" i="88"/>
  <c r="H55" i="88"/>
  <c r="E55" i="88"/>
  <c r="P54" i="88"/>
  <c r="P60" i="88" s="1"/>
  <c r="N54" i="88"/>
  <c r="L54" i="88"/>
  <c r="J54" i="88"/>
  <c r="H54" i="88"/>
  <c r="H60" i="88" s="1"/>
  <c r="E54" i="88"/>
  <c r="P51" i="88"/>
  <c r="N51" i="88"/>
  <c r="L51" i="88"/>
  <c r="J51" i="88"/>
  <c r="H51" i="88"/>
  <c r="E50" i="88"/>
  <c r="P49" i="88"/>
  <c r="N49" i="88"/>
  <c r="L49" i="88"/>
  <c r="J49" i="88"/>
  <c r="H49" i="88"/>
  <c r="E49" i="88"/>
  <c r="P48" i="88"/>
  <c r="N48" i="88"/>
  <c r="L48" i="88"/>
  <c r="J48" i="88"/>
  <c r="H48" i="88"/>
  <c r="E48" i="88"/>
  <c r="P47" i="88"/>
  <c r="N47" i="88"/>
  <c r="L47" i="88"/>
  <c r="J47" i="88"/>
  <c r="H47" i="88"/>
  <c r="E47" i="88"/>
  <c r="P45" i="88"/>
  <c r="H45" i="88"/>
  <c r="E45" i="88"/>
  <c r="P41" i="88"/>
  <c r="H41" i="88"/>
  <c r="E41" i="88"/>
  <c r="P40" i="88"/>
  <c r="N40" i="88"/>
  <c r="L40" i="88"/>
  <c r="J40" i="88"/>
  <c r="H40" i="88"/>
  <c r="P39" i="88"/>
  <c r="P44" i="88" s="1"/>
  <c r="N39" i="88"/>
  <c r="L39" i="88"/>
  <c r="J39" i="88"/>
  <c r="H39" i="88"/>
  <c r="P38" i="88"/>
  <c r="H38" i="88"/>
  <c r="E38" i="88"/>
  <c r="P37" i="88"/>
  <c r="H37" i="88"/>
  <c r="E37" i="88"/>
  <c r="F37" i="88" s="1"/>
  <c r="P36" i="88"/>
  <c r="N36" i="88"/>
  <c r="L36" i="88"/>
  <c r="J36" i="88"/>
  <c r="H36" i="88"/>
  <c r="H44" i="88" s="1"/>
  <c r="P34" i="88"/>
  <c r="N34" i="88"/>
  <c r="L34" i="88"/>
  <c r="J34" i="88"/>
  <c r="H34" i="88"/>
  <c r="E34" i="88"/>
  <c r="E33" i="88"/>
  <c r="E32" i="88"/>
  <c r="P31" i="88"/>
  <c r="N31" i="88"/>
  <c r="L31" i="88"/>
  <c r="J31" i="88"/>
  <c r="H31" i="88"/>
  <c r="E31" i="88"/>
  <c r="E29" i="88"/>
  <c r="P28" i="88"/>
  <c r="P50" i="88" s="1"/>
  <c r="N28" i="88"/>
  <c r="N50" i="88" s="1"/>
  <c r="L28" i="88"/>
  <c r="L50" i="88" s="1"/>
  <c r="J28" i="88"/>
  <c r="J50" i="88" s="1"/>
  <c r="H28" i="88"/>
  <c r="H35" i="88" s="1"/>
  <c r="P26" i="88"/>
  <c r="N26" i="88"/>
  <c r="L26" i="88"/>
  <c r="J26" i="88"/>
  <c r="H26" i="88"/>
  <c r="E26" i="88"/>
  <c r="P25" i="88"/>
  <c r="P35" i="88" s="1"/>
  <c r="J25" i="88"/>
  <c r="H23" i="88"/>
  <c r="P22" i="88"/>
  <c r="H22" i="88"/>
  <c r="E22" i="88"/>
  <c r="P21" i="88"/>
  <c r="N21" i="88"/>
  <c r="L21" i="88"/>
  <c r="J21" i="88"/>
  <c r="H21" i="88"/>
  <c r="E21" i="88"/>
  <c r="P20" i="88"/>
  <c r="P19" i="88"/>
  <c r="P23" i="88" s="1"/>
  <c r="J19" i="88"/>
  <c r="P16" i="88"/>
  <c r="H16" i="88"/>
  <c r="E16" i="88"/>
  <c r="P15" i="88"/>
  <c r="H15" i="88"/>
  <c r="E15" i="88"/>
  <c r="P14" i="88"/>
  <c r="N14" i="88"/>
  <c r="L14" i="88"/>
  <c r="J14" i="88"/>
  <c r="H14" i="88"/>
  <c r="E14" i="88"/>
  <c r="P13" i="88"/>
  <c r="N13" i="88"/>
  <c r="L13" i="88"/>
  <c r="J13" i="88"/>
  <c r="H13" i="88"/>
  <c r="E13" i="88"/>
  <c r="P12" i="88"/>
  <c r="N12" i="88"/>
  <c r="L12" i="88"/>
  <c r="J12" i="88"/>
  <c r="H12" i="88"/>
  <c r="E12" i="88"/>
  <c r="P11" i="88"/>
  <c r="N11" i="88"/>
  <c r="L11" i="88"/>
  <c r="J11" i="88"/>
  <c r="H11" i="88"/>
  <c r="E11" i="88"/>
  <c r="P10" i="88"/>
  <c r="H10" i="88"/>
  <c r="E10" i="88"/>
  <c r="P9" i="88"/>
  <c r="P17" i="88" s="1"/>
  <c r="N9" i="88"/>
  <c r="L9" i="88"/>
  <c r="J9" i="88"/>
  <c r="H9" i="88"/>
  <c r="H17" i="88" s="1"/>
  <c r="E9" i="88"/>
  <c r="P61" i="85"/>
  <c r="D62" i="85"/>
  <c r="O62" i="85"/>
  <c r="M62" i="85"/>
  <c r="K62" i="85"/>
  <c r="I62" i="85"/>
  <c r="G62" i="85"/>
  <c r="P59" i="85"/>
  <c r="H59" i="85"/>
  <c r="E59" i="85"/>
  <c r="P58" i="85"/>
  <c r="H58" i="85"/>
  <c r="E58" i="85"/>
  <c r="P57" i="85"/>
  <c r="H57" i="85"/>
  <c r="E57" i="85"/>
  <c r="P56" i="85"/>
  <c r="N56" i="85"/>
  <c r="L56" i="85"/>
  <c r="J56" i="85"/>
  <c r="H56" i="85"/>
  <c r="E56" i="85"/>
  <c r="P55" i="85"/>
  <c r="H55" i="85"/>
  <c r="E55" i="85"/>
  <c r="P54" i="85"/>
  <c r="P60" i="85"/>
  <c r="N54" i="85"/>
  <c r="L54" i="85"/>
  <c r="J54" i="85"/>
  <c r="H54" i="85"/>
  <c r="E54" i="85"/>
  <c r="P51" i="85"/>
  <c r="H51" i="85"/>
  <c r="H50" i="85"/>
  <c r="P49" i="85"/>
  <c r="N49" i="85"/>
  <c r="L49" i="85"/>
  <c r="J49" i="85"/>
  <c r="H49" i="85"/>
  <c r="E49" i="85"/>
  <c r="P48" i="85"/>
  <c r="N48" i="85"/>
  <c r="L48" i="85"/>
  <c r="J48" i="85"/>
  <c r="H48" i="85"/>
  <c r="E48" i="85"/>
  <c r="P47" i="85"/>
  <c r="N47" i="85"/>
  <c r="L47" i="85"/>
  <c r="J47" i="85"/>
  <c r="H47" i="85"/>
  <c r="E47" i="85"/>
  <c r="P45" i="85"/>
  <c r="H45" i="85"/>
  <c r="E45" i="85"/>
  <c r="P41" i="85"/>
  <c r="H41" i="85"/>
  <c r="E41" i="85"/>
  <c r="P40" i="85"/>
  <c r="N40" i="85"/>
  <c r="N51" i="85"/>
  <c r="L40" i="85"/>
  <c r="L51" i="85"/>
  <c r="J40" i="85"/>
  <c r="J51" i="85"/>
  <c r="H40" i="85"/>
  <c r="P39" i="85"/>
  <c r="P44" i="85"/>
  <c r="N39" i="85"/>
  <c r="L39" i="85"/>
  <c r="J39" i="85"/>
  <c r="H39" i="85"/>
  <c r="P38" i="85"/>
  <c r="H38" i="85"/>
  <c r="E38" i="85"/>
  <c r="P37" i="85"/>
  <c r="H37" i="85"/>
  <c r="E37" i="85"/>
  <c r="F37" i="85" s="1"/>
  <c r="P36" i="85"/>
  <c r="N36" i="85"/>
  <c r="L36" i="85"/>
  <c r="J36" i="85"/>
  <c r="H36" i="85"/>
  <c r="P34" i="85"/>
  <c r="P35" i="85"/>
  <c r="N34" i="85"/>
  <c r="L34" i="85"/>
  <c r="J34" i="85"/>
  <c r="H34" i="85"/>
  <c r="E34" i="85"/>
  <c r="E33" i="85"/>
  <c r="E32" i="85"/>
  <c r="P31" i="85"/>
  <c r="N31" i="85"/>
  <c r="L31" i="85"/>
  <c r="J31" i="85"/>
  <c r="H31" i="85"/>
  <c r="E31" i="85"/>
  <c r="E50" i="85"/>
  <c r="E29" i="85"/>
  <c r="P28" i="85"/>
  <c r="P50" i="85"/>
  <c r="P52" i="85"/>
  <c r="N28" i="85"/>
  <c r="N50" i="85"/>
  <c r="L28" i="85"/>
  <c r="L50" i="85"/>
  <c r="J28" i="85"/>
  <c r="J50" i="85"/>
  <c r="H28" i="85"/>
  <c r="P26" i="85"/>
  <c r="N26" i="85"/>
  <c r="L26" i="85"/>
  <c r="J26" i="85"/>
  <c r="H26" i="85"/>
  <c r="H35" i="85" s="1"/>
  <c r="E26" i="85"/>
  <c r="P25" i="85"/>
  <c r="J25" i="85"/>
  <c r="P22" i="85"/>
  <c r="H22" i="85"/>
  <c r="E22" i="85"/>
  <c r="P21" i="85"/>
  <c r="N21" i="85"/>
  <c r="N61" i="85"/>
  <c r="L21" i="85"/>
  <c r="J21" i="85"/>
  <c r="H21" i="85"/>
  <c r="E21" i="85"/>
  <c r="P20" i="85"/>
  <c r="P23" i="85"/>
  <c r="P19" i="85"/>
  <c r="J19" i="85"/>
  <c r="P16" i="85"/>
  <c r="H16" i="85"/>
  <c r="E16" i="85"/>
  <c r="P15" i="85"/>
  <c r="H15" i="85"/>
  <c r="E15" i="85"/>
  <c r="P14" i="85"/>
  <c r="N14" i="85"/>
  <c r="L14" i="85"/>
  <c r="J14" i="85"/>
  <c r="H14" i="85"/>
  <c r="E14" i="85"/>
  <c r="P13" i="85"/>
  <c r="N13" i="85"/>
  <c r="L13" i="85"/>
  <c r="J13" i="85"/>
  <c r="H13" i="85"/>
  <c r="E13" i="85"/>
  <c r="P12" i="85"/>
  <c r="N12" i="85"/>
  <c r="L12" i="85"/>
  <c r="J12" i="85"/>
  <c r="H12" i="85"/>
  <c r="E12" i="85"/>
  <c r="P11" i="85"/>
  <c r="N11" i="85"/>
  <c r="L11" i="85"/>
  <c r="J11" i="85"/>
  <c r="H11" i="85"/>
  <c r="E11" i="85"/>
  <c r="P10" i="85"/>
  <c r="H10" i="85"/>
  <c r="E10" i="85"/>
  <c r="P9" i="85"/>
  <c r="P17" i="85"/>
  <c r="N9" i="85"/>
  <c r="L9" i="85"/>
  <c r="L61" i="85"/>
  <c r="J9" i="85"/>
  <c r="J61" i="85"/>
  <c r="H9" i="85"/>
  <c r="E9" i="85"/>
  <c r="E39" i="84"/>
  <c r="O62" i="84"/>
  <c r="M62" i="84"/>
  <c r="K62" i="84"/>
  <c r="I62" i="84"/>
  <c r="G62" i="84"/>
  <c r="D62" i="84"/>
  <c r="R60" i="84"/>
  <c r="P59" i="84"/>
  <c r="H59" i="84"/>
  <c r="E59" i="84"/>
  <c r="P58" i="84"/>
  <c r="H58" i="84"/>
  <c r="E58" i="84"/>
  <c r="P57" i="84"/>
  <c r="H57" i="84"/>
  <c r="E57" i="84"/>
  <c r="P56" i="84"/>
  <c r="N56" i="84"/>
  <c r="L56" i="84"/>
  <c r="J56" i="84"/>
  <c r="H56" i="84"/>
  <c r="E56" i="84"/>
  <c r="P55" i="84"/>
  <c r="H55" i="84"/>
  <c r="E55" i="84"/>
  <c r="P54" i="84"/>
  <c r="P60" i="84"/>
  <c r="N54" i="84"/>
  <c r="L54" i="84"/>
  <c r="J54" i="84"/>
  <c r="H54" i="84"/>
  <c r="H60" i="84"/>
  <c r="E54" i="84"/>
  <c r="P51" i="84"/>
  <c r="H51" i="84"/>
  <c r="P49" i="84"/>
  <c r="N49" i="84"/>
  <c r="L49" i="84"/>
  <c r="J49" i="84"/>
  <c r="H49" i="84"/>
  <c r="E49" i="84"/>
  <c r="P48" i="84"/>
  <c r="N48" i="84"/>
  <c r="L48" i="84"/>
  <c r="J48" i="84"/>
  <c r="H48" i="84"/>
  <c r="E48" i="84"/>
  <c r="P47" i="84"/>
  <c r="N47" i="84"/>
  <c r="L47" i="84"/>
  <c r="J47" i="84"/>
  <c r="H47" i="84"/>
  <c r="E47" i="84"/>
  <c r="P45" i="84"/>
  <c r="H45" i="84"/>
  <c r="E45" i="84"/>
  <c r="R44" i="84"/>
  <c r="P41" i="84"/>
  <c r="H41" i="84"/>
  <c r="E41" i="84"/>
  <c r="P40" i="84"/>
  <c r="N40" i="84"/>
  <c r="N51" i="84"/>
  <c r="L40" i="84"/>
  <c r="L51" i="84"/>
  <c r="J40" i="84"/>
  <c r="J51" i="84"/>
  <c r="H40" i="84"/>
  <c r="P39" i="84"/>
  <c r="N39" i="84"/>
  <c r="L39" i="84"/>
  <c r="J39" i="84"/>
  <c r="H39" i="84"/>
  <c r="P38" i="84"/>
  <c r="H38" i="84"/>
  <c r="E38" i="84"/>
  <c r="P37" i="84"/>
  <c r="P44" i="84"/>
  <c r="H37" i="84"/>
  <c r="E37" i="84"/>
  <c r="F37" i="84"/>
  <c r="P36" i="84"/>
  <c r="N36" i="84"/>
  <c r="L36" i="84"/>
  <c r="J36" i="84"/>
  <c r="H36" i="84"/>
  <c r="H44" i="84"/>
  <c r="R34" i="84"/>
  <c r="P34" i="84"/>
  <c r="N34" i="84"/>
  <c r="L34" i="84"/>
  <c r="J34" i="84"/>
  <c r="H34" i="84"/>
  <c r="E34" i="84"/>
  <c r="R33" i="84"/>
  <c r="E33" i="84"/>
  <c r="E32" i="84"/>
  <c r="P31" i="84"/>
  <c r="N31" i="84"/>
  <c r="N50" i="84"/>
  <c r="L31" i="84"/>
  <c r="J31" i="84"/>
  <c r="H31" i="84"/>
  <c r="E31" i="84"/>
  <c r="E29" i="84"/>
  <c r="P28" i="84"/>
  <c r="P50" i="84"/>
  <c r="P52" i="84"/>
  <c r="N28" i="84"/>
  <c r="L28" i="84"/>
  <c r="L50" i="84"/>
  <c r="J28" i="84"/>
  <c r="H28" i="84"/>
  <c r="H50" i="84"/>
  <c r="P26" i="84"/>
  <c r="N26" i="84"/>
  <c r="L26" i="84"/>
  <c r="J26" i="84"/>
  <c r="H26" i="84"/>
  <c r="H35" i="84"/>
  <c r="E26" i="84"/>
  <c r="P25" i="84"/>
  <c r="J25" i="84"/>
  <c r="J50" i="84"/>
  <c r="R23" i="84"/>
  <c r="P22" i="84"/>
  <c r="H22" i="84"/>
  <c r="H23" i="84"/>
  <c r="E22" i="84"/>
  <c r="P21" i="84"/>
  <c r="N21" i="84"/>
  <c r="L21" i="84"/>
  <c r="J21" i="84"/>
  <c r="H21" i="84"/>
  <c r="E21" i="84"/>
  <c r="E23" i="84"/>
  <c r="P20" i="84"/>
  <c r="P19" i="84"/>
  <c r="J19" i="84"/>
  <c r="P16" i="84"/>
  <c r="H16" i="84"/>
  <c r="E16" i="84"/>
  <c r="P15" i="84"/>
  <c r="H15" i="84"/>
  <c r="E15" i="84"/>
  <c r="R14" i="84"/>
  <c r="P14" i="84"/>
  <c r="N14" i="84"/>
  <c r="L14" i="84"/>
  <c r="J14" i="84"/>
  <c r="H14" i="84"/>
  <c r="E14" i="84"/>
  <c r="P13" i="84"/>
  <c r="N13" i="84"/>
  <c r="L13" i="84"/>
  <c r="J13" i="84"/>
  <c r="H13" i="84"/>
  <c r="E13" i="84"/>
  <c r="P12" i="84"/>
  <c r="N12" i="84"/>
  <c r="L12" i="84"/>
  <c r="J12" i="84"/>
  <c r="H12" i="84"/>
  <c r="E12" i="84"/>
  <c r="P11" i="84"/>
  <c r="N11" i="84"/>
  <c r="L11" i="84"/>
  <c r="J11" i="84"/>
  <c r="H11" i="84"/>
  <c r="E11" i="84"/>
  <c r="E36" i="84"/>
  <c r="E40" i="84"/>
  <c r="P10" i="84"/>
  <c r="H10" i="84"/>
  <c r="E10" i="84"/>
  <c r="R9" i="84"/>
  <c r="R62" i="84"/>
  <c r="R63" i="84"/>
  <c r="P9" i="84"/>
  <c r="N9" i="84"/>
  <c r="N61" i="84"/>
  <c r="L9" i="84"/>
  <c r="L61" i="84"/>
  <c r="J9" i="84"/>
  <c r="H9" i="84"/>
  <c r="H17" i="84"/>
  <c r="E9" i="84"/>
  <c r="R9" i="83"/>
  <c r="R60" i="83"/>
  <c r="R34" i="83"/>
  <c r="R33" i="83"/>
  <c r="R23" i="83"/>
  <c r="R14" i="83"/>
  <c r="R60" i="82"/>
  <c r="R34" i="82"/>
  <c r="R33" i="82"/>
  <c r="R62" i="82"/>
  <c r="R63" i="82"/>
  <c r="R23" i="82"/>
  <c r="R14" i="82"/>
  <c r="R60" i="81"/>
  <c r="R33" i="81"/>
  <c r="R23" i="81"/>
  <c r="R14" i="81"/>
  <c r="R44" i="81"/>
  <c r="R62" i="81"/>
  <c r="R63" i="81"/>
  <c r="R34" i="81"/>
  <c r="R9" i="81"/>
  <c r="R44" i="82"/>
  <c r="R9" i="82"/>
  <c r="R44" i="83"/>
  <c r="O62" i="83"/>
  <c r="O64" i="83"/>
  <c r="M62" i="83"/>
  <c r="K62" i="83"/>
  <c r="I62" i="83"/>
  <c r="G62" i="83"/>
  <c r="D62" i="83"/>
  <c r="P59" i="83"/>
  <c r="H59" i="83"/>
  <c r="E59" i="83"/>
  <c r="P58" i="83"/>
  <c r="H58" i="83"/>
  <c r="E58" i="83"/>
  <c r="P57" i="83"/>
  <c r="H57" i="83"/>
  <c r="E57" i="83"/>
  <c r="P56" i="83"/>
  <c r="N56" i="83"/>
  <c r="L56" i="83"/>
  <c r="J56" i="83"/>
  <c r="H56" i="83"/>
  <c r="E56" i="83"/>
  <c r="P55" i="83"/>
  <c r="P60" i="83"/>
  <c r="H55" i="83"/>
  <c r="E55" i="83"/>
  <c r="P54" i="83"/>
  <c r="N54" i="83"/>
  <c r="L54" i="83"/>
  <c r="J54" i="83"/>
  <c r="H54" i="83"/>
  <c r="H60" i="83"/>
  <c r="E54" i="83"/>
  <c r="P51" i="83"/>
  <c r="H51" i="83"/>
  <c r="P49" i="83"/>
  <c r="N49" i="83"/>
  <c r="L49" i="83"/>
  <c r="J49" i="83"/>
  <c r="H49" i="83"/>
  <c r="E49" i="83"/>
  <c r="P48" i="83"/>
  <c r="N48" i="83"/>
  <c r="L48" i="83"/>
  <c r="J48" i="83"/>
  <c r="H48" i="83"/>
  <c r="E48" i="83"/>
  <c r="P47" i="83"/>
  <c r="N47" i="83"/>
  <c r="L47" i="83"/>
  <c r="J47" i="83"/>
  <c r="H47" i="83"/>
  <c r="E47" i="83"/>
  <c r="P45" i="83"/>
  <c r="H45" i="83"/>
  <c r="E45" i="83"/>
  <c r="P41" i="83"/>
  <c r="H41" i="83"/>
  <c r="E41" i="83"/>
  <c r="P40" i="83"/>
  <c r="N40" i="83"/>
  <c r="N51" i="83"/>
  <c r="L40" i="83"/>
  <c r="L51" i="83"/>
  <c r="L61" i="83"/>
  <c r="J40" i="83"/>
  <c r="J51" i="83"/>
  <c r="H40" i="83"/>
  <c r="P39" i="83"/>
  <c r="N39" i="83"/>
  <c r="L39" i="83"/>
  <c r="J39" i="83"/>
  <c r="H39" i="83"/>
  <c r="E39" i="83"/>
  <c r="E51" i="83"/>
  <c r="P38" i="83"/>
  <c r="H38" i="83"/>
  <c r="E38" i="83"/>
  <c r="P37" i="83"/>
  <c r="P44" i="83"/>
  <c r="H37" i="83"/>
  <c r="E37" i="83"/>
  <c r="F37" i="83"/>
  <c r="P36" i="83"/>
  <c r="N36" i="83"/>
  <c r="L36" i="83"/>
  <c r="J36" i="83"/>
  <c r="H36" i="83"/>
  <c r="P34" i="83"/>
  <c r="N34" i="83"/>
  <c r="L34" i="83"/>
  <c r="J34" i="83"/>
  <c r="H34" i="83"/>
  <c r="H35" i="83"/>
  <c r="E34" i="83"/>
  <c r="E33" i="83"/>
  <c r="E32" i="83"/>
  <c r="P31" i="83"/>
  <c r="N31" i="83"/>
  <c r="N50" i="83"/>
  <c r="L31" i="83"/>
  <c r="J31" i="83"/>
  <c r="H31" i="83"/>
  <c r="E31" i="83"/>
  <c r="E50" i="83"/>
  <c r="E29" i="83"/>
  <c r="P28" i="83"/>
  <c r="P50" i="83"/>
  <c r="P52" i="83"/>
  <c r="N28" i="83"/>
  <c r="L28" i="83"/>
  <c r="L50" i="83"/>
  <c r="J28" i="83"/>
  <c r="H28" i="83"/>
  <c r="H50" i="83"/>
  <c r="P26" i="83"/>
  <c r="N26" i="83"/>
  <c r="L26" i="83"/>
  <c r="J26" i="83"/>
  <c r="H26" i="83"/>
  <c r="E26" i="83"/>
  <c r="P25" i="83"/>
  <c r="P35" i="83"/>
  <c r="J25" i="83"/>
  <c r="J50" i="83"/>
  <c r="P22" i="83"/>
  <c r="H22" i="83"/>
  <c r="E22" i="83"/>
  <c r="P21" i="83"/>
  <c r="N21" i="83"/>
  <c r="L21" i="83"/>
  <c r="J21" i="83"/>
  <c r="H21" i="83"/>
  <c r="E21" i="83"/>
  <c r="P20" i="83"/>
  <c r="P23" i="83"/>
  <c r="P61" i="83"/>
  <c r="P19" i="83"/>
  <c r="J19" i="83"/>
  <c r="P16" i="83"/>
  <c r="H16" i="83"/>
  <c r="E16" i="83"/>
  <c r="P15" i="83"/>
  <c r="H15" i="83"/>
  <c r="E15" i="83"/>
  <c r="P14" i="83"/>
  <c r="N14" i="83"/>
  <c r="L14" i="83"/>
  <c r="J14" i="83"/>
  <c r="H14" i="83"/>
  <c r="E14" i="83"/>
  <c r="P13" i="83"/>
  <c r="N13" i="83"/>
  <c r="L13" i="83"/>
  <c r="J13" i="83"/>
  <c r="H13" i="83"/>
  <c r="E13" i="83"/>
  <c r="P12" i="83"/>
  <c r="N12" i="83"/>
  <c r="L12" i="83"/>
  <c r="J12" i="83"/>
  <c r="H12" i="83"/>
  <c r="E12" i="83"/>
  <c r="P11" i="83"/>
  <c r="N11" i="83"/>
  <c r="L11" i="83"/>
  <c r="J11" i="83"/>
  <c r="J61" i="83"/>
  <c r="H11" i="83"/>
  <c r="E11" i="83"/>
  <c r="P10" i="83"/>
  <c r="H10" i="83"/>
  <c r="E10" i="83"/>
  <c r="P9" i="83"/>
  <c r="N9" i="83"/>
  <c r="N61" i="83"/>
  <c r="L9" i="83"/>
  <c r="J9" i="83"/>
  <c r="H9" i="83"/>
  <c r="E9" i="83"/>
  <c r="O62" i="82"/>
  <c r="G62" i="82"/>
  <c r="D62" i="82"/>
  <c r="P45" i="82"/>
  <c r="H45" i="82"/>
  <c r="E45" i="82"/>
  <c r="M62" i="82"/>
  <c r="K62" i="82"/>
  <c r="I62" i="82"/>
  <c r="P59" i="82"/>
  <c r="H59" i="82"/>
  <c r="E59" i="82"/>
  <c r="P58" i="82"/>
  <c r="H58" i="82"/>
  <c r="E58" i="82"/>
  <c r="P57" i="82"/>
  <c r="H57" i="82"/>
  <c r="E57" i="82"/>
  <c r="P56" i="82"/>
  <c r="N56" i="82"/>
  <c r="L56" i="82"/>
  <c r="J56" i="82"/>
  <c r="H56" i="82"/>
  <c r="H60" i="82"/>
  <c r="E56" i="82"/>
  <c r="P55" i="82"/>
  <c r="H55" i="82"/>
  <c r="E55" i="82"/>
  <c r="P54" i="82"/>
  <c r="P60" i="82"/>
  <c r="N54" i="82"/>
  <c r="L54" i="82"/>
  <c r="J54" i="82"/>
  <c r="H54" i="82"/>
  <c r="E54" i="82"/>
  <c r="P51" i="82"/>
  <c r="H51" i="82"/>
  <c r="P49" i="82"/>
  <c r="N49" i="82"/>
  <c r="L49" i="82"/>
  <c r="J49" i="82"/>
  <c r="H49" i="82"/>
  <c r="E49" i="82"/>
  <c r="P48" i="82"/>
  <c r="N48" i="82"/>
  <c r="L48" i="82"/>
  <c r="J48" i="82"/>
  <c r="H48" i="82"/>
  <c r="E48" i="82"/>
  <c r="P47" i="82"/>
  <c r="N47" i="82"/>
  <c r="L47" i="82"/>
  <c r="J47" i="82"/>
  <c r="H47" i="82"/>
  <c r="E47" i="82"/>
  <c r="P41" i="82"/>
  <c r="H41" i="82"/>
  <c r="E41" i="82"/>
  <c r="P40" i="82"/>
  <c r="N40" i="82"/>
  <c r="N51" i="82"/>
  <c r="L40" i="82"/>
  <c r="L51" i="82"/>
  <c r="J40" i="82"/>
  <c r="J51" i="82"/>
  <c r="H40" i="82"/>
  <c r="P39" i="82"/>
  <c r="N39" i="82"/>
  <c r="L39" i="82"/>
  <c r="J39" i="82"/>
  <c r="H39" i="82"/>
  <c r="E39" i="82"/>
  <c r="E51" i="82"/>
  <c r="P38" i="82"/>
  <c r="H38" i="82"/>
  <c r="E38" i="82"/>
  <c r="P37" i="82"/>
  <c r="H37" i="82"/>
  <c r="E37" i="82"/>
  <c r="F37" i="82"/>
  <c r="P36" i="82"/>
  <c r="N36" i="82"/>
  <c r="L36" i="82"/>
  <c r="J36" i="82"/>
  <c r="H36" i="82"/>
  <c r="P34" i="82"/>
  <c r="N34" i="82"/>
  <c r="L34" i="82"/>
  <c r="J34" i="82"/>
  <c r="H34" i="82"/>
  <c r="E34" i="82"/>
  <c r="E33" i="82"/>
  <c r="E32" i="82"/>
  <c r="P31" i="82"/>
  <c r="N31" i="82"/>
  <c r="L31" i="82"/>
  <c r="J31" i="82"/>
  <c r="H31" i="82"/>
  <c r="E31" i="82"/>
  <c r="E50" i="82"/>
  <c r="E29" i="82"/>
  <c r="P28" i="82"/>
  <c r="N28" i="82"/>
  <c r="N50" i="82"/>
  <c r="N61" i="82"/>
  <c r="L28" i="82"/>
  <c r="L50" i="82"/>
  <c r="J28" i="82"/>
  <c r="H28" i="82"/>
  <c r="H50" i="82"/>
  <c r="P26" i="82"/>
  <c r="N26" i="82"/>
  <c r="L26" i="82"/>
  <c r="J26" i="82"/>
  <c r="H26" i="82"/>
  <c r="E26" i="82"/>
  <c r="E35" i="82"/>
  <c r="P25" i="82"/>
  <c r="P50" i="82"/>
  <c r="P52" i="82"/>
  <c r="J25" i="82"/>
  <c r="P22" i="82"/>
  <c r="H22" i="82"/>
  <c r="E22" i="82"/>
  <c r="P21" i="82"/>
  <c r="N21" i="82"/>
  <c r="L21" i="82"/>
  <c r="L61" i="82"/>
  <c r="J21" i="82"/>
  <c r="H21" i="82"/>
  <c r="E21" i="82"/>
  <c r="E23" i="82"/>
  <c r="P20" i="82"/>
  <c r="P19" i="82"/>
  <c r="J19" i="82"/>
  <c r="P16" i="82"/>
  <c r="H16" i="82"/>
  <c r="E16" i="82"/>
  <c r="P15" i="82"/>
  <c r="H15" i="82"/>
  <c r="E15" i="82"/>
  <c r="P14" i="82"/>
  <c r="N14" i="82"/>
  <c r="L14" i="82"/>
  <c r="J14" i="82"/>
  <c r="H14" i="82"/>
  <c r="E14" i="82"/>
  <c r="P13" i="82"/>
  <c r="P17" i="82"/>
  <c r="N13" i="82"/>
  <c r="L13" i="82"/>
  <c r="J13" i="82"/>
  <c r="H13" i="82"/>
  <c r="E13" i="82"/>
  <c r="P12" i="82"/>
  <c r="N12" i="82"/>
  <c r="L12" i="82"/>
  <c r="J12" i="82"/>
  <c r="H12" i="82"/>
  <c r="E12" i="82"/>
  <c r="E17" i="82"/>
  <c r="P11" i="82"/>
  <c r="N11" i="82"/>
  <c r="L11" i="82"/>
  <c r="J11" i="82"/>
  <c r="H11" i="82"/>
  <c r="E11" i="82"/>
  <c r="P10" i="82"/>
  <c r="H10" i="82"/>
  <c r="E10" i="82"/>
  <c r="P9" i="82"/>
  <c r="N9" i="82"/>
  <c r="L9" i="82"/>
  <c r="J9" i="82"/>
  <c r="H9" i="82"/>
  <c r="E9" i="82"/>
  <c r="S26" i="81"/>
  <c r="Q26" i="81"/>
  <c r="O61" i="81"/>
  <c r="M61" i="81"/>
  <c r="K61" i="81"/>
  <c r="I61" i="81"/>
  <c r="G61" i="81"/>
  <c r="D61" i="81"/>
  <c r="P58" i="81"/>
  <c r="H58" i="81"/>
  <c r="E58" i="81"/>
  <c r="P57" i="81"/>
  <c r="H57" i="81"/>
  <c r="E57" i="81"/>
  <c r="P56" i="81"/>
  <c r="H56" i="81"/>
  <c r="E56" i="81"/>
  <c r="E59" i="81"/>
  <c r="P55" i="81"/>
  <c r="N55" i="81"/>
  <c r="L55" i="81"/>
  <c r="J55" i="81"/>
  <c r="H55" i="81"/>
  <c r="E55" i="81"/>
  <c r="P54" i="81"/>
  <c r="H54" i="81"/>
  <c r="E54" i="81"/>
  <c r="P53" i="81"/>
  <c r="P59" i="81"/>
  <c r="N53" i="81"/>
  <c r="L53" i="81"/>
  <c r="J53" i="81"/>
  <c r="H53" i="81"/>
  <c r="H59" i="81"/>
  <c r="E53" i="81"/>
  <c r="P50" i="81"/>
  <c r="H50" i="81"/>
  <c r="P48" i="81"/>
  <c r="N48" i="81"/>
  <c r="L48" i="81"/>
  <c r="J48" i="81"/>
  <c r="H48" i="81"/>
  <c r="E48" i="81"/>
  <c r="P47" i="81"/>
  <c r="N47" i="81"/>
  <c r="L47" i="81"/>
  <c r="J47" i="81"/>
  <c r="H47" i="81"/>
  <c r="E47" i="81"/>
  <c r="P46" i="81"/>
  <c r="N46" i="81"/>
  <c r="L46" i="81"/>
  <c r="J46" i="81"/>
  <c r="H46" i="81"/>
  <c r="E46" i="81"/>
  <c r="P41" i="81"/>
  <c r="H41" i="81"/>
  <c r="E41" i="81"/>
  <c r="P40" i="81"/>
  <c r="N40" i="81"/>
  <c r="N50" i="81"/>
  <c r="L40" i="81"/>
  <c r="L50" i="81"/>
  <c r="J40" i="81"/>
  <c r="J50" i="81"/>
  <c r="H40" i="81"/>
  <c r="P39" i="81"/>
  <c r="N39" i="81"/>
  <c r="L39" i="81"/>
  <c r="J39" i="81"/>
  <c r="H39" i="81"/>
  <c r="E39" i="81"/>
  <c r="E50" i="81"/>
  <c r="P38" i="81"/>
  <c r="H38" i="81"/>
  <c r="E38" i="81"/>
  <c r="P37" i="81"/>
  <c r="P44" i="81"/>
  <c r="H37" i="81"/>
  <c r="E37" i="81"/>
  <c r="F37" i="81"/>
  <c r="P36" i="81"/>
  <c r="N36" i="81"/>
  <c r="L36" i="81"/>
  <c r="J36" i="81"/>
  <c r="H36" i="81"/>
  <c r="H44" i="81"/>
  <c r="P34" i="81"/>
  <c r="N34" i="81"/>
  <c r="L34" i="81"/>
  <c r="J34" i="81"/>
  <c r="H34" i="81"/>
  <c r="H35" i="81"/>
  <c r="E34" i="81"/>
  <c r="E33" i="81"/>
  <c r="E32" i="81"/>
  <c r="P31" i="81"/>
  <c r="N31" i="81"/>
  <c r="N49" i="81"/>
  <c r="L31" i="81"/>
  <c r="J31" i="81"/>
  <c r="H31" i="81"/>
  <c r="E31" i="81"/>
  <c r="E49" i="81"/>
  <c r="E29" i="81"/>
  <c r="P28" i="81"/>
  <c r="P49" i="81"/>
  <c r="P51" i="81"/>
  <c r="N28" i="81"/>
  <c r="L28" i="81"/>
  <c r="L49" i="81"/>
  <c r="J28" i="81"/>
  <c r="H28" i="81"/>
  <c r="H49" i="81"/>
  <c r="P26" i="81"/>
  <c r="N26" i="81"/>
  <c r="L26" i="81"/>
  <c r="J26" i="81"/>
  <c r="H26" i="81"/>
  <c r="E26" i="81"/>
  <c r="E35" i="81"/>
  <c r="P25" i="81"/>
  <c r="J25" i="81"/>
  <c r="J49" i="81"/>
  <c r="P22" i="81"/>
  <c r="H22" i="81"/>
  <c r="H23" i="81"/>
  <c r="E22" i="81"/>
  <c r="P21" i="81"/>
  <c r="N21" i="81"/>
  <c r="L21" i="81"/>
  <c r="J21" i="81"/>
  <c r="H21" i="81"/>
  <c r="E21" i="81"/>
  <c r="P20" i="81"/>
  <c r="P23" i="81"/>
  <c r="P19" i="81"/>
  <c r="J19" i="81"/>
  <c r="P16" i="81"/>
  <c r="H16" i="81"/>
  <c r="E16" i="81"/>
  <c r="P15" i="81"/>
  <c r="P17" i="81"/>
  <c r="H15" i="81"/>
  <c r="E15" i="81"/>
  <c r="P14" i="81"/>
  <c r="N14" i="81"/>
  <c r="L14" i="81"/>
  <c r="J14" i="81"/>
  <c r="H14" i="81"/>
  <c r="E14" i="81"/>
  <c r="P13" i="81"/>
  <c r="N13" i="81"/>
  <c r="L13" i="81"/>
  <c r="J13" i="81"/>
  <c r="H13" i="81"/>
  <c r="E13" i="81"/>
  <c r="P12" i="81"/>
  <c r="N12" i="81"/>
  <c r="L12" i="81"/>
  <c r="J12" i="81"/>
  <c r="H12" i="81"/>
  <c r="E12" i="81"/>
  <c r="P11" i="81"/>
  <c r="N11" i="81"/>
  <c r="L11" i="81"/>
  <c r="J11" i="81"/>
  <c r="J60" i="81"/>
  <c r="H11" i="81"/>
  <c r="E11" i="81"/>
  <c r="P10" i="81"/>
  <c r="H10" i="81"/>
  <c r="E10" i="81"/>
  <c r="P9" i="81"/>
  <c r="N9" i="81"/>
  <c r="L9" i="81"/>
  <c r="J9" i="81"/>
  <c r="H9" i="81"/>
  <c r="H17" i="81"/>
  <c r="H60" i="81"/>
  <c r="E9" i="81"/>
  <c r="O61" i="80"/>
  <c r="M61" i="80"/>
  <c r="K61" i="80"/>
  <c r="I61" i="80"/>
  <c r="G61" i="80"/>
  <c r="D61" i="80"/>
  <c r="P58" i="80"/>
  <c r="H58" i="80"/>
  <c r="E58" i="80"/>
  <c r="P57" i="80"/>
  <c r="H57" i="80"/>
  <c r="E57" i="80"/>
  <c r="P56" i="80"/>
  <c r="H56" i="80"/>
  <c r="E56" i="80"/>
  <c r="P55" i="80"/>
  <c r="N55" i="80"/>
  <c r="L55" i="80"/>
  <c r="J55" i="80"/>
  <c r="H55" i="80"/>
  <c r="E55" i="80"/>
  <c r="P54" i="80"/>
  <c r="P59" i="80"/>
  <c r="H54" i="80"/>
  <c r="E54" i="80"/>
  <c r="P53" i="80"/>
  <c r="N53" i="80"/>
  <c r="L53" i="80"/>
  <c r="J53" i="80"/>
  <c r="H53" i="80"/>
  <c r="H59" i="80"/>
  <c r="E53" i="80"/>
  <c r="E59" i="80"/>
  <c r="P50" i="80"/>
  <c r="N50" i="80"/>
  <c r="H50" i="80"/>
  <c r="P48" i="80"/>
  <c r="N48" i="80"/>
  <c r="L48" i="80"/>
  <c r="J48" i="80"/>
  <c r="H48" i="80"/>
  <c r="E48" i="80"/>
  <c r="P47" i="80"/>
  <c r="N47" i="80"/>
  <c r="L47" i="80"/>
  <c r="J47" i="80"/>
  <c r="H47" i="80"/>
  <c r="E47" i="80"/>
  <c r="P46" i="80"/>
  <c r="N46" i="80"/>
  <c r="N60" i="80"/>
  <c r="L46" i="80"/>
  <c r="J46" i="80"/>
  <c r="H46" i="80"/>
  <c r="E46" i="80"/>
  <c r="E51" i="80"/>
  <c r="P41" i="80"/>
  <c r="H41" i="80"/>
  <c r="E41" i="80"/>
  <c r="P40" i="80"/>
  <c r="N40" i="80"/>
  <c r="L40" i="80"/>
  <c r="L50" i="80"/>
  <c r="J40" i="80"/>
  <c r="J50" i="80"/>
  <c r="H40" i="80"/>
  <c r="P39" i="80"/>
  <c r="N39" i="80"/>
  <c r="L39" i="80"/>
  <c r="J39" i="80"/>
  <c r="H39" i="80"/>
  <c r="E39" i="80"/>
  <c r="E50" i="80"/>
  <c r="P38" i="80"/>
  <c r="H38" i="80"/>
  <c r="E38" i="80"/>
  <c r="P37" i="80"/>
  <c r="H37" i="80"/>
  <c r="H44" i="80"/>
  <c r="F37" i="80"/>
  <c r="E37" i="80"/>
  <c r="P36" i="80"/>
  <c r="P44" i="80"/>
  <c r="N36" i="80"/>
  <c r="L36" i="80"/>
  <c r="J36" i="80"/>
  <c r="H36" i="80"/>
  <c r="P34" i="80"/>
  <c r="N34" i="80"/>
  <c r="L34" i="80"/>
  <c r="J34" i="80"/>
  <c r="H34" i="80"/>
  <c r="E34" i="80"/>
  <c r="E33" i="80"/>
  <c r="E32" i="80"/>
  <c r="P31" i="80"/>
  <c r="N31" i="80"/>
  <c r="L31" i="80"/>
  <c r="L49" i="80"/>
  <c r="J31" i="80"/>
  <c r="H31" i="80"/>
  <c r="E31" i="80"/>
  <c r="E49" i="80"/>
  <c r="E29" i="80"/>
  <c r="P28" i="80"/>
  <c r="P35" i="80"/>
  <c r="N28" i="80"/>
  <c r="N49" i="80"/>
  <c r="L28" i="80"/>
  <c r="J28" i="80"/>
  <c r="J49" i="80"/>
  <c r="H28" i="80"/>
  <c r="H49" i="80"/>
  <c r="H51" i="80"/>
  <c r="P26" i="80"/>
  <c r="N26" i="80"/>
  <c r="L26" i="80"/>
  <c r="J26" i="80"/>
  <c r="H26" i="80"/>
  <c r="H35" i="80"/>
  <c r="E26" i="80"/>
  <c r="E35" i="80"/>
  <c r="P25" i="80"/>
  <c r="J25" i="80"/>
  <c r="P22" i="80"/>
  <c r="H22" i="80"/>
  <c r="E22" i="80"/>
  <c r="P21" i="80"/>
  <c r="N21" i="80"/>
  <c r="L21" i="80"/>
  <c r="J21" i="80"/>
  <c r="H21" i="80"/>
  <c r="H23" i="80"/>
  <c r="E21" i="80"/>
  <c r="E23" i="80"/>
  <c r="P20" i="80"/>
  <c r="P19" i="80"/>
  <c r="P23" i="80"/>
  <c r="J19" i="80"/>
  <c r="P16" i="80"/>
  <c r="H16" i="80"/>
  <c r="E16" i="80"/>
  <c r="P15" i="80"/>
  <c r="H15" i="80"/>
  <c r="E15" i="80"/>
  <c r="P14" i="80"/>
  <c r="N14" i="80"/>
  <c r="L14" i="80"/>
  <c r="J14" i="80"/>
  <c r="H14" i="80"/>
  <c r="E14" i="80"/>
  <c r="P13" i="80"/>
  <c r="N13" i="80"/>
  <c r="L13" i="80"/>
  <c r="J13" i="80"/>
  <c r="H13" i="80"/>
  <c r="E13" i="80"/>
  <c r="P12" i="80"/>
  <c r="N12" i="80"/>
  <c r="L12" i="80"/>
  <c r="J12" i="80"/>
  <c r="H12" i="80"/>
  <c r="H17" i="80"/>
  <c r="E12" i="80"/>
  <c r="P11" i="80"/>
  <c r="N11" i="80"/>
  <c r="L11" i="80"/>
  <c r="J11" i="80"/>
  <c r="H11" i="80"/>
  <c r="E11" i="80"/>
  <c r="P10" i="80"/>
  <c r="H10" i="80"/>
  <c r="E10" i="80"/>
  <c r="P9" i="80"/>
  <c r="N9" i="80"/>
  <c r="L9" i="80"/>
  <c r="J9" i="80"/>
  <c r="J60" i="80"/>
  <c r="H9" i="80"/>
  <c r="E9" i="80"/>
  <c r="E17" i="80"/>
  <c r="O61" i="79"/>
  <c r="M61" i="79"/>
  <c r="K61" i="79"/>
  <c r="I61" i="79"/>
  <c r="G61" i="79"/>
  <c r="D61" i="79"/>
  <c r="P58" i="79"/>
  <c r="P59" i="79"/>
  <c r="H58" i="79"/>
  <c r="E58" i="79"/>
  <c r="P57" i="79"/>
  <c r="H57" i="79"/>
  <c r="E57" i="79"/>
  <c r="E59" i="79"/>
  <c r="P56" i="79"/>
  <c r="H56" i="79"/>
  <c r="E56" i="79"/>
  <c r="P55" i="79"/>
  <c r="N55" i="79"/>
  <c r="L55" i="79"/>
  <c r="J55" i="79"/>
  <c r="H55" i="79"/>
  <c r="E55" i="79"/>
  <c r="P54" i="79"/>
  <c r="H54" i="79"/>
  <c r="H59" i="79"/>
  <c r="E54" i="79"/>
  <c r="P53" i="79"/>
  <c r="N53" i="79"/>
  <c r="L53" i="79"/>
  <c r="J53" i="79"/>
  <c r="H53" i="79"/>
  <c r="E53" i="79"/>
  <c r="P50" i="79"/>
  <c r="L50" i="79"/>
  <c r="H50" i="79"/>
  <c r="P48" i="79"/>
  <c r="N48" i="79"/>
  <c r="L48" i="79"/>
  <c r="J48" i="79"/>
  <c r="H48" i="79"/>
  <c r="E48" i="79"/>
  <c r="P47" i="79"/>
  <c r="P51" i="79"/>
  <c r="N47" i="79"/>
  <c r="L47" i="79"/>
  <c r="J47" i="79"/>
  <c r="H47" i="79"/>
  <c r="E47" i="79"/>
  <c r="E51" i="79"/>
  <c r="P46" i="79"/>
  <c r="N46" i="79"/>
  <c r="L46" i="79"/>
  <c r="J46" i="79"/>
  <c r="H46" i="79"/>
  <c r="E46" i="79"/>
  <c r="P41" i="79"/>
  <c r="H41" i="79"/>
  <c r="E41" i="79"/>
  <c r="P40" i="79"/>
  <c r="N40" i="79"/>
  <c r="N50" i="79"/>
  <c r="L40" i="79"/>
  <c r="J40" i="79"/>
  <c r="J50" i="79"/>
  <c r="H40" i="79"/>
  <c r="P39" i="79"/>
  <c r="N39" i="79"/>
  <c r="L39" i="79"/>
  <c r="J39" i="79"/>
  <c r="H39" i="79"/>
  <c r="E39" i="79"/>
  <c r="E50" i="79"/>
  <c r="P38" i="79"/>
  <c r="H38" i="79"/>
  <c r="E38" i="79"/>
  <c r="P37" i="79"/>
  <c r="H37" i="79"/>
  <c r="F37" i="79"/>
  <c r="E37" i="79"/>
  <c r="P36" i="79"/>
  <c r="P44" i="79"/>
  <c r="N36" i="79"/>
  <c r="L36" i="79"/>
  <c r="J36" i="79"/>
  <c r="H36" i="79"/>
  <c r="H44" i="79"/>
  <c r="P34" i="79"/>
  <c r="N34" i="79"/>
  <c r="L34" i="79"/>
  <c r="J34" i="79"/>
  <c r="H34" i="79"/>
  <c r="E34" i="79"/>
  <c r="E33" i="79"/>
  <c r="E32" i="79"/>
  <c r="P31" i="79"/>
  <c r="N31" i="79"/>
  <c r="L31" i="79"/>
  <c r="J31" i="79"/>
  <c r="H31" i="79"/>
  <c r="E31" i="79"/>
  <c r="E49" i="79"/>
  <c r="E29" i="79"/>
  <c r="P28" i="79"/>
  <c r="P49" i="79"/>
  <c r="N28" i="79"/>
  <c r="N49" i="79"/>
  <c r="L28" i="79"/>
  <c r="L49" i="79"/>
  <c r="J28" i="79"/>
  <c r="H28" i="79"/>
  <c r="H49" i="79"/>
  <c r="H51" i="79"/>
  <c r="P26" i="79"/>
  <c r="P35" i="79"/>
  <c r="N26" i="79"/>
  <c r="L26" i="79"/>
  <c r="J26" i="79"/>
  <c r="H26" i="79"/>
  <c r="H35" i="79"/>
  <c r="E26" i="79"/>
  <c r="E35" i="79"/>
  <c r="P25" i="79"/>
  <c r="J25" i="79"/>
  <c r="J49" i="79"/>
  <c r="P22" i="79"/>
  <c r="H22" i="79"/>
  <c r="E22" i="79"/>
  <c r="P21" i="79"/>
  <c r="N21" i="79"/>
  <c r="L21" i="79"/>
  <c r="J21" i="79"/>
  <c r="H21" i="79"/>
  <c r="H23" i="79"/>
  <c r="E21" i="79"/>
  <c r="E23" i="79"/>
  <c r="P20" i="79"/>
  <c r="P19" i="79"/>
  <c r="P23" i="79"/>
  <c r="J19" i="79"/>
  <c r="P16" i="79"/>
  <c r="H16" i="79"/>
  <c r="E16" i="79"/>
  <c r="P15" i="79"/>
  <c r="H15" i="79"/>
  <c r="E15" i="79"/>
  <c r="P14" i="79"/>
  <c r="N14" i="79"/>
  <c r="L14" i="79"/>
  <c r="J14" i="79"/>
  <c r="H14" i="79"/>
  <c r="E14" i="79"/>
  <c r="P13" i="79"/>
  <c r="N13" i="79"/>
  <c r="L13" i="79"/>
  <c r="J13" i="79"/>
  <c r="H13" i="79"/>
  <c r="E13" i="79"/>
  <c r="P12" i="79"/>
  <c r="N12" i="79"/>
  <c r="L12" i="79"/>
  <c r="J12" i="79"/>
  <c r="H12" i="79"/>
  <c r="E12" i="79"/>
  <c r="E36" i="79"/>
  <c r="P11" i="79"/>
  <c r="N11" i="79"/>
  <c r="L11" i="79"/>
  <c r="J11" i="79"/>
  <c r="H11" i="79"/>
  <c r="E11" i="79"/>
  <c r="P10" i="79"/>
  <c r="H10" i="79"/>
  <c r="E10" i="79"/>
  <c r="P9" i="79"/>
  <c r="N9" i="79"/>
  <c r="L9" i="79"/>
  <c r="L60" i="79"/>
  <c r="J9" i="79"/>
  <c r="J60" i="79"/>
  <c r="H9" i="79"/>
  <c r="E9" i="79"/>
  <c r="O61" i="78"/>
  <c r="M61" i="78"/>
  <c r="K61" i="78"/>
  <c r="I61" i="78"/>
  <c r="G61" i="78"/>
  <c r="D61" i="78"/>
  <c r="P58" i="78"/>
  <c r="H58" i="78"/>
  <c r="E58" i="78"/>
  <c r="P57" i="78"/>
  <c r="H57" i="78"/>
  <c r="E57" i="78"/>
  <c r="P56" i="78"/>
  <c r="H56" i="78"/>
  <c r="E56" i="78"/>
  <c r="P55" i="78"/>
  <c r="N55" i="78"/>
  <c r="L55" i="78"/>
  <c r="J55" i="78"/>
  <c r="H55" i="78"/>
  <c r="E55" i="78"/>
  <c r="P54" i="78"/>
  <c r="P59" i="78"/>
  <c r="H54" i="78"/>
  <c r="E54" i="78"/>
  <c r="P53" i="78"/>
  <c r="N53" i="78"/>
  <c r="L53" i="78"/>
  <c r="J53" i="78"/>
  <c r="H53" i="78"/>
  <c r="H59" i="78"/>
  <c r="E53" i="78"/>
  <c r="E59" i="78"/>
  <c r="P50" i="78"/>
  <c r="H50" i="78"/>
  <c r="P48" i="78"/>
  <c r="N48" i="78"/>
  <c r="L48" i="78"/>
  <c r="J48" i="78"/>
  <c r="H48" i="78"/>
  <c r="E48" i="78"/>
  <c r="P47" i="78"/>
  <c r="N47" i="78"/>
  <c r="L47" i="78"/>
  <c r="J47" i="78"/>
  <c r="H47" i="78"/>
  <c r="H51" i="78"/>
  <c r="E47" i="78"/>
  <c r="P46" i="78"/>
  <c r="N46" i="78"/>
  <c r="L46" i="78"/>
  <c r="J46" i="78"/>
  <c r="H46" i="78"/>
  <c r="E46" i="78"/>
  <c r="P41" i="78"/>
  <c r="P44" i="78"/>
  <c r="H41" i="78"/>
  <c r="E41" i="78"/>
  <c r="P40" i="78"/>
  <c r="N40" i="78"/>
  <c r="N50" i="78"/>
  <c r="L40" i="78"/>
  <c r="L50" i="78"/>
  <c r="J40" i="78"/>
  <c r="J50" i="78"/>
  <c r="H40" i="78"/>
  <c r="P39" i="78"/>
  <c r="N39" i="78"/>
  <c r="L39" i="78"/>
  <c r="J39" i="78"/>
  <c r="H39" i="78"/>
  <c r="E39" i="78"/>
  <c r="E50" i="78"/>
  <c r="P38" i="78"/>
  <c r="H38" i="78"/>
  <c r="E38" i="78"/>
  <c r="P37" i="78"/>
  <c r="H37" i="78"/>
  <c r="F37" i="78"/>
  <c r="E37" i="78"/>
  <c r="P36" i="78"/>
  <c r="N36" i="78"/>
  <c r="L36" i="78"/>
  <c r="J36" i="78"/>
  <c r="H36" i="78"/>
  <c r="H44" i="78"/>
  <c r="P34" i="78"/>
  <c r="N34" i="78"/>
  <c r="L34" i="78"/>
  <c r="J34" i="78"/>
  <c r="H34" i="78"/>
  <c r="E34" i="78"/>
  <c r="E33" i="78"/>
  <c r="E32" i="78"/>
  <c r="P31" i="78"/>
  <c r="N31" i="78"/>
  <c r="L31" i="78"/>
  <c r="J31" i="78"/>
  <c r="H31" i="78"/>
  <c r="E31" i="78"/>
  <c r="E49" i="78"/>
  <c r="E29" i="78"/>
  <c r="P28" i="78"/>
  <c r="P49" i="78"/>
  <c r="N28" i="78"/>
  <c r="N49" i="78"/>
  <c r="N60" i="78"/>
  <c r="L28" i="78"/>
  <c r="L49" i="78"/>
  <c r="J28" i="78"/>
  <c r="J49" i="78"/>
  <c r="H28" i="78"/>
  <c r="H49" i="78"/>
  <c r="P26" i="78"/>
  <c r="N26" i="78"/>
  <c r="L26" i="78"/>
  <c r="J26" i="78"/>
  <c r="H26" i="78"/>
  <c r="H35" i="78"/>
  <c r="E26" i="78"/>
  <c r="P25" i="78"/>
  <c r="P35" i="78"/>
  <c r="J25" i="78"/>
  <c r="P22" i="78"/>
  <c r="H22" i="78"/>
  <c r="E22" i="78"/>
  <c r="P21" i="78"/>
  <c r="N21" i="78"/>
  <c r="L21" i="78"/>
  <c r="J21" i="78"/>
  <c r="H21" i="78"/>
  <c r="H23" i="78"/>
  <c r="E21" i="78"/>
  <c r="E23" i="78"/>
  <c r="P20" i="78"/>
  <c r="P19" i="78"/>
  <c r="P23" i="78"/>
  <c r="J19" i="78"/>
  <c r="P16" i="78"/>
  <c r="H16" i="78"/>
  <c r="E16" i="78"/>
  <c r="P15" i="78"/>
  <c r="H15" i="78"/>
  <c r="E15" i="78"/>
  <c r="P14" i="78"/>
  <c r="N14" i="78"/>
  <c r="L14" i="78"/>
  <c r="J14" i="78"/>
  <c r="H14" i="78"/>
  <c r="E14" i="78"/>
  <c r="P13" i="78"/>
  <c r="N13" i="78"/>
  <c r="L13" i="78"/>
  <c r="J13" i="78"/>
  <c r="H13" i="78"/>
  <c r="E13" i="78"/>
  <c r="P12" i="78"/>
  <c r="N12" i="78"/>
  <c r="L12" i="78"/>
  <c r="J12" i="78"/>
  <c r="H12" i="78"/>
  <c r="E12" i="78"/>
  <c r="P11" i="78"/>
  <c r="N11" i="78"/>
  <c r="L11" i="78"/>
  <c r="J11" i="78"/>
  <c r="H11" i="78"/>
  <c r="E11" i="78"/>
  <c r="P10" i="78"/>
  <c r="H10" i="78"/>
  <c r="E10" i="78"/>
  <c r="P9" i="78"/>
  <c r="N9" i="78"/>
  <c r="L9" i="78"/>
  <c r="J9" i="78"/>
  <c r="H9" i="78"/>
  <c r="E9" i="78"/>
  <c r="E36" i="78"/>
  <c r="P48" i="77"/>
  <c r="H9" i="77"/>
  <c r="O61" i="77"/>
  <c r="M61" i="77"/>
  <c r="K61" i="77"/>
  <c r="I61" i="77"/>
  <c r="G61" i="77"/>
  <c r="D61" i="77"/>
  <c r="P58" i="77"/>
  <c r="H58" i="77"/>
  <c r="E58" i="77"/>
  <c r="P57" i="77"/>
  <c r="H57" i="77"/>
  <c r="E57" i="77"/>
  <c r="P56" i="77"/>
  <c r="H56" i="77"/>
  <c r="E56" i="77"/>
  <c r="P55" i="77"/>
  <c r="P59" i="77"/>
  <c r="N55" i="77"/>
  <c r="L55" i="77"/>
  <c r="J55" i="77"/>
  <c r="H55" i="77"/>
  <c r="E55" i="77"/>
  <c r="P54" i="77"/>
  <c r="H54" i="77"/>
  <c r="E54" i="77"/>
  <c r="E59" i="77"/>
  <c r="P53" i="77"/>
  <c r="N53" i="77"/>
  <c r="L53" i="77"/>
  <c r="J53" i="77"/>
  <c r="H53" i="77"/>
  <c r="E53" i="77"/>
  <c r="P50" i="77"/>
  <c r="H50" i="77"/>
  <c r="N48" i="77"/>
  <c r="L48" i="77"/>
  <c r="J48" i="77"/>
  <c r="H48" i="77"/>
  <c r="E48" i="77"/>
  <c r="P47" i="77"/>
  <c r="P51" i="77"/>
  <c r="N47" i="77"/>
  <c r="L47" i="77"/>
  <c r="J47" i="77"/>
  <c r="H47" i="77"/>
  <c r="E47" i="77"/>
  <c r="P46" i="77"/>
  <c r="N46" i="77"/>
  <c r="L46" i="77"/>
  <c r="J46" i="77"/>
  <c r="H46" i="77"/>
  <c r="E46" i="77"/>
  <c r="P41" i="77"/>
  <c r="H41" i="77"/>
  <c r="E41" i="77"/>
  <c r="P40" i="77"/>
  <c r="N40" i="77"/>
  <c r="N50" i="77"/>
  <c r="L40" i="77"/>
  <c r="L50" i="77"/>
  <c r="J40" i="77"/>
  <c r="J50" i="77"/>
  <c r="H40" i="77"/>
  <c r="P39" i="77"/>
  <c r="N39" i="77"/>
  <c r="L39" i="77"/>
  <c r="J39" i="77"/>
  <c r="H39" i="77"/>
  <c r="E39" i="77"/>
  <c r="E50" i="77"/>
  <c r="P38" i="77"/>
  <c r="H38" i="77"/>
  <c r="E38" i="77"/>
  <c r="P37" i="77"/>
  <c r="P44" i="77"/>
  <c r="H37" i="77"/>
  <c r="E37" i="77"/>
  <c r="F37" i="77"/>
  <c r="P36" i="77"/>
  <c r="N36" i="77"/>
  <c r="L36" i="77"/>
  <c r="J36" i="77"/>
  <c r="H36" i="77"/>
  <c r="P34" i="77"/>
  <c r="N34" i="77"/>
  <c r="L34" i="77"/>
  <c r="J34" i="77"/>
  <c r="H34" i="77"/>
  <c r="E34" i="77"/>
  <c r="E35" i="77"/>
  <c r="E33" i="77"/>
  <c r="E32" i="77"/>
  <c r="P31" i="77"/>
  <c r="N31" i="77"/>
  <c r="N49" i="77"/>
  <c r="L31" i="77"/>
  <c r="J31" i="77"/>
  <c r="H31" i="77"/>
  <c r="E31" i="77"/>
  <c r="E49" i="77"/>
  <c r="E29" i="77"/>
  <c r="P28" i="77"/>
  <c r="P49" i="77"/>
  <c r="N28" i="77"/>
  <c r="L28" i="77"/>
  <c r="L49" i="77"/>
  <c r="J28" i="77"/>
  <c r="J49" i="77"/>
  <c r="H28" i="77"/>
  <c r="H35" i="77"/>
  <c r="P26" i="77"/>
  <c r="P35" i="77"/>
  <c r="N26" i="77"/>
  <c r="L26" i="77"/>
  <c r="J26" i="77"/>
  <c r="H26" i="77"/>
  <c r="E26" i="77"/>
  <c r="P25" i="77"/>
  <c r="J25" i="77"/>
  <c r="P22" i="77"/>
  <c r="H22" i="77"/>
  <c r="E22" i="77"/>
  <c r="P21" i="77"/>
  <c r="N21" i="77"/>
  <c r="L21" i="77"/>
  <c r="J21" i="77"/>
  <c r="H21" i="77"/>
  <c r="E21" i="77"/>
  <c r="E23" i="77"/>
  <c r="P20" i="77"/>
  <c r="P19" i="77"/>
  <c r="P23" i="77"/>
  <c r="J19" i="77"/>
  <c r="P16" i="77"/>
  <c r="H16" i="77"/>
  <c r="E16" i="77"/>
  <c r="P15" i="77"/>
  <c r="H15" i="77"/>
  <c r="E15" i="77"/>
  <c r="P14" i="77"/>
  <c r="N14" i="77"/>
  <c r="L14" i="77"/>
  <c r="J14" i="77"/>
  <c r="H14" i="77"/>
  <c r="E14" i="77"/>
  <c r="P13" i="77"/>
  <c r="N13" i="77"/>
  <c r="L13" i="77"/>
  <c r="J13" i="77"/>
  <c r="H13" i="77"/>
  <c r="E13" i="77"/>
  <c r="P12" i="77"/>
  <c r="N12" i="77"/>
  <c r="L12" i="77"/>
  <c r="J12" i="77"/>
  <c r="H12" i="77"/>
  <c r="E12" i="77"/>
  <c r="P11" i="77"/>
  <c r="N11" i="77"/>
  <c r="L11" i="77"/>
  <c r="J11" i="77"/>
  <c r="H11" i="77"/>
  <c r="E11" i="77"/>
  <c r="P10" i="77"/>
  <c r="H10" i="77"/>
  <c r="E10" i="77"/>
  <c r="P9" i="77"/>
  <c r="P17" i="77"/>
  <c r="N9" i="77"/>
  <c r="L9" i="77"/>
  <c r="L60" i="77"/>
  <c r="J9" i="77"/>
  <c r="J60" i="77"/>
  <c r="E9" i="77"/>
  <c r="E36" i="77"/>
  <c r="E44" i="77"/>
  <c r="E40" i="77"/>
  <c r="O61" i="75"/>
  <c r="M61" i="75"/>
  <c r="K61" i="75"/>
  <c r="I61" i="75"/>
  <c r="G61" i="75"/>
  <c r="D61" i="75"/>
  <c r="P58" i="75"/>
  <c r="P59" i="75"/>
  <c r="H58" i="75"/>
  <c r="E58" i="75"/>
  <c r="P57" i="75"/>
  <c r="H57" i="75"/>
  <c r="E57" i="75"/>
  <c r="P56" i="75"/>
  <c r="H56" i="75"/>
  <c r="E56" i="75"/>
  <c r="P55" i="75"/>
  <c r="N55" i="75"/>
  <c r="L55" i="75"/>
  <c r="J55" i="75"/>
  <c r="H55" i="75"/>
  <c r="E55" i="75"/>
  <c r="P54" i="75"/>
  <c r="H54" i="75"/>
  <c r="E54" i="75"/>
  <c r="P53" i="75"/>
  <c r="N53" i="75"/>
  <c r="L53" i="75"/>
  <c r="J53" i="75"/>
  <c r="H53" i="75"/>
  <c r="E53" i="75"/>
  <c r="E59" i="75"/>
  <c r="P50" i="75"/>
  <c r="H50" i="75"/>
  <c r="P48" i="75"/>
  <c r="N48" i="75"/>
  <c r="L48" i="75"/>
  <c r="J48" i="75"/>
  <c r="H48" i="75"/>
  <c r="E48" i="75"/>
  <c r="P47" i="75"/>
  <c r="N47" i="75"/>
  <c r="L47" i="75"/>
  <c r="J47" i="75"/>
  <c r="H47" i="75"/>
  <c r="E47" i="75"/>
  <c r="P46" i="75"/>
  <c r="N46" i="75"/>
  <c r="L46" i="75"/>
  <c r="J46" i="75"/>
  <c r="H46" i="75"/>
  <c r="E46" i="75"/>
  <c r="E51" i="75"/>
  <c r="P41" i="75"/>
  <c r="H41" i="75"/>
  <c r="E41" i="75"/>
  <c r="P40" i="75"/>
  <c r="N40" i="75"/>
  <c r="N50" i="75"/>
  <c r="L40" i="75"/>
  <c r="L50" i="75"/>
  <c r="J40" i="75"/>
  <c r="J50" i="75"/>
  <c r="H40" i="75"/>
  <c r="P39" i="75"/>
  <c r="N39" i="75"/>
  <c r="L39" i="75"/>
  <c r="J39" i="75"/>
  <c r="H39" i="75"/>
  <c r="E39" i="75"/>
  <c r="E50" i="75"/>
  <c r="P38" i="75"/>
  <c r="H38" i="75"/>
  <c r="E38" i="75"/>
  <c r="P37" i="75"/>
  <c r="H37" i="75"/>
  <c r="E37" i="75"/>
  <c r="F37" i="75"/>
  <c r="P36" i="75"/>
  <c r="P44" i="75"/>
  <c r="N36" i="75"/>
  <c r="L36" i="75"/>
  <c r="J36" i="75"/>
  <c r="H36" i="75"/>
  <c r="H44" i="75"/>
  <c r="P34" i="75"/>
  <c r="N34" i="75"/>
  <c r="L34" i="75"/>
  <c r="J34" i="75"/>
  <c r="H34" i="75"/>
  <c r="E34" i="75"/>
  <c r="E33" i="75"/>
  <c r="E32" i="75"/>
  <c r="P31" i="75"/>
  <c r="N31" i="75"/>
  <c r="L31" i="75"/>
  <c r="J31" i="75"/>
  <c r="H31" i="75"/>
  <c r="E31" i="75"/>
  <c r="E49" i="75"/>
  <c r="F50" i="75"/>
  <c r="F61" i="75"/>
  <c r="E29" i="75"/>
  <c r="E35" i="75"/>
  <c r="P28" i="75"/>
  <c r="P49" i="75"/>
  <c r="N28" i="75"/>
  <c r="N49" i="75"/>
  <c r="L28" i="75"/>
  <c r="L49" i="75"/>
  <c r="J28" i="75"/>
  <c r="H28" i="75"/>
  <c r="H49" i="75"/>
  <c r="H51" i="75"/>
  <c r="P26" i="75"/>
  <c r="N26" i="75"/>
  <c r="L26" i="75"/>
  <c r="J26" i="75"/>
  <c r="H26" i="75"/>
  <c r="H35" i="75"/>
  <c r="E26" i="75"/>
  <c r="P25" i="75"/>
  <c r="J25" i="75"/>
  <c r="J49" i="75"/>
  <c r="J60" i="75"/>
  <c r="P22" i="75"/>
  <c r="H22" i="75"/>
  <c r="E22" i="75"/>
  <c r="E23" i="75"/>
  <c r="P21" i="75"/>
  <c r="N21" i="75"/>
  <c r="L21" i="75"/>
  <c r="J21" i="75"/>
  <c r="H21" i="75"/>
  <c r="H23" i="75"/>
  <c r="E21" i="75"/>
  <c r="P20" i="75"/>
  <c r="P19" i="75"/>
  <c r="P23" i="75"/>
  <c r="J19" i="75"/>
  <c r="P16" i="75"/>
  <c r="H16" i="75"/>
  <c r="E16" i="75"/>
  <c r="P15" i="75"/>
  <c r="H15" i="75"/>
  <c r="E15" i="75"/>
  <c r="P14" i="75"/>
  <c r="N14" i="75"/>
  <c r="L14" i="75"/>
  <c r="J14" i="75"/>
  <c r="H14" i="75"/>
  <c r="E14" i="75"/>
  <c r="P13" i="75"/>
  <c r="N13" i="75"/>
  <c r="L13" i="75"/>
  <c r="J13" i="75"/>
  <c r="H13" i="75"/>
  <c r="E13" i="75"/>
  <c r="P12" i="75"/>
  <c r="N12" i="75"/>
  <c r="L12" i="75"/>
  <c r="J12" i="75"/>
  <c r="H12" i="75"/>
  <c r="E12" i="75"/>
  <c r="P11" i="75"/>
  <c r="N11" i="75"/>
  <c r="L11" i="75"/>
  <c r="J11" i="75"/>
  <c r="H11" i="75"/>
  <c r="E11" i="75"/>
  <c r="P10" i="75"/>
  <c r="H10" i="75"/>
  <c r="E10" i="75"/>
  <c r="P9" i="75"/>
  <c r="N9" i="75"/>
  <c r="L9" i="75"/>
  <c r="L60" i="75"/>
  <c r="J9" i="75"/>
  <c r="H9" i="75"/>
  <c r="E9" i="75"/>
  <c r="E36" i="75"/>
  <c r="E40" i="75"/>
  <c r="O61" i="74"/>
  <c r="M61" i="74"/>
  <c r="K61" i="74"/>
  <c r="I61" i="74"/>
  <c r="G61" i="74"/>
  <c r="D61" i="74"/>
  <c r="P58" i="74"/>
  <c r="H58" i="74"/>
  <c r="E58" i="74"/>
  <c r="P57" i="74"/>
  <c r="H57" i="74"/>
  <c r="E57" i="74"/>
  <c r="P56" i="74"/>
  <c r="H56" i="74"/>
  <c r="E56" i="74"/>
  <c r="P55" i="74"/>
  <c r="N55" i="74"/>
  <c r="L55" i="74"/>
  <c r="J55" i="74"/>
  <c r="H55" i="74"/>
  <c r="H59" i="74"/>
  <c r="E55" i="74"/>
  <c r="P54" i="74"/>
  <c r="H54" i="74"/>
  <c r="E54" i="74"/>
  <c r="P53" i="74"/>
  <c r="P59" i="74"/>
  <c r="N53" i="74"/>
  <c r="L53" i="74"/>
  <c r="J53" i="74"/>
  <c r="H53" i="74"/>
  <c r="E53" i="74"/>
  <c r="E59" i="74"/>
  <c r="P50" i="74"/>
  <c r="H50" i="74"/>
  <c r="P48" i="74"/>
  <c r="N48" i="74"/>
  <c r="L48" i="74"/>
  <c r="J48" i="74"/>
  <c r="H48" i="74"/>
  <c r="E48" i="74"/>
  <c r="P47" i="74"/>
  <c r="P51" i="74"/>
  <c r="N47" i="74"/>
  <c r="L47" i="74"/>
  <c r="J47" i="74"/>
  <c r="H47" i="74"/>
  <c r="E47" i="74"/>
  <c r="P46" i="74"/>
  <c r="N46" i="74"/>
  <c r="L46" i="74"/>
  <c r="J46" i="74"/>
  <c r="H46" i="74"/>
  <c r="H51" i="74"/>
  <c r="E46" i="74"/>
  <c r="P41" i="74"/>
  <c r="H41" i="74"/>
  <c r="E41" i="74"/>
  <c r="P40" i="74"/>
  <c r="P44" i="74"/>
  <c r="N40" i="74"/>
  <c r="N50" i="74"/>
  <c r="L40" i="74"/>
  <c r="L50" i="74"/>
  <c r="J40" i="74"/>
  <c r="J50" i="74"/>
  <c r="H40" i="74"/>
  <c r="P39" i="74"/>
  <c r="N39" i="74"/>
  <c r="L39" i="74"/>
  <c r="J39" i="74"/>
  <c r="H39" i="74"/>
  <c r="E39" i="74"/>
  <c r="E50" i="74"/>
  <c r="P38" i="74"/>
  <c r="H38" i="74"/>
  <c r="E38" i="74"/>
  <c r="P37" i="74"/>
  <c r="H37" i="74"/>
  <c r="E37" i="74"/>
  <c r="F37" i="74"/>
  <c r="P36" i="74"/>
  <c r="N36" i="74"/>
  <c r="L36" i="74"/>
  <c r="J36" i="74"/>
  <c r="H36" i="74"/>
  <c r="H44" i="74"/>
  <c r="P34" i="74"/>
  <c r="N34" i="74"/>
  <c r="L34" i="74"/>
  <c r="J34" i="74"/>
  <c r="H34" i="74"/>
  <c r="E34" i="74"/>
  <c r="E33" i="74"/>
  <c r="E32" i="74"/>
  <c r="P31" i="74"/>
  <c r="N31" i="74"/>
  <c r="L31" i="74"/>
  <c r="J31" i="74"/>
  <c r="H31" i="74"/>
  <c r="E31" i="74"/>
  <c r="E49" i="74"/>
  <c r="E29" i="74"/>
  <c r="E35" i="74"/>
  <c r="P28" i="74"/>
  <c r="P35" i="74"/>
  <c r="P49" i="74"/>
  <c r="N28" i="74"/>
  <c r="N49" i="74"/>
  <c r="L28" i="74"/>
  <c r="L49" i="74"/>
  <c r="J28" i="74"/>
  <c r="J49" i="74"/>
  <c r="H28" i="74"/>
  <c r="H49" i="74"/>
  <c r="P26" i="74"/>
  <c r="N26" i="74"/>
  <c r="L26" i="74"/>
  <c r="J26" i="74"/>
  <c r="H26" i="74"/>
  <c r="H35" i="74"/>
  <c r="E26" i="74"/>
  <c r="P25" i="74"/>
  <c r="J25" i="74"/>
  <c r="P22" i="74"/>
  <c r="H22" i="74"/>
  <c r="E22" i="74"/>
  <c r="P21" i="74"/>
  <c r="N21" i="74"/>
  <c r="L21" i="74"/>
  <c r="J21" i="74"/>
  <c r="H21" i="74"/>
  <c r="H23" i="74"/>
  <c r="E21" i="74"/>
  <c r="E23" i="74"/>
  <c r="P20" i="74"/>
  <c r="P19" i="74"/>
  <c r="P23" i="74"/>
  <c r="J19" i="74"/>
  <c r="P16" i="74"/>
  <c r="H16" i="74"/>
  <c r="E16" i="74"/>
  <c r="P15" i="74"/>
  <c r="H15" i="74"/>
  <c r="E15" i="74"/>
  <c r="P14" i="74"/>
  <c r="N14" i="74"/>
  <c r="L14" i="74"/>
  <c r="J14" i="74"/>
  <c r="H14" i="74"/>
  <c r="E14" i="74"/>
  <c r="P13" i="74"/>
  <c r="N13" i="74"/>
  <c r="L13" i="74"/>
  <c r="J13" i="74"/>
  <c r="H13" i="74"/>
  <c r="E13" i="74"/>
  <c r="P12" i="74"/>
  <c r="N12" i="74"/>
  <c r="L12" i="74"/>
  <c r="J12" i="74"/>
  <c r="H12" i="74"/>
  <c r="H17" i="74"/>
  <c r="H60" i="74"/>
  <c r="E12" i="74"/>
  <c r="P11" i="74"/>
  <c r="N11" i="74"/>
  <c r="N60" i="74"/>
  <c r="L11" i="74"/>
  <c r="L60" i="74"/>
  <c r="J11" i="74"/>
  <c r="J60" i="74"/>
  <c r="H11" i="74"/>
  <c r="E11" i="74"/>
  <c r="P10" i="74"/>
  <c r="H10" i="74"/>
  <c r="E10" i="74"/>
  <c r="E17" i="74"/>
  <c r="P9" i="74"/>
  <c r="P17" i="74"/>
  <c r="N9" i="74"/>
  <c r="L9" i="74"/>
  <c r="J9" i="74"/>
  <c r="H9" i="74"/>
  <c r="E9" i="74"/>
  <c r="O61" i="73"/>
  <c r="M61" i="73"/>
  <c r="K61" i="73"/>
  <c r="I61" i="73"/>
  <c r="G61" i="73"/>
  <c r="D61" i="73"/>
  <c r="P58" i="73"/>
  <c r="P59" i="73"/>
  <c r="H58" i="73"/>
  <c r="E58" i="73"/>
  <c r="P57" i="73"/>
  <c r="H57" i="73"/>
  <c r="E57" i="73"/>
  <c r="P56" i="73"/>
  <c r="H56" i="73"/>
  <c r="E56" i="73"/>
  <c r="P55" i="73"/>
  <c r="N55" i="73"/>
  <c r="L55" i="73"/>
  <c r="J55" i="73"/>
  <c r="H55" i="73"/>
  <c r="H59" i="73"/>
  <c r="E55" i="73"/>
  <c r="P54" i="73"/>
  <c r="H54" i="73"/>
  <c r="E54" i="73"/>
  <c r="P53" i="73"/>
  <c r="N53" i="73"/>
  <c r="L53" i="73"/>
  <c r="J53" i="73"/>
  <c r="H53" i="73"/>
  <c r="E53" i="73"/>
  <c r="E59" i="73"/>
  <c r="P50" i="73"/>
  <c r="H50" i="73"/>
  <c r="P48" i="73"/>
  <c r="N48" i="73"/>
  <c r="L48" i="73"/>
  <c r="J48" i="73"/>
  <c r="H48" i="73"/>
  <c r="E48" i="73"/>
  <c r="P47" i="73"/>
  <c r="P51" i="73"/>
  <c r="N47" i="73"/>
  <c r="L47" i="73"/>
  <c r="J47" i="73"/>
  <c r="H47" i="73"/>
  <c r="E47" i="73"/>
  <c r="P46" i="73"/>
  <c r="N46" i="73"/>
  <c r="L46" i="73"/>
  <c r="J46" i="73"/>
  <c r="H46" i="73"/>
  <c r="H51" i="73"/>
  <c r="E46" i="73"/>
  <c r="E51" i="73"/>
  <c r="P41" i="73"/>
  <c r="H41" i="73"/>
  <c r="E41" i="73"/>
  <c r="P40" i="73"/>
  <c r="N40" i="73"/>
  <c r="N50" i="73"/>
  <c r="L40" i="73"/>
  <c r="L50" i="73"/>
  <c r="J40" i="73"/>
  <c r="J50" i="73"/>
  <c r="H40" i="73"/>
  <c r="P39" i="73"/>
  <c r="N39" i="73"/>
  <c r="L39" i="73"/>
  <c r="J39" i="73"/>
  <c r="H39" i="73"/>
  <c r="E39" i="73"/>
  <c r="E50" i="73"/>
  <c r="P38" i="73"/>
  <c r="H38" i="73"/>
  <c r="E38" i="73"/>
  <c r="P37" i="73"/>
  <c r="H37" i="73"/>
  <c r="H44" i="73"/>
  <c r="F37" i="73"/>
  <c r="E37" i="73"/>
  <c r="P36" i="73"/>
  <c r="P44" i="73"/>
  <c r="N36" i="73"/>
  <c r="L36" i="73"/>
  <c r="J36" i="73"/>
  <c r="H36" i="73"/>
  <c r="P34" i="73"/>
  <c r="N34" i="73"/>
  <c r="L34" i="73"/>
  <c r="J34" i="73"/>
  <c r="H34" i="73"/>
  <c r="E34" i="73"/>
  <c r="E33" i="73"/>
  <c r="E32" i="73"/>
  <c r="P31" i="73"/>
  <c r="N31" i="73"/>
  <c r="L31" i="73"/>
  <c r="J31" i="73"/>
  <c r="J49" i="73"/>
  <c r="H31" i="73"/>
  <c r="E31" i="73"/>
  <c r="E49" i="73"/>
  <c r="E29" i="73"/>
  <c r="E35" i="73"/>
  <c r="P28" i="73"/>
  <c r="P35" i="73"/>
  <c r="P49" i="73"/>
  <c r="N28" i="73"/>
  <c r="N49" i="73"/>
  <c r="L28" i="73"/>
  <c r="L49" i="73"/>
  <c r="J28" i="73"/>
  <c r="H28" i="73"/>
  <c r="H49" i="73"/>
  <c r="P26" i="73"/>
  <c r="N26" i="73"/>
  <c r="L26" i="73"/>
  <c r="J26" i="73"/>
  <c r="H26" i="73"/>
  <c r="H35" i="73"/>
  <c r="E26" i="73"/>
  <c r="P25" i="73"/>
  <c r="J25" i="73"/>
  <c r="P22" i="73"/>
  <c r="H22" i="73"/>
  <c r="H23" i="73"/>
  <c r="E22" i="73"/>
  <c r="E23" i="73"/>
  <c r="P21" i="73"/>
  <c r="N21" i="73"/>
  <c r="L21" i="73"/>
  <c r="J21" i="73"/>
  <c r="H21" i="73"/>
  <c r="E21" i="73"/>
  <c r="P20" i="73"/>
  <c r="P19" i="73"/>
  <c r="J19" i="73"/>
  <c r="P16" i="73"/>
  <c r="H16" i="73"/>
  <c r="E16" i="73"/>
  <c r="P15" i="73"/>
  <c r="H15" i="73"/>
  <c r="E15" i="73"/>
  <c r="P14" i="73"/>
  <c r="N14" i="73"/>
  <c r="L14" i="73"/>
  <c r="J14" i="73"/>
  <c r="H14" i="73"/>
  <c r="E14" i="73"/>
  <c r="P13" i="73"/>
  <c r="N13" i="73"/>
  <c r="L13" i="73"/>
  <c r="J13" i="73"/>
  <c r="H13" i="73"/>
  <c r="E13" i="73"/>
  <c r="P12" i="73"/>
  <c r="N12" i="73"/>
  <c r="L12" i="73"/>
  <c r="J12" i="73"/>
  <c r="H12" i="73"/>
  <c r="E12" i="73"/>
  <c r="P11" i="73"/>
  <c r="P17" i="73"/>
  <c r="N11" i="73"/>
  <c r="L11" i="73"/>
  <c r="J11" i="73"/>
  <c r="H11" i="73"/>
  <c r="E11" i="73"/>
  <c r="E36" i="73"/>
  <c r="P10" i="73"/>
  <c r="H10" i="73"/>
  <c r="E10" i="73"/>
  <c r="P9" i="73"/>
  <c r="N9" i="73"/>
  <c r="L9" i="73"/>
  <c r="L60" i="73"/>
  <c r="J9" i="73"/>
  <c r="J60" i="73"/>
  <c r="H9" i="73"/>
  <c r="H17" i="73"/>
  <c r="E9" i="73"/>
  <c r="E17" i="73"/>
  <c r="O61" i="72"/>
  <c r="M61" i="72"/>
  <c r="K61" i="72"/>
  <c r="I61" i="72"/>
  <c r="G61" i="72"/>
  <c r="D61" i="72"/>
  <c r="P58" i="72"/>
  <c r="P59" i="72"/>
  <c r="H58" i="72"/>
  <c r="H59" i="72"/>
  <c r="E58" i="72"/>
  <c r="P57" i="72"/>
  <c r="H57" i="72"/>
  <c r="E57" i="72"/>
  <c r="P56" i="72"/>
  <c r="H56" i="72"/>
  <c r="E56" i="72"/>
  <c r="P55" i="72"/>
  <c r="N55" i="72"/>
  <c r="L55" i="72"/>
  <c r="J55" i="72"/>
  <c r="H55" i="72"/>
  <c r="E55" i="72"/>
  <c r="P54" i="72"/>
  <c r="H54" i="72"/>
  <c r="E54" i="72"/>
  <c r="P53" i="72"/>
  <c r="N53" i="72"/>
  <c r="L53" i="72"/>
  <c r="J53" i="72"/>
  <c r="H53" i="72"/>
  <c r="E53" i="72"/>
  <c r="E59" i="72"/>
  <c r="P50" i="72"/>
  <c r="H50" i="72"/>
  <c r="P48" i="72"/>
  <c r="N48" i="72"/>
  <c r="L48" i="72"/>
  <c r="J48" i="72"/>
  <c r="H48" i="72"/>
  <c r="E48" i="72"/>
  <c r="P47" i="72"/>
  <c r="N47" i="72"/>
  <c r="L47" i="72"/>
  <c r="J47" i="72"/>
  <c r="H47" i="72"/>
  <c r="E47" i="72"/>
  <c r="P46" i="72"/>
  <c r="N46" i="72"/>
  <c r="L46" i="72"/>
  <c r="J46" i="72"/>
  <c r="H46" i="72"/>
  <c r="E46" i="72"/>
  <c r="F50" i="72"/>
  <c r="F61" i="72"/>
  <c r="P41" i="72"/>
  <c r="H41" i="72"/>
  <c r="E41" i="72"/>
  <c r="P40" i="72"/>
  <c r="N40" i="72"/>
  <c r="N50" i="72"/>
  <c r="L40" i="72"/>
  <c r="L50" i="72"/>
  <c r="J40" i="72"/>
  <c r="J50" i="72"/>
  <c r="H40" i="72"/>
  <c r="P39" i="72"/>
  <c r="N39" i="72"/>
  <c r="L39" i="72"/>
  <c r="J39" i="72"/>
  <c r="H39" i="72"/>
  <c r="E39" i="72"/>
  <c r="E50" i="72"/>
  <c r="P38" i="72"/>
  <c r="H38" i="72"/>
  <c r="E38" i="72"/>
  <c r="P37" i="72"/>
  <c r="H37" i="72"/>
  <c r="H44" i="72"/>
  <c r="F37" i="72"/>
  <c r="F60" i="72"/>
  <c r="E37" i="72"/>
  <c r="P36" i="72"/>
  <c r="P44" i="72"/>
  <c r="N36" i="72"/>
  <c r="L36" i="72"/>
  <c r="J36" i="72"/>
  <c r="H36" i="72"/>
  <c r="P34" i="72"/>
  <c r="N34" i="72"/>
  <c r="L34" i="72"/>
  <c r="J34" i="72"/>
  <c r="H34" i="72"/>
  <c r="E34" i="72"/>
  <c r="E33" i="72"/>
  <c r="E32" i="72"/>
  <c r="P31" i="72"/>
  <c r="N31" i="72"/>
  <c r="L31" i="72"/>
  <c r="J31" i="72"/>
  <c r="H31" i="72"/>
  <c r="E31" i="72"/>
  <c r="E49" i="72"/>
  <c r="E29" i="72"/>
  <c r="P28" i="72"/>
  <c r="P49" i="72"/>
  <c r="P51" i="72"/>
  <c r="N28" i="72"/>
  <c r="N49" i="72"/>
  <c r="L28" i="72"/>
  <c r="L49" i="72"/>
  <c r="J28" i="72"/>
  <c r="J49" i="72"/>
  <c r="H28" i="72"/>
  <c r="H35" i="72"/>
  <c r="H49" i="72"/>
  <c r="P26" i="72"/>
  <c r="P35" i="72"/>
  <c r="N26" i="72"/>
  <c r="L26" i="72"/>
  <c r="J26" i="72"/>
  <c r="H26" i="72"/>
  <c r="E26" i="72"/>
  <c r="E35" i="72"/>
  <c r="P25" i="72"/>
  <c r="J25" i="72"/>
  <c r="P22" i="72"/>
  <c r="H22" i="72"/>
  <c r="H23" i="72"/>
  <c r="E22" i="72"/>
  <c r="E23" i="72"/>
  <c r="P21" i="72"/>
  <c r="P23" i="72"/>
  <c r="N21" i="72"/>
  <c r="L21" i="72"/>
  <c r="J21" i="72"/>
  <c r="H21" i="72"/>
  <c r="E21" i="72"/>
  <c r="P20" i="72"/>
  <c r="P19" i="72"/>
  <c r="J19" i="72"/>
  <c r="P16" i="72"/>
  <c r="H16" i="72"/>
  <c r="H17" i="72"/>
  <c r="H60" i="72"/>
  <c r="E16" i="72"/>
  <c r="E17" i="72"/>
  <c r="P15" i="72"/>
  <c r="H15" i="72"/>
  <c r="E15" i="72"/>
  <c r="P14" i="72"/>
  <c r="N14" i="72"/>
  <c r="L14" i="72"/>
  <c r="J14" i="72"/>
  <c r="H14" i="72"/>
  <c r="E14" i="72"/>
  <c r="P13" i="72"/>
  <c r="N13" i="72"/>
  <c r="L13" i="72"/>
  <c r="J13" i="72"/>
  <c r="H13" i="72"/>
  <c r="E13" i="72"/>
  <c r="P12" i="72"/>
  <c r="N12" i="72"/>
  <c r="L12" i="72"/>
  <c r="J12" i="72"/>
  <c r="H12" i="72"/>
  <c r="E12" i="72"/>
  <c r="E36" i="72"/>
  <c r="P11" i="72"/>
  <c r="N11" i="72"/>
  <c r="L11" i="72"/>
  <c r="J11" i="72"/>
  <c r="H11" i="72"/>
  <c r="E11" i="72"/>
  <c r="P10" i="72"/>
  <c r="H10" i="72"/>
  <c r="E10" i="72"/>
  <c r="P9" i="72"/>
  <c r="P17" i="72"/>
  <c r="P60" i="72"/>
  <c r="N9" i="72"/>
  <c r="L9" i="72"/>
  <c r="J9" i="72"/>
  <c r="J60" i="72"/>
  <c r="H9" i="72"/>
  <c r="E9" i="72"/>
  <c r="H51" i="72"/>
  <c r="E51" i="72"/>
  <c r="P23" i="73"/>
  <c r="E36" i="74"/>
  <c r="E40" i="74"/>
  <c r="H59" i="75"/>
  <c r="P17" i="75"/>
  <c r="H17" i="75"/>
  <c r="H60" i="75"/>
  <c r="E17" i="75"/>
  <c r="H17" i="77"/>
  <c r="H59" i="77"/>
  <c r="H23" i="77"/>
  <c r="H44" i="77"/>
  <c r="E17" i="77"/>
  <c r="E60" i="77"/>
  <c r="E64" i="77"/>
  <c r="E51" i="77"/>
  <c r="F50" i="77"/>
  <c r="F61" i="77"/>
  <c r="F60" i="77"/>
  <c r="H17" i="78"/>
  <c r="H60" i="78"/>
  <c r="P17" i="78"/>
  <c r="E17" i="78"/>
  <c r="E35" i="78"/>
  <c r="J60" i="78"/>
  <c r="P17" i="79"/>
  <c r="P60" i="79"/>
  <c r="H17" i="79"/>
  <c r="E17" i="79"/>
  <c r="E36" i="80"/>
  <c r="P17" i="80"/>
  <c r="P60" i="80"/>
  <c r="F50" i="80"/>
  <c r="F61" i="80"/>
  <c r="P49" i="80"/>
  <c r="P51" i="80"/>
  <c r="F60" i="80"/>
  <c r="E23" i="81"/>
  <c r="E17" i="81"/>
  <c r="L60" i="81"/>
  <c r="H51" i="81"/>
  <c r="E36" i="81"/>
  <c r="E40" i="81"/>
  <c r="P35" i="81"/>
  <c r="H17" i="82"/>
  <c r="P23" i="82"/>
  <c r="P35" i="82"/>
  <c r="J50" i="82"/>
  <c r="J61" i="82"/>
  <c r="E36" i="82"/>
  <c r="E40" i="82"/>
  <c r="E44" i="82"/>
  <c r="P44" i="82"/>
  <c r="H35" i="82"/>
  <c r="H44" i="82"/>
  <c r="H23" i="82"/>
  <c r="E60" i="82"/>
  <c r="H23" i="83"/>
  <c r="H17" i="83"/>
  <c r="H44" i="83"/>
  <c r="E36" i="83"/>
  <c r="E35" i="83"/>
  <c r="E23" i="83"/>
  <c r="E60" i="83"/>
  <c r="E17" i="83"/>
  <c r="P17" i="83"/>
  <c r="H52" i="83"/>
  <c r="E40" i="83"/>
  <c r="E44" i="83"/>
  <c r="E44" i="81"/>
  <c r="R62" i="83"/>
  <c r="R63" i="83"/>
  <c r="P23" i="84"/>
  <c r="P61" i="84"/>
  <c r="P17" i="84"/>
  <c r="H52" i="84"/>
  <c r="P35" i="84"/>
  <c r="E39" i="85"/>
  <c r="E51" i="84"/>
  <c r="E17" i="84"/>
  <c r="E35" i="84"/>
  <c r="E60" i="84"/>
  <c r="E40" i="72"/>
  <c r="E44" i="72"/>
  <c r="H60" i="79"/>
  <c r="F50" i="74"/>
  <c r="F61" i="74"/>
  <c r="E51" i="74"/>
  <c r="F60" i="75"/>
  <c r="P51" i="75"/>
  <c r="F51" i="83"/>
  <c r="F62" i="83"/>
  <c r="E52" i="83"/>
  <c r="E61" i="83"/>
  <c r="E60" i="75"/>
  <c r="E51" i="81"/>
  <c r="E60" i="81"/>
  <c r="F50" i="81"/>
  <c r="N60" i="79"/>
  <c r="P60" i="81"/>
  <c r="P61" i="82"/>
  <c r="E40" i="73"/>
  <c r="E44" i="73"/>
  <c r="E60" i="73"/>
  <c r="E61" i="82"/>
  <c r="E64" i="82"/>
  <c r="F61" i="82"/>
  <c r="F60" i="74"/>
  <c r="P51" i="78"/>
  <c r="E40" i="79"/>
  <c r="E44" i="79"/>
  <c r="E60" i="79"/>
  <c r="N60" i="77"/>
  <c r="F51" i="82"/>
  <c r="F62" i="82"/>
  <c r="E52" i="82"/>
  <c r="H52" i="82"/>
  <c r="H61" i="82"/>
  <c r="F61" i="83"/>
  <c r="P60" i="74"/>
  <c r="P60" i="77"/>
  <c r="H61" i="84"/>
  <c r="P60" i="78"/>
  <c r="H60" i="80"/>
  <c r="L60" i="72"/>
  <c r="E60" i="72"/>
  <c r="H60" i="73"/>
  <c r="N60" i="73"/>
  <c r="E51" i="78"/>
  <c r="F50" i="78"/>
  <c r="N60" i="81"/>
  <c r="H61" i="83"/>
  <c r="J61" i="84"/>
  <c r="N60" i="72"/>
  <c r="P60" i="73"/>
  <c r="E40" i="78"/>
  <c r="E44" i="78"/>
  <c r="E60" i="78"/>
  <c r="L60" i="78"/>
  <c r="L60" i="80"/>
  <c r="E50" i="84"/>
  <c r="H49" i="77"/>
  <c r="H51" i="77"/>
  <c r="H60" i="77"/>
  <c r="F50" i="73"/>
  <c r="F61" i="73"/>
  <c r="E40" i="80"/>
  <c r="E44" i="80"/>
  <c r="E60" i="80"/>
  <c r="E44" i="75"/>
  <c r="E44" i="74"/>
  <c r="E60" i="74"/>
  <c r="P35" i="75"/>
  <c r="P60" i="75"/>
  <c r="E44" i="84"/>
  <c r="F50" i="79"/>
  <c r="N60" i="75"/>
  <c r="F61" i="79"/>
  <c r="F60" i="79"/>
  <c r="F60" i="73"/>
  <c r="E52" i="84"/>
  <c r="E61" i="84"/>
  <c r="F51" i="84"/>
  <c r="F60" i="78"/>
  <c r="F61" i="78"/>
  <c r="F61" i="81"/>
  <c r="F60" i="81"/>
  <c r="F61" i="84"/>
  <c r="F62" i="84"/>
  <c r="H53" i="97" l="1"/>
  <c r="H17" i="97"/>
  <c r="H44" i="97"/>
  <c r="H61" i="97"/>
  <c r="H35" i="97"/>
  <c r="H23" i="97"/>
  <c r="E53" i="97"/>
  <c r="F52" i="97"/>
  <c r="F63" i="97" s="1"/>
  <c r="P53" i="97"/>
  <c r="J62" i="97"/>
  <c r="P62" i="97"/>
  <c r="E36" i="97"/>
  <c r="H23" i="96"/>
  <c r="E53" i="96"/>
  <c r="E23" i="96"/>
  <c r="E36" i="96"/>
  <c r="E40" i="96" s="1"/>
  <c r="P35" i="96"/>
  <c r="P23" i="96"/>
  <c r="N51" i="96"/>
  <c r="E35" i="96"/>
  <c r="H17" i="96"/>
  <c r="H44" i="96"/>
  <c r="E61" i="96"/>
  <c r="E17" i="96"/>
  <c r="H51" i="96"/>
  <c r="H53" i="96" s="1"/>
  <c r="H61" i="96"/>
  <c r="J51" i="96"/>
  <c r="J62" i="96" s="1"/>
  <c r="L51" i="96"/>
  <c r="L62" i="96" s="1"/>
  <c r="P44" i="96"/>
  <c r="P51" i="96"/>
  <c r="P53" i="96" s="1"/>
  <c r="P61" i="96"/>
  <c r="F52" i="96"/>
  <c r="F63" i="96" s="1"/>
  <c r="N62" i="96"/>
  <c r="E23" i="95"/>
  <c r="H60" i="95"/>
  <c r="H52" i="95"/>
  <c r="H44" i="95"/>
  <c r="H17" i="95"/>
  <c r="E35" i="95"/>
  <c r="E36" i="95"/>
  <c r="E40" i="95" s="1"/>
  <c r="E52" i="95"/>
  <c r="E60" i="95"/>
  <c r="F51" i="95"/>
  <c r="F62" i="95" s="1"/>
  <c r="E17" i="95"/>
  <c r="H61" i="95"/>
  <c r="P61" i="95"/>
  <c r="L61" i="95"/>
  <c r="H44" i="94"/>
  <c r="H60" i="94"/>
  <c r="H17" i="94"/>
  <c r="H35" i="94"/>
  <c r="E23" i="94"/>
  <c r="E60" i="94"/>
  <c r="E17" i="94"/>
  <c r="E36" i="94"/>
  <c r="E40" i="94" s="1"/>
  <c r="E44" i="94" s="1"/>
  <c r="E52" i="94"/>
  <c r="H52" i="94"/>
  <c r="H61" i="94" s="1"/>
  <c r="P52" i="94"/>
  <c r="P61" i="94" s="1"/>
  <c r="F51" i="94"/>
  <c r="F62" i="94" s="1"/>
  <c r="J61" i="94"/>
  <c r="L61" i="94"/>
  <c r="H50" i="94"/>
  <c r="E35" i="94"/>
  <c r="H44" i="93"/>
  <c r="H60" i="93"/>
  <c r="H52" i="93"/>
  <c r="H17" i="93"/>
  <c r="E35" i="93"/>
  <c r="E23" i="93"/>
  <c r="E60" i="93"/>
  <c r="E36" i="93"/>
  <c r="E40" i="93" s="1"/>
  <c r="E44" i="93" s="1"/>
  <c r="E52" i="93"/>
  <c r="F51" i="93"/>
  <c r="F62" i="93" s="1"/>
  <c r="J61" i="93"/>
  <c r="N61" i="93"/>
  <c r="E17" i="93"/>
  <c r="P50" i="92"/>
  <c r="P17" i="92"/>
  <c r="P23" i="92"/>
  <c r="H35" i="92"/>
  <c r="H60" i="92"/>
  <c r="H23" i="92"/>
  <c r="H44" i="92"/>
  <c r="H50" i="92"/>
  <c r="P52" i="92"/>
  <c r="P60" i="92"/>
  <c r="J50" i="92"/>
  <c r="J61" i="92" s="1"/>
  <c r="P44" i="92"/>
  <c r="H17" i="92"/>
  <c r="L50" i="92"/>
  <c r="L61" i="92" s="1"/>
  <c r="N50" i="92"/>
  <c r="N61" i="92" s="1"/>
  <c r="E36" i="92"/>
  <c r="E40" i="92" s="1"/>
  <c r="E44" i="92" s="1"/>
  <c r="E52" i="92"/>
  <c r="E60" i="92"/>
  <c r="F51" i="92"/>
  <c r="F62" i="92" s="1"/>
  <c r="E17" i="92"/>
  <c r="E35" i="92"/>
  <c r="H52" i="92"/>
  <c r="P35" i="92"/>
  <c r="E35" i="91"/>
  <c r="E23" i="91"/>
  <c r="F51" i="91"/>
  <c r="F62" i="91" s="1"/>
  <c r="H17" i="91"/>
  <c r="E60" i="91"/>
  <c r="E36" i="91"/>
  <c r="E17" i="91"/>
  <c r="E52" i="91"/>
  <c r="F61" i="91"/>
  <c r="H50" i="91"/>
  <c r="H52" i="91" s="1"/>
  <c r="P50" i="91"/>
  <c r="P52" i="91" s="1"/>
  <c r="P61" i="91" s="1"/>
  <c r="E23" i="85"/>
  <c r="H44" i="90"/>
  <c r="H23" i="90"/>
  <c r="H52" i="90"/>
  <c r="E35" i="90"/>
  <c r="E60" i="90"/>
  <c r="F51" i="90"/>
  <c r="F62" i="90" s="1"/>
  <c r="E52" i="90"/>
  <c r="E23" i="90"/>
  <c r="E17" i="90"/>
  <c r="E36" i="90"/>
  <c r="E40" i="90" s="1"/>
  <c r="E44" i="90" s="1"/>
  <c r="P52" i="90"/>
  <c r="P61" i="90" s="1"/>
  <c r="L61" i="90"/>
  <c r="P50" i="89"/>
  <c r="P52" i="89" s="1"/>
  <c r="P44" i="89"/>
  <c r="P60" i="89"/>
  <c r="P23" i="89"/>
  <c r="P17" i="89"/>
  <c r="H44" i="89"/>
  <c r="H60" i="89"/>
  <c r="H35" i="89"/>
  <c r="H17" i="89"/>
  <c r="E23" i="89"/>
  <c r="E35" i="89"/>
  <c r="E36" i="89"/>
  <c r="E40" i="89" s="1"/>
  <c r="E44" i="89" s="1"/>
  <c r="E17" i="89"/>
  <c r="E60" i="89"/>
  <c r="E52" i="89"/>
  <c r="L61" i="89"/>
  <c r="F51" i="89"/>
  <c r="F62" i="89" s="1"/>
  <c r="N61" i="89"/>
  <c r="H50" i="89"/>
  <c r="H52" i="89" s="1"/>
  <c r="E23" i="88"/>
  <c r="E17" i="88"/>
  <c r="E60" i="88"/>
  <c r="E35" i="88"/>
  <c r="E36" i="88"/>
  <c r="E39" i="88" s="1"/>
  <c r="F51" i="88"/>
  <c r="F62" i="88" s="1"/>
  <c r="E52" i="88"/>
  <c r="J61" i="88"/>
  <c r="F61" i="88"/>
  <c r="L61" i="88"/>
  <c r="N61" i="88"/>
  <c r="P52" i="88"/>
  <c r="P61" i="88" s="1"/>
  <c r="H50" i="88"/>
  <c r="H52" i="88" s="1"/>
  <c r="H61" i="88" s="1"/>
  <c r="E35" i="85"/>
  <c r="E60" i="85"/>
  <c r="E36" i="85"/>
  <c r="E40" i="85" s="1"/>
  <c r="E17" i="85"/>
  <c r="H52" i="85"/>
  <c r="H17" i="85"/>
  <c r="H60" i="85"/>
  <c r="H61" i="85" s="1"/>
  <c r="H23" i="85"/>
  <c r="H44" i="85"/>
  <c r="E51" i="85"/>
  <c r="H62" i="97" l="1"/>
  <c r="F62" i="97"/>
  <c r="E40" i="97"/>
  <c r="E44" i="97" s="1"/>
  <c r="E62" i="97" s="1"/>
  <c r="E44" i="96"/>
  <c r="H62" i="96"/>
  <c r="P62" i="96"/>
  <c r="F62" i="96"/>
  <c r="E62" i="96"/>
  <c r="F61" i="95"/>
  <c r="E44" i="95"/>
  <c r="E61" i="95" s="1"/>
  <c r="F61" i="94"/>
  <c r="E61" i="94"/>
  <c r="H61" i="93"/>
  <c r="F61" i="93"/>
  <c r="E61" i="93"/>
  <c r="P61" i="92"/>
  <c r="H61" i="92"/>
  <c r="E61" i="92"/>
  <c r="F61" i="92"/>
  <c r="H61" i="91"/>
  <c r="E39" i="91"/>
  <c r="E40" i="91"/>
  <c r="E61" i="90"/>
  <c r="H61" i="90"/>
  <c r="F61" i="90"/>
  <c r="P61" i="89"/>
  <c r="H61" i="89"/>
  <c r="E61" i="89"/>
  <c r="F61" i="89"/>
  <c r="E40" i="88"/>
  <c r="E44" i="88" s="1"/>
  <c r="E61" i="88" s="1"/>
  <c r="E44" i="85"/>
  <c r="F51" i="85"/>
  <c r="E52" i="85"/>
  <c r="E61" i="85" s="1"/>
  <c r="E44" i="91" l="1"/>
  <c r="E61" i="91" s="1"/>
  <c r="F62" i="85"/>
  <c r="F61" i="8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9DF93C38-6169-4205-BC17-8B7486F4C6C7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CD1FE3C-207C-4F41-9E56-7C5CA99FAFED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D5DE5536-0E93-4D5D-826F-457CF7B49E2A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C84E725F-21AF-47BD-BA54-4508B065F155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F195EF79-AF38-4A8A-BC43-89F697061BD6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D9DD9F28-8DD0-4E41-8BFC-3993DF40267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ADA856A4-F87C-41F8-83B2-0BA4A096715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7ECC5E57-7283-4145-8245-24C1F93BAE86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72B3E496-8739-45C5-8B73-769C226F3C2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204F3D2E-9DD7-4FBF-A4C4-9D6F959963AC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72B8AAAF-5CC0-4E7C-B779-59A4CE310DB2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34D1154E-E48B-4C6E-9407-AEBACC65676B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20E29AC0-A47C-40E7-AC11-4384CDC5E278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EB1C9F1E-8026-4059-A0B8-78413679F687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3E2419AA-4EC6-441F-932C-ABD631C4AB46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C8C1ED22-B892-496F-BE2B-25788E8F4ED8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E82883E0-1EB4-47DF-96CE-3AAFF32E582D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DB6CA4BF-882A-4811-B282-9EFFFF4F4483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1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3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3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4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4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5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5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5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5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5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6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6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7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7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7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8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8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8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8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8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7F02D2A8-6179-4A43-AE96-E2F10377CCFB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D24B7655-C0C0-4683-B623-6F337CEED8F2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EF130D2B-70ED-419D-9C02-DDF9B4C55B1E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E1ECA220-E6BC-4E39-B66B-20419AE77552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9B74952F-18EF-4D83-99A6-11331CF2D4D8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5BF6C633-717B-408E-8DBD-6F207A9A355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3F83AD0A-D16F-455A-9003-0334C49DA9EE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7BB95943-D3AF-400E-B37A-2B522B0D4034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1E289551-A752-43A1-AF50-630D4CDF33A3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9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9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A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A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A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A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A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A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A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B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B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B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B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B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B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B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0000000-0006-0000-0C00-000001000000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00000000-0006-0000-0C00-000002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0000000-0006-0000-0C00-000003000000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F834B196-D026-4B64-9706-FFF54055B504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EF41EF12-38D6-43C5-B9A8-61707719843D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C6DD0665-C368-4C8D-9D21-4576C250D8D9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2D7E2EF9-6A6C-41FE-9BAE-71CECD6FD9C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AB7D286A-C58D-495F-A148-42CCB8A21B9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053634CA-801A-4083-9621-33F5C3FE3753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A768EF52-1BFE-41CF-B4D0-644674059F84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DF5241A8-02FC-49F3-A122-F09DF96B0FF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ABF19C06-BBCC-43FE-8E63-3BE8489C885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B6286F60-4532-4BB8-978E-349009F7711D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AE6119D7-C429-4902-B2EC-3D546A545E09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2CF2E113-3A25-4871-8180-2C345D2C4EAC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D5963408-8A00-4FA1-80EF-B0D3A5D5F312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5090544A-B6E3-4969-B8EB-2E0948CCF056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161D4CF2-9C56-49AF-8FFE-93456B8D1F9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3150592C-E224-4378-8DEB-36F30C72B6BE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E943EC84-A334-42BD-B31B-B35B0E22218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185D418C-C7B3-4E84-B4A8-83DE32115578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CF7D0E20-91B8-4A6D-B650-671E7743393A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F359FB9B-B017-4C46-9C86-E1D868C6136C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B0F05DA5-22BC-45BE-95F3-D48A8A571A75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3BA3AA64-8D25-435D-947C-0189A63B20A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569BE6F5-1B9D-4821-9A0B-EABC9A0E845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ABFD932B-B12C-4435-8C94-37BD5791783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FC4E95BB-8A79-497E-A05D-FB3B8C417122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D240376C-3C3D-4002-8C8A-DB0EB675C397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E2276528-5B50-4EB5-8793-E95F29A270F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079558D1-9B25-45F1-90D6-35216ADAA53E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A5F0462D-1F0D-4DFC-8860-7FD86C8D8ED4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D4063D4E-FE57-4119-B3C4-856E0A0D61E2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AE1B3354-35C6-4173-AAFF-88DE6B1DEA96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B07AE657-F618-48A2-A3C3-6A21964E6F7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DCEB6702-6C9A-4E0C-86E1-0DD6AB840A57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1ACB8AC7-585F-4275-97BC-02E5A7C21DF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1DDE1FB7-F0E0-4005-9B79-2D93F3C1494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DCA1E7BE-0210-4ADC-A0CB-BC3CE284B1BB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5017CC56-1AE9-4963-B379-7331E5E84FFA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6C8F5377-8A02-4927-8ACA-DF3210094CE3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0C1484F1-11AC-43F2-9423-D4912333209B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C7B19825-D50E-430E-97FA-9A6F9EDDFFDB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309FA5F7-EF2D-407F-AFD6-9F683065D164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64C36F04-6D8C-4F13-BD94-B5526269D04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33B6A0DC-270A-4905-ABBF-DFC0665C6E10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3DF2A914-2201-4E31-A4DE-C9B2642B221D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9FA090FB-30B6-4E0D-94A1-0793242C58C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B7154701-DA0D-47A0-AB04-291F3522B5D7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8D0122E1-8D1D-4747-9870-63342BE8A648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78AFEA94-7A78-4E31-A037-AA0AB1129536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90A62D9C-4BF4-4468-9FA4-2F253C69D2AB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C7614DF0-933D-4FB4-B92F-760255C7517C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70B83C7C-4980-48C4-9C22-53A79A607093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81880951-9BD6-4352-AAE2-586748B2F247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4CB3FBF6-9E10-4D2E-A5FB-8675B47B344E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151527A5-0F48-40E6-B77F-CA789EA2EFE5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  <author>WESM-MMS</author>
  </authors>
  <commentList>
    <comment ref="E6" authorId="0" shapeId="0" xr:uid="{B43BE7A5-3130-404C-8866-3F4868D480BA}">
      <text>
        <r>
          <rPr>
            <sz val="9"/>
            <color indexed="81"/>
            <rFont val="Tahoma"/>
            <family val="2"/>
          </rPr>
          <t xml:space="preserve">Input Y if qualified Senior Citizen otherwise N. 
</t>
        </r>
      </text>
    </comment>
    <comment ref="J6" authorId="1" shapeId="0" xr:uid="{E11F5B78-A5D6-441F-AE82-DDB50992F762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P6" authorId="1" shapeId="0" xr:uid="{C2A53D91-E831-4FCD-BDB0-154B9DDAC2CB}">
      <text>
        <r>
          <rPr>
            <sz val="8"/>
            <color indexed="81"/>
            <rFont val="Tahoma"/>
            <family val="2"/>
          </rPr>
          <t xml:space="preserve">Please Enter Demand kW Used
</t>
        </r>
      </text>
    </comment>
    <comment ref="E8" authorId="1" shapeId="0" xr:uid="{B35752F7-E728-4C87-85C1-97B2425EE337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Enter kWh Used for Residential Consumers only for billing computation.
</t>
        </r>
      </text>
    </comment>
    <comment ref="H8" authorId="1" shapeId="0" xr:uid="{4DD1DABC-5910-46E3-A31A-AD7170AF54B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  <comment ref="J8" authorId="1" shapeId="0" xr:uid="{36F7F7D3-868D-4F20-ACBA-D7EE2B4B65B5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Industrial Type only.</t>
        </r>
      </text>
    </comment>
    <comment ref="L8" authorId="1" shapeId="0" xr:uid="{CF726339-4FB0-41DB-9A4B-F4D998F45558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Public Building Type only for billing computation.</t>
        </r>
      </text>
    </comment>
    <comment ref="N8" authorId="1" shapeId="0" xr:uid="{9722A43D-B3A9-417C-9A4A-3F08E36D554F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enter kWh used for Street Light Type only for billing computation.</t>
        </r>
      </text>
    </comment>
    <comment ref="P8" authorId="1" shapeId="0" xr:uid="{7A618FA8-EE24-4DA9-86BC-9205E620F6B9}">
      <text>
        <r>
          <rPr>
            <b/>
            <sz val="8"/>
            <color indexed="81"/>
            <rFont val="Tahoma"/>
            <family val="2"/>
          </rPr>
          <t>WESM-MMS:</t>
        </r>
        <r>
          <rPr>
            <sz val="8"/>
            <color indexed="81"/>
            <rFont val="Tahoma"/>
            <family val="2"/>
          </rPr>
          <t xml:space="preserve">
Pls. insert kWh used for Commercial Type only for billing computation.</t>
        </r>
      </text>
    </comment>
  </commentList>
</comments>
</file>

<file path=xl/sharedStrings.xml><?xml version="1.0" encoding="utf-8"?>
<sst xmlns="http://schemas.openxmlformats.org/spreadsheetml/2006/main" count="2771" uniqueCount="91">
  <si>
    <t>NPC Stranded Contract Cost</t>
  </si>
  <si>
    <t>S</t>
  </si>
  <si>
    <t>P</t>
  </si>
  <si>
    <t>I</t>
  </si>
  <si>
    <t>Rate per kWh</t>
  </si>
  <si>
    <t>PhP</t>
  </si>
  <si>
    <t xml:space="preserve">TOTAL </t>
  </si>
  <si>
    <t>Php</t>
  </si>
  <si>
    <t>TSF Rental:</t>
  </si>
  <si>
    <t>Loan/Others</t>
  </si>
  <si>
    <t>Php/kWh</t>
  </si>
  <si>
    <t>Environmental Charge</t>
  </si>
  <si>
    <t>Others</t>
  </si>
  <si>
    <t>Distribution</t>
  </si>
  <si>
    <t>System Loss</t>
  </si>
  <si>
    <t>Transmission</t>
  </si>
  <si>
    <t>Generation</t>
  </si>
  <si>
    <t>VAT:</t>
  </si>
  <si>
    <t>Senior Citizen Discount</t>
  </si>
  <si>
    <t>Lifeline Rate (Discount)/Subsidy</t>
  </si>
  <si>
    <t>Power Act Reduction (PAR)</t>
  </si>
  <si>
    <t>Metering System Charge</t>
  </si>
  <si>
    <t>Php/meter/mo</t>
  </si>
  <si>
    <t>Retail Customer Charge</t>
  </si>
  <si>
    <t>Metering Charges:</t>
  </si>
  <si>
    <t>Supply System Charge</t>
  </si>
  <si>
    <t>Php/Cus/mo</t>
  </si>
  <si>
    <t>Supply Charges:</t>
  </si>
  <si>
    <t>Distribution System Charge</t>
  </si>
  <si>
    <t>Php/Kw</t>
  </si>
  <si>
    <t>Demand Charge</t>
  </si>
  <si>
    <t>Distribution Charges:</t>
  </si>
  <si>
    <t>Transmission System Charge</t>
  </si>
  <si>
    <t>Php/kW</t>
  </si>
  <si>
    <t>Transmission Charges:</t>
  </si>
  <si>
    <t>System Loss Charge</t>
  </si>
  <si>
    <t>15th-16th ICERA</t>
  </si>
  <si>
    <t>10th to 17th GRAM</t>
  </si>
  <si>
    <t>FBHCC</t>
  </si>
  <si>
    <t>Generation Charge</t>
  </si>
  <si>
    <t>High Voltage</t>
  </si>
  <si>
    <t>Low Voltage</t>
  </si>
  <si>
    <t>Residential</t>
  </si>
  <si>
    <t>Generation Charges:</t>
  </si>
  <si>
    <t>kWh Used</t>
  </si>
  <si>
    <t>Rate</t>
  </si>
  <si>
    <t>N</t>
  </si>
  <si>
    <t>SrCitizenDiscountStatus:</t>
  </si>
  <si>
    <t>Demand</t>
  </si>
  <si>
    <t>Cantagay, Jagna, Bohol</t>
  </si>
  <si>
    <t>BOHOL II ELECTRIC COOPERATIVE, INC.</t>
  </si>
  <si>
    <t>Other Generation Rate Adjustment (OGA)</t>
  </si>
  <si>
    <t>Other Transmission Cost Adjustment (OTCA) Demand Charge</t>
  </si>
  <si>
    <t>Other Transmission Cost Adjustment (OTCA) System Charge</t>
  </si>
  <si>
    <t>Other System Loss Cost Adjustment (OSLA) Charge</t>
  </si>
  <si>
    <t>Other Lifeline Rate Cost Adjustment (OLRA) Charge</t>
  </si>
  <si>
    <t>Inter Class-Cross Subsidy Adjustment</t>
  </si>
  <si>
    <t>Sub-Total Distribution/Supply/Metering &gt; &gt; &gt;</t>
  </si>
  <si>
    <t>Sub-Total Others &gt; &gt; &gt;</t>
  </si>
  <si>
    <t>Sub-Total Government Revenues  &gt; &gt; &gt;</t>
  </si>
  <si>
    <t xml:space="preserve"> </t>
  </si>
  <si>
    <t>Missionary Electrification - SPUG</t>
  </si>
  <si>
    <t>Missionary Electrification - REDCI</t>
  </si>
  <si>
    <t>NPC Stranded Debts</t>
  </si>
  <si>
    <t>Senior Citizen Subsidy</t>
  </si>
  <si>
    <t>Sub-Total VAT &gt; &gt; &gt;</t>
  </si>
  <si>
    <t>Sub-Total Transmission Charges &gt; &gt; &gt;</t>
  </si>
  <si>
    <t>Sub-Total Generation Charges &gt; &gt; &gt;</t>
  </si>
  <si>
    <t>Reinvestment Fund for Sustainable CapEx</t>
  </si>
  <si>
    <t>Universal Charges:</t>
  </si>
  <si>
    <t>Other Sr. Citizen Rate Adjustment Charge</t>
  </si>
  <si>
    <t>Feed-In-Tariff Allowance</t>
  </si>
  <si>
    <t>PSALM Adjustment</t>
  </si>
  <si>
    <t>ERC APPROVED UNBUNDLED RATES FOR THE MONTH OF OCTOBER 2020</t>
  </si>
  <si>
    <t>ERC APPROVED UNBUNDLED RATES FOR THE MONTH OF NOVEMBER 2020</t>
  </si>
  <si>
    <t>ERC APPROVED UNBUNDLED RATES FOR THE MONTH OF DECEMBER 2020</t>
  </si>
  <si>
    <t>ERC APPROVED UNBUNDLED RATES FOR THE MONTH OF JANUARY 2021</t>
  </si>
  <si>
    <t>ERC APPROVED UNBUNDLED RATES FOR THE MONTH OF FEBRUARY 2021</t>
  </si>
  <si>
    <t>ERC APPROVED UNBUNDLED RATES FOR THE MONTH OF MARCH 2021</t>
  </si>
  <si>
    <t>ERC APPROVED UNBUNDLED RATES FOR THE MONTH OF APRIL 2021</t>
  </si>
  <si>
    <t>ERC APPROVED UNBUNDLED RATES FOR THE MONTH OF MAY 2021</t>
  </si>
  <si>
    <t>ERC APPROVED UNBUNDLED RATES FOR THE MONTH OF JUNE 2021</t>
  </si>
  <si>
    <t>ERC APPROVED UNBUNDLED RATES FOR THE MONTH OF JULY 2021</t>
  </si>
  <si>
    <t>Real Property Tax</t>
  </si>
  <si>
    <t>ERC APPROVED UNBUNDLED RATES FOR THE MONTH OF AUGUST 2021</t>
  </si>
  <si>
    <t>Franchise Tax</t>
  </si>
  <si>
    <t>ERC APPROVED UNBUNDLED RATES FOR THE MONTH OF SEPTEMBER 2021</t>
  </si>
  <si>
    <t>Y</t>
  </si>
  <si>
    <t>ERC APPROVED UNBUNDLED RATES FOR THE MONTH OF OCTOBER 2021</t>
  </si>
  <si>
    <t>password</t>
  </si>
  <si>
    <t>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</si>
</sst>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_(* #,##0.0000000000000_);_(* \(#,##0.0000000000000\);_(* &quot;-&quot;??_);_(@_)"/>
    <numFmt numFmtId="167" formatCode="_(* #,##0.0000_);_(* \(#,##0.0000\);_(* &quot;-&quot;????_);_(@_)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99"/>
      <name val="Arial"/>
      <family val="2"/>
    </font>
    <font>
      <sz val="10"/>
      <color rgb="FFFF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rgb="FF000099"/>
      </left>
      <right style="double">
        <color rgb="FF000099"/>
      </right>
      <top style="double">
        <color rgb="FF000099"/>
      </top>
      <bottom style="double">
        <color rgb="FF000099"/>
      </bottom>
      <diagonal/>
    </border>
    <border>
      <left/>
      <right/>
      <top style="double">
        <color rgb="FF000099"/>
      </top>
      <bottom style="double">
        <color rgb="FF000099"/>
      </bottom>
      <diagonal/>
    </border>
    <border>
      <left/>
      <right style="double">
        <color rgb="FF000099"/>
      </right>
      <top style="double">
        <color rgb="FF000099"/>
      </top>
      <bottom style="double">
        <color rgb="FF000099"/>
      </bottom>
      <diagonal/>
    </border>
    <border>
      <left/>
      <right/>
      <top style="double">
        <color rgb="FF002060"/>
      </top>
      <bottom style="double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07">
    <xf numFmtId="0" fontId="0" fillId="0" borderId="0" xfId="0"/>
    <xf numFmtId="43" fontId="1" fillId="0" borderId="0" xfId="1"/>
    <xf numFmtId="164" fontId="1" fillId="0" borderId="0" xfId="1" applyNumberFormat="1"/>
    <xf numFmtId="43" fontId="1" fillId="2" borderId="0" xfId="1" applyFill="1"/>
    <xf numFmtId="43" fontId="1" fillId="2" borderId="0" xfId="1" applyNumberFormat="1" applyFill="1"/>
    <xf numFmtId="43" fontId="1" fillId="0" borderId="0" xfId="1" applyFont="1" applyFill="1" applyBorder="1"/>
    <xf numFmtId="164" fontId="1" fillId="0" borderId="0" xfId="1" applyNumberFormat="1" applyFont="1" applyBorder="1"/>
    <xf numFmtId="166" fontId="1" fillId="2" borderId="0" xfId="1" applyNumberFormat="1" applyFill="1"/>
    <xf numFmtId="43" fontId="2" fillId="2" borderId="0" xfId="1" applyFont="1" applyFill="1"/>
    <xf numFmtId="164" fontId="1" fillId="0" borderId="0" xfId="1" applyNumberFormat="1" applyFont="1" applyFill="1" applyBorder="1"/>
    <xf numFmtId="43" fontId="2" fillId="2" borderId="0" xfId="1" applyNumberFormat="1" applyFont="1" applyFill="1"/>
    <xf numFmtId="43" fontId="2" fillId="3" borderId="1" xfId="1" applyFont="1" applyFill="1" applyBorder="1" applyAlignment="1">
      <alignment horizontal="center"/>
    </xf>
    <xf numFmtId="43" fontId="2" fillId="4" borderId="0" xfId="1" applyFont="1" applyFill="1"/>
    <xf numFmtId="43" fontId="2" fillId="5" borderId="1" xfId="1" applyFont="1" applyFill="1" applyBorder="1" applyAlignment="1">
      <alignment horizontal="center"/>
    </xf>
    <xf numFmtId="43" fontId="2" fillId="6" borderId="1" xfId="1" applyFont="1" applyFill="1" applyBorder="1" applyAlignment="1">
      <alignment horizontal="center"/>
    </xf>
    <xf numFmtId="43" fontId="2" fillId="7" borderId="0" xfId="1" applyFont="1" applyFill="1" applyBorder="1" applyAlignment="1">
      <alignment horizontal="center"/>
    </xf>
    <xf numFmtId="43" fontId="2" fillId="7" borderId="1" xfId="1" applyFont="1" applyFill="1" applyBorder="1" applyAlignment="1">
      <alignment horizontal="center"/>
    </xf>
    <xf numFmtId="43" fontId="2" fillId="3" borderId="0" xfId="1" applyFont="1" applyFill="1"/>
    <xf numFmtId="14" fontId="4" fillId="0" borderId="0" xfId="1" applyNumberFormat="1" applyFont="1"/>
    <xf numFmtId="43" fontId="2" fillId="7" borderId="0" xfId="1" applyFont="1" applyFill="1" applyAlignment="1">
      <alignment horizontal="center"/>
    </xf>
    <xf numFmtId="43" fontId="1" fillId="0" borderId="0" xfId="1" applyAlignment="1">
      <alignment horizontal="right"/>
    </xf>
    <xf numFmtId="43" fontId="8" fillId="9" borderId="0" xfId="1" applyFont="1" applyFill="1" applyAlignment="1">
      <alignment vertical="center"/>
    </xf>
    <xf numFmtId="43" fontId="10" fillId="0" borderId="4" xfId="1" applyNumberFormat="1" applyFont="1" applyFill="1" applyBorder="1" applyAlignment="1">
      <alignment vertical="center"/>
    </xf>
    <xf numFmtId="164" fontId="1" fillId="10" borderId="0" xfId="1" applyNumberFormat="1" applyFont="1" applyFill="1" applyBorder="1"/>
    <xf numFmtId="43" fontId="1" fillId="10" borderId="0" xfId="1" applyFill="1"/>
    <xf numFmtId="166" fontId="1" fillId="10" borderId="0" xfId="1" applyNumberFormat="1" applyFill="1"/>
    <xf numFmtId="43" fontId="8" fillId="0" borderId="0" xfId="1" applyNumberFormat="1" applyFont="1" applyFill="1" applyBorder="1"/>
    <xf numFmtId="43" fontId="9" fillId="8" borderId="2" xfId="1" applyNumberFormat="1" applyFont="1" applyFill="1" applyBorder="1"/>
    <xf numFmtId="43" fontId="9" fillId="8" borderId="3" xfId="1" applyNumberFormat="1" applyFont="1" applyFill="1" applyBorder="1"/>
    <xf numFmtId="43" fontId="9" fillId="0" borderId="0" xfId="1" applyFont="1" applyFill="1" applyBorder="1"/>
    <xf numFmtId="43" fontId="9" fillId="8" borderId="2" xfId="1" applyFont="1" applyFill="1" applyBorder="1"/>
    <xf numFmtId="43" fontId="9" fillId="8" borderId="3" xfId="1" applyFont="1" applyFill="1" applyBorder="1"/>
    <xf numFmtId="43" fontId="10" fillId="0" borderId="5" xfId="1" applyNumberFormat="1" applyFont="1" applyFill="1" applyBorder="1"/>
    <xf numFmtId="43" fontId="10" fillId="11" borderId="5" xfId="1" applyNumberFormat="1" applyFont="1" applyFill="1" applyBorder="1"/>
    <xf numFmtId="43" fontId="10" fillId="0" borderId="5" xfId="1" applyFont="1" applyFill="1" applyBorder="1" applyAlignment="1">
      <alignment vertical="center"/>
    </xf>
    <xf numFmtId="43" fontId="10" fillId="0" borderId="5" xfId="1" applyFont="1" applyFill="1" applyBorder="1"/>
    <xf numFmtId="43" fontId="10" fillId="11" borderId="5" xfId="1" applyFont="1" applyFill="1" applyBorder="1"/>
    <xf numFmtId="43" fontId="10" fillId="0" borderId="6" xfId="1" applyFont="1" applyFill="1" applyBorder="1" applyAlignment="1">
      <alignment vertical="center"/>
    </xf>
    <xf numFmtId="43" fontId="10" fillId="0" borderId="4" xfId="1" applyFont="1" applyFill="1" applyBorder="1"/>
    <xf numFmtId="43" fontId="10" fillId="11" borderId="6" xfId="1" applyFont="1" applyFill="1" applyBorder="1"/>
    <xf numFmtId="167" fontId="1" fillId="0" borderId="0" xfId="1" applyNumberFormat="1" applyFont="1" applyBorder="1"/>
    <xf numFmtId="164" fontId="1" fillId="0" borderId="0" xfId="1" applyNumberFormat="1" applyFont="1" applyBorder="1" applyAlignment="1">
      <alignment horizontal="right"/>
    </xf>
    <xf numFmtId="0" fontId="1" fillId="0" borderId="0" xfId="2"/>
    <xf numFmtId="0" fontId="2" fillId="0" borderId="0" xfId="2" applyFont="1"/>
    <xf numFmtId="0" fontId="2" fillId="7" borderId="0" xfId="2" applyFont="1" applyFill="1" applyAlignment="1">
      <alignment horizontal="center"/>
    </xf>
    <xf numFmtId="0" fontId="2" fillId="6" borderId="0" xfId="2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2" fillId="5" borderId="0" xfId="2" applyFont="1" applyFill="1" applyAlignment="1">
      <alignment horizontal="center"/>
    </xf>
    <xf numFmtId="0" fontId="2" fillId="4" borderId="0" xfId="2" applyFont="1" applyFill="1" applyAlignment="1">
      <alignment horizontal="center"/>
    </xf>
    <xf numFmtId="165" fontId="1" fillId="0" borderId="0" xfId="2" applyNumberFormat="1" applyFont="1" applyFill="1" applyBorder="1"/>
    <xf numFmtId="164" fontId="1" fillId="0" borderId="0" xfId="2" applyNumberFormat="1"/>
    <xf numFmtId="0" fontId="11" fillId="0" borderId="0" xfId="2" applyFont="1"/>
    <xf numFmtId="164" fontId="1" fillId="0" borderId="0" xfId="2" applyNumberFormat="1" applyFont="1" applyBorder="1"/>
    <xf numFmtId="0" fontId="1" fillId="0" borderId="0" xfId="2" applyFont="1" applyBorder="1"/>
    <xf numFmtId="0" fontId="8" fillId="0" borderId="0" xfId="2" applyFont="1"/>
    <xf numFmtId="43" fontId="1" fillId="0" borderId="0" xfId="2" applyNumberFormat="1"/>
    <xf numFmtId="167" fontId="1" fillId="0" borderId="0" xfId="2" applyNumberFormat="1"/>
    <xf numFmtId="0" fontId="12" fillId="10" borderId="0" xfId="2" applyFont="1" applyFill="1" applyAlignment="1">
      <alignment vertical="center"/>
    </xf>
    <xf numFmtId="0" fontId="8" fillId="10" borderId="0" xfId="2" applyFont="1" applyFill="1" applyAlignment="1">
      <alignment vertical="center"/>
    </xf>
    <xf numFmtId="0" fontId="13" fillId="10" borderId="0" xfId="2" applyFont="1" applyFill="1" applyAlignment="1">
      <alignment horizontal="right" vertical="center"/>
    </xf>
    <xf numFmtId="0" fontId="8" fillId="10" borderId="0" xfId="2" applyFont="1" applyFill="1" applyBorder="1" applyAlignment="1">
      <alignment vertical="center"/>
    </xf>
    <xf numFmtId="164" fontId="8" fillId="9" borderId="0" xfId="2" applyNumberFormat="1" applyFont="1" applyFill="1" applyAlignment="1">
      <alignment vertical="center"/>
    </xf>
    <xf numFmtId="164" fontId="8" fillId="10" borderId="0" xfId="2" applyNumberFormat="1" applyFont="1" applyFill="1" applyAlignment="1">
      <alignment vertical="center"/>
    </xf>
    <xf numFmtId="0" fontId="8" fillId="0" borderId="0" xfId="2" applyFont="1" applyAlignment="1">
      <alignment vertical="center"/>
    </xf>
    <xf numFmtId="43" fontId="1" fillId="0" borderId="0" xfId="2" applyNumberFormat="1" applyFont="1"/>
    <xf numFmtId="0" fontId="1" fillId="0" borderId="0" xfId="2" applyFont="1"/>
    <xf numFmtId="164" fontId="1" fillId="0" borderId="0" xfId="2" applyNumberFormat="1" applyFont="1"/>
    <xf numFmtId="0" fontId="1" fillId="0" borderId="0" xfId="2" applyAlignment="1">
      <alignment horizontal="left"/>
    </xf>
    <xf numFmtId="0" fontId="1" fillId="10" borderId="0" xfId="2" applyFill="1"/>
    <xf numFmtId="164" fontId="1" fillId="10" borderId="0" xfId="2" applyNumberFormat="1" applyFill="1"/>
    <xf numFmtId="164" fontId="1" fillId="0" borderId="0" xfId="2" applyNumberFormat="1" applyFont="1" applyFill="1" applyBorder="1"/>
    <xf numFmtId="164" fontId="1" fillId="0" borderId="0" xfId="2" applyNumberFormat="1" applyFont="1" applyFill="1" applyBorder="1" applyAlignment="1">
      <alignment horizontal="center"/>
    </xf>
    <xf numFmtId="0" fontId="1" fillId="10" borderId="0" xfId="2" applyFill="1" applyAlignment="1">
      <alignment horizontal="left"/>
    </xf>
    <xf numFmtId="0" fontId="1" fillId="10" borderId="0" xfId="2" applyFont="1" applyFill="1"/>
    <xf numFmtId="0" fontId="9" fillId="0" borderId="0" xfId="2" applyFont="1" applyAlignment="1">
      <alignment horizontal="left"/>
    </xf>
    <xf numFmtId="0" fontId="9" fillId="0" borderId="0" xfId="2" applyFont="1"/>
    <xf numFmtId="0" fontId="3" fillId="0" borderId="0" xfId="2" applyFont="1" applyAlignment="1">
      <alignment horizontal="right"/>
    </xf>
    <xf numFmtId="164" fontId="3" fillId="0" borderId="0" xfId="2" applyNumberFormat="1" applyFont="1" applyAlignment="1">
      <alignment horizontal="right"/>
    </xf>
    <xf numFmtId="0" fontId="1" fillId="0" borderId="0" xfId="2" applyFill="1"/>
    <xf numFmtId="43" fontId="1" fillId="0" borderId="0" xfId="1" applyFill="1"/>
    <xf numFmtId="164" fontId="1" fillId="0" borderId="0" xfId="2" applyNumberFormat="1" applyFill="1"/>
    <xf numFmtId="43" fontId="1" fillId="12" borderId="0" xfId="1" applyFill="1"/>
    <xf numFmtId="164" fontId="1" fillId="12" borderId="0" xfId="2" applyNumberFormat="1" applyFill="1"/>
    <xf numFmtId="0" fontId="11" fillId="10" borderId="0" xfId="2" applyFont="1" applyFill="1"/>
    <xf numFmtId="164" fontId="1" fillId="10" borderId="0" xfId="2" applyNumberFormat="1" applyFont="1" applyFill="1" applyBorder="1"/>
    <xf numFmtId="43" fontId="10" fillId="11" borderId="5" xfId="1" applyNumberFormat="1" applyFont="1" applyFill="1" applyBorder="1" applyAlignment="1">
      <alignment vertical="center"/>
    </xf>
    <xf numFmtId="43" fontId="10" fillId="11" borderId="5" xfId="1" applyFont="1" applyFill="1" applyBorder="1" applyAlignment="1">
      <alignment vertical="center"/>
    </xf>
    <xf numFmtId="0" fontId="13" fillId="0" borderId="0" xfId="2" applyFont="1" applyFill="1" applyAlignment="1">
      <alignment horizontal="right" vertical="center"/>
    </xf>
    <xf numFmtId="43" fontId="14" fillId="9" borderId="0" xfId="1" applyNumberFormat="1" applyFont="1" applyFill="1" applyBorder="1"/>
    <xf numFmtId="43" fontId="1" fillId="9" borderId="0" xfId="1" applyFill="1" applyBorder="1"/>
    <xf numFmtId="43" fontId="10" fillId="11" borderId="7" xfId="1" applyNumberFormat="1" applyFont="1" applyFill="1" applyBorder="1"/>
    <xf numFmtId="43" fontId="10" fillId="11" borderId="7" xfId="1" applyFont="1" applyFill="1" applyBorder="1"/>
    <xf numFmtId="0" fontId="15" fillId="9" borderId="0" xfId="2" applyFont="1" applyFill="1"/>
    <xf numFmtId="0" fontId="1" fillId="9" borderId="0" xfId="2" applyFill="1"/>
    <xf numFmtId="164" fontId="1" fillId="0" borderId="0" xfId="1" applyNumberFormat="1" applyFont="1" applyFill="1" applyBorder="1" applyAlignment="1">
      <alignment horizontal="right"/>
    </xf>
    <xf numFmtId="0" fontId="16" fillId="0" borderId="0" xfId="2" applyFont="1" applyFill="1"/>
    <xf numFmtId="165" fontId="8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0" fontId="1" fillId="0" borderId="0" xfId="2" applyProtection="1">
      <protection locked="0"/>
    </xf>
    <xf numFmtId="43" fontId="1" fillId="0" borderId="0" xfId="1" applyProtection="1">
      <protection locked="0"/>
    </xf>
    <xf numFmtId="0" fontId="2" fillId="0" borderId="0" xfId="2" applyFont="1" applyProtection="1">
      <protection locked="0"/>
    </xf>
    <xf numFmtId="43" fontId="1" fillId="0" borderId="0" xfId="1" applyAlignment="1" applyProtection="1">
      <alignment horizontal="right"/>
      <protection locked="0"/>
    </xf>
    <xf numFmtId="43" fontId="2" fillId="7" borderId="0" xfId="1" applyFont="1" applyFill="1" applyAlignment="1" applyProtection="1">
      <alignment horizontal="center"/>
      <protection locked="0"/>
    </xf>
    <xf numFmtId="43" fontId="2" fillId="3" borderId="0" xfId="1" applyFont="1" applyFill="1" applyProtection="1">
      <protection locked="0"/>
    </xf>
    <xf numFmtId="14" fontId="4" fillId="0" borderId="0" xfId="1" applyNumberFormat="1" applyFont="1" applyProtection="1">
      <protection locked="0"/>
    </xf>
    <xf numFmtId="43" fontId="1" fillId="0" borderId="0" xfId="2" applyNumberFormat="1" applyProtection="1">
      <protection locked="0"/>
    </xf>
    <xf numFmtId="0" fontId="15" fillId="9" borderId="0" xfId="2" applyFont="1" applyFill="1" applyProtection="1">
      <protection locked="0"/>
    </xf>
    <xf numFmtId="43" fontId="2" fillId="7" borderId="1" xfId="1" applyFont="1" applyFill="1" applyBorder="1" applyAlignment="1" applyProtection="1">
      <alignment horizontal="center"/>
      <protection locked="0"/>
    </xf>
    <xf numFmtId="43" fontId="2" fillId="6" borderId="1" xfId="1" applyFont="1" applyFill="1" applyBorder="1" applyAlignment="1" applyProtection="1">
      <alignment horizontal="center"/>
      <protection locked="0"/>
    </xf>
    <xf numFmtId="43" fontId="2" fillId="3" borderId="1" xfId="1" applyFont="1" applyFill="1" applyBorder="1" applyAlignment="1" applyProtection="1">
      <alignment horizontal="center"/>
      <protection locked="0"/>
    </xf>
    <xf numFmtId="164" fontId="1" fillId="0" borderId="0" xfId="1" applyNumberFormat="1" applyFont="1" applyFill="1" applyBorder="1" applyAlignment="1" applyProtection="1">
      <alignment horizontal="right"/>
      <protection locked="0"/>
    </xf>
    <xf numFmtId="43" fontId="1" fillId="2" borderId="0" xfId="1" applyNumberFormat="1" applyFill="1" applyProtection="1">
      <protection locked="0"/>
    </xf>
    <xf numFmtId="43" fontId="1" fillId="2" borderId="0" xfId="1" applyFill="1" applyProtection="1">
      <protection locked="0"/>
    </xf>
    <xf numFmtId="164" fontId="1" fillId="0" borderId="0" xfId="2" applyNumberFormat="1" applyProtection="1">
      <protection locked="0"/>
    </xf>
    <xf numFmtId="0" fontId="11" fillId="0" borderId="0" xfId="2" applyFont="1" applyProtection="1">
      <protection locked="0"/>
    </xf>
    <xf numFmtId="164" fontId="1" fillId="0" borderId="0" xfId="1" applyNumberFormat="1" applyFont="1" applyBorder="1" applyAlignment="1" applyProtection="1">
      <alignment horizontal="right"/>
      <protection locked="0"/>
    </xf>
    <xf numFmtId="164" fontId="1" fillId="0" borderId="0" xfId="1" applyNumberFormat="1" applyFont="1" applyBorder="1" applyProtection="1">
      <protection locked="0"/>
    </xf>
    <xf numFmtId="0" fontId="1" fillId="0" borderId="0" xfId="2" applyFont="1" applyProtection="1">
      <protection locked="0"/>
    </xf>
    <xf numFmtId="0" fontId="1" fillId="10" borderId="0" xfId="2" applyFill="1" applyProtection="1">
      <protection locked="0"/>
    </xf>
    <xf numFmtId="0" fontId="11" fillId="10" borderId="0" xfId="2" applyFont="1" applyFill="1" applyProtection="1">
      <protection locked="0"/>
    </xf>
    <xf numFmtId="0" fontId="13" fillId="10" borderId="0" xfId="2" applyFont="1" applyFill="1" applyAlignment="1" applyProtection="1">
      <alignment horizontal="right" vertical="center"/>
      <protection locked="0"/>
    </xf>
    <xf numFmtId="43" fontId="1" fillId="10" borderId="0" xfId="1" applyFill="1" applyProtection="1">
      <protection locked="0"/>
    </xf>
    <xf numFmtId="164" fontId="1" fillId="10" borderId="0" xfId="2" applyNumberFormat="1" applyFont="1" applyFill="1" applyBorder="1" applyProtection="1">
      <protection locked="0"/>
    </xf>
    <xf numFmtId="164" fontId="1" fillId="10" borderId="0" xfId="2" applyNumberFormat="1" applyFill="1" applyProtection="1">
      <protection locked="0"/>
    </xf>
    <xf numFmtId="164" fontId="1" fillId="0" borderId="0" xfId="2" applyNumberFormat="1" applyFont="1" applyBorder="1" applyProtection="1">
      <protection locked="0"/>
    </xf>
    <xf numFmtId="0" fontId="1" fillId="0" borderId="0" xfId="2" applyFont="1" applyBorder="1" applyProtection="1">
      <protection locked="0"/>
    </xf>
    <xf numFmtId="0" fontId="8" fillId="0" borderId="0" xfId="2" applyFont="1" applyProtection="1">
      <protection locked="0"/>
    </xf>
    <xf numFmtId="167" fontId="1" fillId="0" borderId="0" xfId="2" applyNumberFormat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43" fontId="2" fillId="2" borderId="0" xfId="1" applyNumberFormat="1" applyFont="1" applyFill="1" applyProtection="1">
      <protection locked="0"/>
    </xf>
    <xf numFmtId="167" fontId="1" fillId="0" borderId="0" xfId="1" applyNumberFormat="1" applyFont="1" applyBorder="1" applyProtection="1">
      <protection locked="0"/>
    </xf>
    <xf numFmtId="0" fontId="12" fillId="10" borderId="0" xfId="2" applyFont="1" applyFill="1" applyAlignment="1" applyProtection="1">
      <alignment vertical="center"/>
      <protection locked="0"/>
    </xf>
    <xf numFmtId="0" fontId="8" fillId="10" borderId="0" xfId="2" applyFont="1" applyFill="1" applyAlignment="1" applyProtection="1">
      <alignment vertical="center"/>
      <protection locked="0"/>
    </xf>
    <xf numFmtId="43" fontId="8" fillId="9" borderId="0" xfId="1" applyFont="1" applyFill="1" applyAlignment="1" applyProtection="1">
      <alignment vertical="center"/>
      <protection locked="0"/>
    </xf>
    <xf numFmtId="0" fontId="8" fillId="10" borderId="0" xfId="2" applyFont="1" applyFill="1" applyBorder="1" applyAlignment="1" applyProtection="1">
      <alignment vertical="center"/>
      <protection locked="0"/>
    </xf>
    <xf numFmtId="164" fontId="8" fillId="9" borderId="0" xfId="2" applyNumberFormat="1" applyFont="1" applyFill="1" applyAlignment="1" applyProtection="1">
      <alignment vertical="center"/>
      <protection locked="0"/>
    </xf>
    <xf numFmtId="164" fontId="8" fillId="10" borderId="0" xfId="2" applyNumberFormat="1" applyFont="1" applyFill="1" applyAlignment="1" applyProtection="1">
      <alignment vertical="center"/>
      <protection locked="0"/>
    </xf>
    <xf numFmtId="0" fontId="8" fillId="0" borderId="0" xfId="2" applyFont="1" applyAlignment="1" applyProtection="1">
      <alignment vertical="center"/>
      <protection locked="0"/>
    </xf>
    <xf numFmtId="165" fontId="8" fillId="0" borderId="0" xfId="2" applyNumberFormat="1" applyFont="1" applyAlignment="1" applyProtection="1">
      <alignment vertical="center"/>
      <protection locked="0"/>
    </xf>
    <xf numFmtId="43" fontId="1" fillId="0" borderId="0" xfId="2" applyNumberFormat="1" applyFont="1" applyProtection="1">
      <protection locked="0"/>
    </xf>
    <xf numFmtId="164" fontId="1" fillId="0" borderId="0" xfId="2" applyNumberFormat="1" applyFont="1" applyProtection="1">
      <protection locked="0"/>
    </xf>
    <xf numFmtId="164" fontId="1" fillId="0" borderId="0" xfId="1" applyNumberFormat="1" applyFont="1" applyFill="1" applyBorder="1" applyProtection="1">
      <protection locked="0"/>
    </xf>
    <xf numFmtId="164" fontId="8" fillId="0" borderId="0" xfId="2" applyNumberFormat="1" applyFont="1" applyAlignment="1" applyProtection="1">
      <alignment vertical="center"/>
      <protection locked="0"/>
    </xf>
    <xf numFmtId="43" fontId="2" fillId="2" borderId="0" xfId="1" applyFont="1" applyFill="1" applyProtection="1">
      <protection locked="0"/>
    </xf>
    <xf numFmtId="166" fontId="1" fillId="2" borderId="0" xfId="1" applyNumberFormat="1" applyFill="1" applyProtection="1">
      <protection locked="0"/>
    </xf>
    <xf numFmtId="43" fontId="1" fillId="0" borderId="0" xfId="1" applyFont="1" applyFill="1" applyBorder="1" applyProtection="1">
      <protection locked="0"/>
    </xf>
    <xf numFmtId="164" fontId="1" fillId="10" borderId="0" xfId="1" applyNumberFormat="1" applyFont="1" applyFill="1" applyBorder="1" applyProtection="1">
      <protection locked="0"/>
    </xf>
    <xf numFmtId="166" fontId="1" fillId="10" borderId="0" xfId="1" applyNumberFormat="1" applyFill="1" applyProtection="1">
      <protection locked="0"/>
    </xf>
    <xf numFmtId="0" fontId="1" fillId="0" borderId="0" xfId="2" applyFill="1" applyProtection="1">
      <protection locked="0"/>
    </xf>
    <xf numFmtId="164" fontId="1" fillId="0" borderId="0" xfId="2" applyNumberFormat="1" applyFont="1" applyFill="1" applyBorder="1" applyProtection="1">
      <protection locked="0"/>
    </xf>
    <xf numFmtId="164" fontId="1" fillId="0" borderId="0" xfId="2" applyNumberFormat="1" applyFont="1" applyFill="1" applyBorder="1" applyAlignment="1" applyProtection="1">
      <alignment horizontal="center"/>
      <protection locked="0"/>
    </xf>
    <xf numFmtId="43" fontId="1" fillId="12" borderId="0" xfId="1" applyFill="1" applyProtection="1">
      <protection locked="0"/>
    </xf>
    <xf numFmtId="164" fontId="1" fillId="12" borderId="0" xfId="2" applyNumberFormat="1" applyFill="1" applyProtection="1">
      <protection locked="0"/>
    </xf>
    <xf numFmtId="0" fontId="13" fillId="0" borderId="0" xfId="2" applyFont="1" applyFill="1" applyAlignment="1" applyProtection="1">
      <alignment horizontal="right" vertical="center"/>
      <protection locked="0"/>
    </xf>
    <xf numFmtId="43" fontId="1" fillId="0" borderId="0" xfId="1" applyFill="1" applyProtection="1">
      <protection locked="0"/>
    </xf>
    <xf numFmtId="164" fontId="1" fillId="0" borderId="0" xfId="2" applyNumberFormat="1" applyFill="1" applyProtection="1">
      <protection locked="0"/>
    </xf>
    <xf numFmtId="0" fontId="1" fillId="10" borderId="0" xfId="2" applyFill="1" applyAlignment="1" applyProtection="1">
      <alignment horizontal="left"/>
      <protection locked="0"/>
    </xf>
    <xf numFmtId="0" fontId="1" fillId="10" borderId="0" xfId="2" applyFont="1" applyFill="1" applyProtection="1">
      <protection locked="0"/>
    </xf>
    <xf numFmtId="43" fontId="8" fillId="0" borderId="0" xfId="1" applyNumberFormat="1" applyFont="1" applyFill="1" applyBorder="1" applyProtection="1">
      <protection locked="0"/>
    </xf>
    <xf numFmtId="43" fontId="9" fillId="8" borderId="3" xfId="1" applyNumberFormat="1" applyFont="1" applyFill="1" applyBorder="1" applyProtection="1">
      <protection locked="0"/>
    </xf>
    <xf numFmtId="43" fontId="9" fillId="0" borderId="0" xfId="1" applyFont="1" applyFill="1" applyBorder="1" applyProtection="1">
      <protection locked="0"/>
    </xf>
    <xf numFmtId="43" fontId="9" fillId="8" borderId="3" xfId="1" applyFont="1" applyFill="1" applyBorder="1" applyProtection="1">
      <protection locked="0"/>
    </xf>
    <xf numFmtId="164" fontId="3" fillId="0" borderId="0" xfId="2" applyNumberFormat="1" applyFont="1" applyAlignment="1" applyProtection="1">
      <alignment horizontal="right"/>
      <protection locked="0"/>
    </xf>
    <xf numFmtId="164" fontId="1" fillId="0" borderId="0" xfId="1" applyNumberFormat="1" applyProtection="1">
      <protection locked="0"/>
    </xf>
    <xf numFmtId="0" fontId="1" fillId="0" borderId="0" xfId="2" applyProtection="1"/>
    <xf numFmtId="0" fontId="15" fillId="9" borderId="0" xfId="2" applyFont="1" applyFill="1" applyProtection="1"/>
    <xf numFmtId="0" fontId="2" fillId="7" borderId="0" xfId="2" applyFont="1" applyFill="1" applyAlignment="1" applyProtection="1">
      <alignment horizontal="center"/>
    </xf>
    <xf numFmtId="43" fontId="2" fillId="7" borderId="0" xfId="1" applyFont="1" applyFill="1" applyBorder="1" applyAlignment="1" applyProtection="1">
      <alignment horizontal="center"/>
    </xf>
    <xf numFmtId="0" fontId="2" fillId="6" borderId="0" xfId="2" applyFont="1" applyFill="1" applyAlignment="1" applyProtection="1">
      <alignment horizontal="center"/>
    </xf>
    <xf numFmtId="0" fontId="2" fillId="3" borderId="0" xfId="2" applyFont="1" applyFill="1" applyAlignment="1" applyProtection="1">
      <alignment horizontal="center"/>
    </xf>
    <xf numFmtId="43" fontId="2" fillId="3" borderId="1" xfId="1" applyFont="1" applyFill="1" applyBorder="1" applyAlignment="1" applyProtection="1">
      <alignment horizontal="center"/>
    </xf>
    <xf numFmtId="0" fontId="2" fillId="5" borderId="0" xfId="2" applyFont="1" applyFill="1" applyAlignment="1" applyProtection="1">
      <alignment horizontal="center"/>
    </xf>
    <xf numFmtId="43" fontId="2" fillId="5" borderId="1" xfId="1" applyFont="1" applyFill="1" applyBorder="1" applyAlignment="1" applyProtection="1">
      <alignment horizontal="center"/>
    </xf>
    <xf numFmtId="0" fontId="2" fillId="4" borderId="0" xfId="2" applyFont="1" applyFill="1" applyAlignment="1" applyProtection="1">
      <alignment horizontal="center"/>
    </xf>
    <xf numFmtId="43" fontId="2" fillId="4" borderId="0" xfId="1" applyFont="1" applyFill="1" applyProtection="1"/>
    <xf numFmtId="43" fontId="1" fillId="2" borderId="0" xfId="1" applyNumberFormat="1" applyFill="1" applyProtection="1"/>
    <xf numFmtId="43" fontId="1" fillId="2" borderId="0" xfId="1" applyFill="1" applyProtection="1"/>
    <xf numFmtId="0" fontId="11" fillId="0" borderId="0" xfId="2" applyFont="1" applyProtection="1"/>
    <xf numFmtId="0" fontId="1" fillId="0" borderId="0" xfId="2" applyFont="1" applyProtection="1"/>
    <xf numFmtId="43" fontId="10" fillId="0" borderId="5" xfId="1" applyNumberFormat="1" applyFont="1" applyFill="1" applyBorder="1" applyProtection="1"/>
    <xf numFmtId="43" fontId="10" fillId="0" borderId="5" xfId="1" applyFont="1" applyFill="1" applyBorder="1" applyProtection="1"/>
    <xf numFmtId="0" fontId="1" fillId="9" borderId="0" xfId="2" applyFill="1" applyProtection="1"/>
    <xf numFmtId="43" fontId="10" fillId="11" borderId="5" xfId="1" applyNumberFormat="1" applyFont="1" applyFill="1" applyBorder="1" applyAlignment="1" applyProtection="1">
      <alignment vertical="center"/>
    </xf>
    <xf numFmtId="43" fontId="10" fillId="11" borderId="5" xfId="1" applyFont="1" applyFill="1" applyBorder="1" applyAlignment="1" applyProtection="1">
      <alignment vertical="center"/>
    </xf>
    <xf numFmtId="43" fontId="10" fillId="0" borderId="4" xfId="1" applyNumberFormat="1" applyFont="1" applyFill="1" applyBorder="1" applyAlignment="1" applyProtection="1">
      <alignment vertical="center"/>
    </xf>
    <xf numFmtId="43" fontId="10" fillId="0" borderId="5" xfId="1" applyFont="1" applyFill="1" applyBorder="1" applyAlignment="1" applyProtection="1">
      <alignment vertical="center"/>
    </xf>
    <xf numFmtId="43" fontId="10" fillId="0" borderId="6" xfId="1" applyFont="1" applyFill="1" applyBorder="1" applyAlignment="1" applyProtection="1">
      <alignment vertical="center"/>
    </xf>
    <xf numFmtId="0" fontId="1" fillId="0" borderId="0" xfId="2" applyAlignment="1" applyProtection="1">
      <alignment horizontal="left"/>
    </xf>
    <xf numFmtId="43" fontId="10" fillId="0" borderId="4" xfId="1" applyFont="1" applyFill="1" applyBorder="1" applyProtection="1"/>
    <xf numFmtId="0" fontId="16" fillId="0" borderId="0" xfId="2" applyFont="1" applyFill="1" applyProtection="1"/>
    <xf numFmtId="0" fontId="1" fillId="0" borderId="0" xfId="2" applyFill="1" applyProtection="1"/>
    <xf numFmtId="43" fontId="10" fillId="11" borderId="7" xfId="1" applyNumberFormat="1" applyFont="1" applyFill="1" applyBorder="1" applyProtection="1"/>
    <xf numFmtId="43" fontId="10" fillId="11" borderId="7" xfId="1" applyFont="1" applyFill="1" applyBorder="1" applyProtection="1"/>
    <xf numFmtId="43" fontId="14" fillId="9" borderId="0" xfId="1" applyNumberFormat="1" applyFont="1" applyFill="1" applyBorder="1" applyProtection="1"/>
    <xf numFmtId="43" fontId="1" fillId="9" borderId="0" xfId="1" applyFill="1" applyBorder="1" applyProtection="1"/>
    <xf numFmtId="43" fontId="10" fillId="11" borderId="5" xfId="1" applyNumberFormat="1" applyFont="1" applyFill="1" applyBorder="1" applyProtection="1"/>
    <xf numFmtId="43" fontId="10" fillId="11" borderId="5" xfId="1" applyFont="1" applyFill="1" applyBorder="1" applyProtection="1"/>
    <xf numFmtId="43" fontId="10" fillId="11" borderId="6" xfId="1" applyFont="1" applyFill="1" applyBorder="1" applyProtection="1"/>
    <xf numFmtId="0" fontId="9" fillId="0" borderId="0" xfId="2" applyFont="1" applyAlignment="1" applyProtection="1">
      <alignment horizontal="left"/>
    </xf>
    <xf numFmtId="0" fontId="9" fillId="0" borderId="0" xfId="2" applyFont="1" applyProtection="1"/>
    <xf numFmtId="43" fontId="9" fillId="8" borderId="2" xfId="1" applyNumberFormat="1" applyFont="1" applyFill="1" applyBorder="1" applyProtection="1"/>
    <xf numFmtId="43" fontId="9" fillId="8" borderId="2" xfId="1" applyFont="1" applyFill="1" applyBorder="1" applyProtection="1"/>
    <xf numFmtId="0" fontId="3" fillId="0" borderId="0" xfId="2" applyFont="1" applyAlignment="1" applyProtection="1">
      <alignment horizontal="right"/>
    </xf>
    <xf numFmtId="164" fontId="3" fillId="0" borderId="0" xfId="2" applyNumberFormat="1" applyFont="1" applyAlignment="1" applyProtection="1">
      <alignment horizontal="right"/>
    </xf>
    <xf numFmtId="0" fontId="0" fillId="11" borderId="0" xfId="0" applyFill="1"/>
    <xf numFmtId="0" fontId="17" fillId="11" borderId="0" xfId="0" applyFont="1" applyFill="1" applyAlignment="1">
      <alignment horizontal="center" vertical="center"/>
    </xf>
    <xf numFmtId="43" fontId="8" fillId="0" borderId="0" xfId="2" applyNumberFormat="1" applyFont="1" applyProtection="1"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E28C-E2E1-44D0-B751-7951193518AB}">
  <dimension ref="A1:T71"/>
  <sheetViews>
    <sheetView showGridLines="0" tabSelected="1" topLeftCell="C10" zoomScaleNormal="100" workbookViewId="0">
      <selection activeCell="G65" sqref="G65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11.5703125" style="98" bestFit="1" customWidth="1"/>
    <col min="19" max="19" width="9.7109375" style="98" bestFit="1" customWidth="1"/>
    <col min="20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/>
      <c r="F8" s="167"/>
      <c r="G8" s="168" t="s">
        <v>41</v>
      </c>
      <c r="H8" s="108">
        <v>4</v>
      </c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7.8838999999999997</v>
      </c>
      <c r="E9" s="175">
        <f t="shared" ref="E9:E16" si="0">ROUND(D9*$E$8, 2)</f>
        <v>0</v>
      </c>
      <c r="F9" s="112"/>
      <c r="G9" s="110">
        <v>7.8838999999999997</v>
      </c>
      <c r="H9" s="176">
        <f t="shared" ref="H9:H16" si="1">ROUND(G9*$H$8,2)</f>
        <v>31.54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8.4534000000000002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-0.05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0.80689999999999995</v>
      </c>
      <c r="E14" s="175">
        <f t="shared" si="0"/>
        <v>0</v>
      </c>
      <c r="F14" s="112"/>
      <c r="G14" s="110">
        <v>0.80689999999999995</v>
      </c>
      <c r="H14" s="176">
        <f t="shared" si="1"/>
        <v>3.23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0.9103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0</v>
      </c>
      <c r="F15" s="112"/>
      <c r="G15" s="116">
        <v>-1.55E-2</v>
      </c>
      <c r="H15" s="176">
        <f t="shared" si="1"/>
        <v>-0.06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0.21859999999999999</v>
      </c>
      <c r="E16" s="175">
        <f t="shared" si="0"/>
        <v>0</v>
      </c>
      <c r="F16" s="112"/>
      <c r="G16" s="116">
        <v>0.21859999999999999</v>
      </c>
      <c r="H16" s="176">
        <f t="shared" si="1"/>
        <v>0.87</v>
      </c>
      <c r="I16" s="113"/>
      <c r="J16" s="112"/>
      <c r="K16" s="113"/>
      <c r="L16" s="112"/>
      <c r="M16" s="113"/>
      <c r="N16" s="112"/>
      <c r="O16" s="116">
        <v>0.215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35.53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313.92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0.69259999999999999</v>
      </c>
      <c r="E21" s="175">
        <f>ROUND(D21*$E$8, 2)</f>
        <v>0</v>
      </c>
      <c r="F21" s="129"/>
      <c r="G21" s="128">
        <v>0.71819999999999995</v>
      </c>
      <c r="H21" s="176">
        <f>ROUND(G21*$H$8,2)</f>
        <v>2.87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24">
        <v>-3.5299999999999998E-2</v>
      </c>
      <c r="H22" s="176">
        <f>ROUND(G22*$H$8,2)</f>
        <v>-0.14000000000000001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2.73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3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1.72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68.680000000000007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9.7999999999999997E-3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9.7999999999999997E-3</v>
      </c>
      <c r="H36" s="176">
        <f t="shared" ref="H36:H41" si="3">ROUND(G36*$H$8,2)</f>
        <v>0.04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1.04E-2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-0.06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-1.5</v>
      </c>
      <c r="F44" s="121"/>
      <c r="G44" s="146"/>
      <c r="H44" s="180">
        <f>ROUND(SUM(H36:H43),2)</f>
        <v>-0.02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83</v>
      </c>
      <c r="B45" s="190"/>
      <c r="C45" s="164" t="s">
        <v>10</v>
      </c>
      <c r="D45" s="124">
        <v>3.0999999999999999E-3</v>
      </c>
      <c r="E45" s="175">
        <f>ROUND(D45*$E$8, 2)</f>
        <v>0</v>
      </c>
      <c r="F45" s="112"/>
      <c r="G45" s="124">
        <v>3.0999999999999999E-3</v>
      </c>
      <c r="H45" s="176">
        <f>ROUND(G45*$H$8,2)</f>
        <v>0.01</v>
      </c>
      <c r="I45" s="113"/>
      <c r="J45" s="112"/>
      <c r="K45" s="113"/>
      <c r="L45" s="112"/>
      <c r="M45" s="113"/>
      <c r="N45" s="112"/>
      <c r="O45" s="124">
        <v>3.0999999999999999E-3</v>
      </c>
      <c r="P45" s="176">
        <f>ROUND(O45*$P$8,2)</f>
        <v>0</v>
      </c>
    </row>
    <row r="46" spans="1:20" ht="12.75" customHeight="1" x14ac:dyDescent="0.2">
      <c r="A46" s="189" t="s">
        <v>85</v>
      </c>
      <c r="B46" s="190"/>
      <c r="C46" s="164" t="s">
        <v>10</v>
      </c>
      <c r="D46" s="124">
        <v>9.7000000000000003E-3</v>
      </c>
      <c r="E46" s="175">
        <f>ROUND(D46*$E$8, 2)</f>
        <v>0</v>
      </c>
      <c r="F46" s="112"/>
      <c r="G46" s="124">
        <v>3.8E-3</v>
      </c>
      <c r="H46" s="176">
        <f>ROUND(G46*$H$8,2)</f>
        <v>0.02</v>
      </c>
      <c r="I46" s="113"/>
      <c r="J46" s="112"/>
      <c r="K46" s="113"/>
      <c r="L46" s="112"/>
      <c r="M46" s="113"/>
      <c r="N46" s="112"/>
      <c r="O46" s="124">
        <v>5.7999999999999996E-3</v>
      </c>
      <c r="P46" s="176"/>
    </row>
    <row r="47" spans="1:20" ht="12.75" customHeight="1" x14ac:dyDescent="0.2">
      <c r="A47" s="165" t="s">
        <v>17</v>
      </c>
      <c r="B47" s="181"/>
      <c r="C47" s="164"/>
      <c r="D47" s="124"/>
      <c r="E47" s="175"/>
      <c r="F47" s="112"/>
      <c r="H47" s="176"/>
      <c r="I47" s="113"/>
      <c r="J47" s="112"/>
      <c r="K47" s="113"/>
      <c r="L47" s="112"/>
      <c r="M47" s="113"/>
      <c r="N47" s="112"/>
      <c r="O47" s="113"/>
      <c r="P47" s="176"/>
    </row>
    <row r="48" spans="1:20" x14ac:dyDescent="0.2">
      <c r="A48" s="164"/>
      <c r="B48" s="164" t="s">
        <v>16</v>
      </c>
      <c r="C48" s="164" t="s">
        <v>10</v>
      </c>
      <c r="D48" s="149">
        <v>0.5101</v>
      </c>
      <c r="E48" s="175">
        <f>ROUND(D48*$E$8, 2)</f>
        <v>0</v>
      </c>
      <c r="F48" s="112"/>
      <c r="G48" s="149">
        <v>0.5101</v>
      </c>
      <c r="H48" s="176">
        <f>ROUND(G48*$H$8,2)</f>
        <v>2.04</v>
      </c>
      <c r="I48" s="113">
        <v>0.1116</v>
      </c>
      <c r="J48" s="112">
        <f>ROUND(I48*$J$8,2)</f>
        <v>0</v>
      </c>
      <c r="K48" s="113">
        <v>0.1116</v>
      </c>
      <c r="L48" s="112">
        <f>ROUND(K48*$L$8,2)</f>
        <v>0</v>
      </c>
      <c r="M48" s="113">
        <v>0.1116</v>
      </c>
      <c r="N48" s="112">
        <f>ROUND(M48*$N$8,2)</f>
        <v>7.25</v>
      </c>
      <c r="O48" s="149">
        <v>0.56000000000000005</v>
      </c>
      <c r="P48" s="176">
        <f>ROUND(O48*$P$8,2)</f>
        <v>0</v>
      </c>
      <c r="S48" s="105"/>
    </row>
    <row r="49" spans="1:19" x14ac:dyDescent="0.2">
      <c r="A49" s="164"/>
      <c r="B49" s="164" t="s">
        <v>15</v>
      </c>
      <c r="C49" s="164" t="s">
        <v>10</v>
      </c>
      <c r="D49" s="150">
        <v>8.3000000000000004E-2</v>
      </c>
      <c r="E49" s="175">
        <f>ROUND(D49*$E$8, 2)</f>
        <v>0</v>
      </c>
      <c r="F49" s="112"/>
      <c r="G49" s="150">
        <v>8.5999999999999993E-2</v>
      </c>
      <c r="H49" s="176">
        <f>ROUND(G49*$H$8,2)</f>
        <v>0.34</v>
      </c>
      <c r="I49" s="113">
        <v>5.7000000000000002E-3</v>
      </c>
      <c r="J49" s="112">
        <f>ROUND(I49*$J$8,2)</f>
        <v>0</v>
      </c>
      <c r="K49" s="113">
        <v>5.4000000000000003E-3</v>
      </c>
      <c r="L49" s="112">
        <f>ROUND(K49*$L$8,2)</f>
        <v>0</v>
      </c>
      <c r="M49" s="113">
        <v>4.0000000000000001E-3</v>
      </c>
      <c r="N49" s="112">
        <f>ROUND(M49*$N$8,2)</f>
        <v>0.26</v>
      </c>
      <c r="O49" s="150">
        <v>8.8599999999999998E-2</v>
      </c>
      <c r="P49" s="176">
        <f>ROUND(O49*$P$8,2)</f>
        <v>0</v>
      </c>
    </row>
    <row r="50" spans="1:19" x14ac:dyDescent="0.2">
      <c r="A50" s="164"/>
      <c r="B50" s="164" t="s">
        <v>14</v>
      </c>
      <c r="C50" s="164" t="s">
        <v>10</v>
      </c>
      <c r="D50" s="124">
        <v>7.0499999999999993E-2</v>
      </c>
      <c r="E50" s="175">
        <f>ROUND(D50*$E$8, 2)</f>
        <v>0</v>
      </c>
      <c r="F50" s="112"/>
      <c r="G50" s="124">
        <v>7.0499999999999993E-2</v>
      </c>
      <c r="H50" s="176">
        <f>ROUND(G50*$H$8,2)</f>
        <v>0.28000000000000003</v>
      </c>
      <c r="I50" s="113">
        <v>1.44E-2</v>
      </c>
      <c r="J50" s="112">
        <f>ROUND(I50*$J$8,2)</f>
        <v>0</v>
      </c>
      <c r="K50" s="113">
        <v>1.44E-2</v>
      </c>
      <c r="L50" s="112">
        <f>ROUND(K50*$L$8,2)</f>
        <v>0</v>
      </c>
      <c r="M50" s="113">
        <v>1.44E-2</v>
      </c>
      <c r="N50" s="112">
        <f>ROUND(M50*$N$8,2)</f>
        <v>0.94</v>
      </c>
      <c r="O50" s="124">
        <v>7.6300000000000007E-2</v>
      </c>
      <c r="P50" s="176">
        <f>ROUND(O50*$P$8,2)</f>
        <v>0</v>
      </c>
    </row>
    <row r="51" spans="1:19" x14ac:dyDescent="0.2">
      <c r="A51" s="164"/>
      <c r="B51" s="164" t="s">
        <v>13</v>
      </c>
      <c r="C51" s="164" t="s">
        <v>10</v>
      </c>
      <c r="D51" s="124">
        <v>0.2843</v>
      </c>
      <c r="E51" s="175">
        <f>ROUND(D51*$E$8+(E28+E31)*0.12,2)</f>
        <v>0.6</v>
      </c>
      <c r="F51" s="112"/>
      <c r="G51" s="124">
        <v>0.14149999999999999</v>
      </c>
      <c r="H51" s="176">
        <f>ROUND(G51*$H$8+(H28+H31)*0.12,2)</f>
        <v>8.24</v>
      </c>
      <c r="I51" s="113">
        <v>0.1535</v>
      </c>
      <c r="J51" s="112">
        <f>ROUND((J8*I51)+(J28+J31+J25)*0.12,2)</f>
        <v>7.68</v>
      </c>
      <c r="K51" s="113">
        <v>0.1535</v>
      </c>
      <c r="L51" s="112">
        <f>ROUND(((K51*$L$8)+(L28+L31)*0.12),2)</f>
        <v>7.68</v>
      </c>
      <c r="M51" s="113">
        <v>0.1535</v>
      </c>
      <c r="N51" s="112">
        <f>ROUND(((M51*$N$8)+(N28+N31)*0.12),2)</f>
        <v>17.649999999999999</v>
      </c>
      <c r="O51" s="124">
        <v>5.16E-2</v>
      </c>
      <c r="P51" s="176">
        <f>ROUND((P8*O51)+(P28+P31+P25)*0.12,2)</f>
        <v>7.68</v>
      </c>
      <c r="S51" s="105"/>
    </row>
    <row r="52" spans="1:19" ht="13.5" thickBot="1" x14ac:dyDescent="0.25">
      <c r="A52" s="164"/>
      <c r="B52" s="164" t="s">
        <v>12</v>
      </c>
      <c r="C52" s="164" t="s">
        <v>10</v>
      </c>
      <c r="D52" s="124">
        <v>1.1999999999999999E-3</v>
      </c>
      <c r="E52" s="175">
        <f>ROUND((D52*$E$8) + (E43*0.12), 2)</f>
        <v>0</v>
      </c>
      <c r="F52" s="112">
        <f>SUM(E48:E52)</f>
        <v>0.6</v>
      </c>
      <c r="G52" s="124">
        <v>1.1999999999999999E-3</v>
      </c>
      <c r="H52" s="176">
        <f>ROUND((G52*$H$8)+((H43)*0.12),2)</f>
        <v>0</v>
      </c>
      <c r="I52" s="113">
        <v>4.1000000000000003E-3</v>
      </c>
      <c r="J52" s="112">
        <f>ROUND((I52*$J$8)+((J43+J40)*0.12),2)</f>
        <v>0</v>
      </c>
      <c r="K52" s="113">
        <v>4.1000000000000003E-3</v>
      </c>
      <c r="L52" s="112">
        <f>ROUND((K52*$L$8)+((L43+L40)*0.12),2)</f>
        <v>0</v>
      </c>
      <c r="M52" s="113">
        <v>4.1000000000000003E-3</v>
      </c>
      <c r="N52" s="112">
        <f>ROUND(M52*$N$8+(N40*0.12),2)</f>
        <v>0.28000000000000003</v>
      </c>
      <c r="O52" s="124">
        <v>1.2999999999999999E-3</v>
      </c>
      <c r="P52" s="176">
        <f>ROUND((O52*$P$8),2)</f>
        <v>0</v>
      </c>
    </row>
    <row r="53" spans="1:19" ht="20.100000000000001" customHeight="1" thickTop="1" thickBot="1" x14ac:dyDescent="0.3">
      <c r="A53" s="118"/>
      <c r="B53" s="118"/>
      <c r="C53" s="118"/>
      <c r="D53" s="120" t="s">
        <v>65</v>
      </c>
      <c r="E53" s="191">
        <f>ROUND(SUM(E45:E52),2)</f>
        <v>0.6</v>
      </c>
      <c r="F53" s="151"/>
      <c r="G53" s="118"/>
      <c r="H53" s="192">
        <f>ROUND(SUM(H45:H52),2)</f>
        <v>10.93</v>
      </c>
      <c r="I53" s="152"/>
      <c r="J53" s="151"/>
      <c r="K53" s="152"/>
      <c r="L53" s="151"/>
      <c r="M53" s="152"/>
      <c r="N53" s="151"/>
      <c r="O53" s="123"/>
      <c r="P53" s="192">
        <f>ROUND(SUM(P45:P52),2)</f>
        <v>7.68</v>
      </c>
      <c r="R53" s="113"/>
    </row>
    <row r="54" spans="1:19" ht="12.75" customHeight="1" thickTop="1" x14ac:dyDescent="0.25">
      <c r="A54" s="106" t="s">
        <v>69</v>
      </c>
      <c r="B54" s="181"/>
      <c r="C54" s="190"/>
      <c r="D54" s="153"/>
      <c r="E54" s="193"/>
      <c r="F54" s="154"/>
      <c r="G54" s="148"/>
      <c r="H54" s="194"/>
      <c r="I54" s="155"/>
      <c r="J54" s="154"/>
      <c r="K54" s="155"/>
      <c r="L54" s="154"/>
      <c r="M54" s="155"/>
      <c r="N54" s="154"/>
      <c r="O54" s="155"/>
      <c r="P54" s="194"/>
    </row>
    <row r="55" spans="1:19" x14ac:dyDescent="0.2">
      <c r="B55" s="164" t="s">
        <v>61</v>
      </c>
      <c r="C55" s="164" t="s">
        <v>10</v>
      </c>
      <c r="D55" s="115">
        <v>0.17829999999999999</v>
      </c>
      <c r="E55" s="175">
        <f t="shared" ref="E55:E60" si="5">ROUND(D55*$E$8, 2)</f>
        <v>0</v>
      </c>
      <c r="F55" s="112"/>
      <c r="G55" s="113">
        <v>0.15440000000000001</v>
      </c>
      <c r="H55" s="176">
        <f t="shared" ref="H55:H60" si="6">ROUND(G55*$H$8,2)</f>
        <v>0.62</v>
      </c>
      <c r="I55" s="113">
        <v>0.1163</v>
      </c>
      <c r="J55" s="112">
        <f>ROUND(I55*$J$8,2)</f>
        <v>0</v>
      </c>
      <c r="K55" s="113">
        <v>0.1163</v>
      </c>
      <c r="L55" s="112">
        <f>ROUND(K55*$L$8,2)</f>
        <v>0</v>
      </c>
      <c r="M55" s="113">
        <v>0.1163</v>
      </c>
      <c r="N55" s="112">
        <f>ROUND(M55*$N$8,2)</f>
        <v>7.56</v>
      </c>
      <c r="O55" s="113">
        <v>0.15440000000000001</v>
      </c>
      <c r="P55" s="176">
        <f t="shared" ref="P55:P60" si="7">ROUND(O55*$P$8,2)</f>
        <v>0</v>
      </c>
    </row>
    <row r="56" spans="1:19" x14ac:dyDescent="0.2">
      <c r="B56" s="164" t="s">
        <v>62</v>
      </c>
      <c r="C56" s="164" t="s">
        <v>10</v>
      </c>
      <c r="D56" s="115">
        <v>1.6999999999999999E-3</v>
      </c>
      <c r="E56" s="175">
        <f t="shared" si="5"/>
        <v>0</v>
      </c>
      <c r="F56" s="112"/>
      <c r="G56" s="115">
        <v>1.6999999999999999E-3</v>
      </c>
      <c r="H56" s="176">
        <f t="shared" si="6"/>
        <v>0.01</v>
      </c>
      <c r="I56" s="113"/>
      <c r="J56" s="112"/>
      <c r="K56" s="113"/>
      <c r="L56" s="112"/>
      <c r="M56" s="113"/>
      <c r="N56" s="112"/>
      <c r="O56" s="115">
        <v>1.6999999999999999E-3</v>
      </c>
      <c r="P56" s="176">
        <f t="shared" si="7"/>
        <v>0</v>
      </c>
    </row>
    <row r="57" spans="1:19" x14ac:dyDescent="0.2">
      <c r="B57" s="164" t="s">
        <v>11</v>
      </c>
      <c r="C57" s="164" t="s">
        <v>10</v>
      </c>
      <c r="D57" s="124"/>
      <c r="E57" s="175">
        <f t="shared" si="5"/>
        <v>0</v>
      </c>
      <c r="F57" s="112"/>
      <c r="G57" s="113"/>
      <c r="H57" s="176">
        <f t="shared" si="6"/>
        <v>0</v>
      </c>
      <c r="I57" s="113">
        <v>2.5000000000000001E-3</v>
      </c>
      <c r="J57" s="112">
        <f>ROUND(I57*$J$8,2)</f>
        <v>0</v>
      </c>
      <c r="K57" s="113">
        <v>2.5000000000000001E-3</v>
      </c>
      <c r="L57" s="112">
        <f>ROUND(K57*$L$8,2)</f>
        <v>0</v>
      </c>
      <c r="M57" s="113">
        <v>2.5000000000000001E-3</v>
      </c>
      <c r="N57" s="112">
        <f>ROUND(M57*$N$8,2)</f>
        <v>0.16</v>
      </c>
      <c r="O57" s="113"/>
      <c r="P57" s="176">
        <f t="shared" si="7"/>
        <v>0</v>
      </c>
    </row>
    <row r="58" spans="1:19" x14ac:dyDescent="0.2">
      <c r="B58" s="164" t="s">
        <v>0</v>
      </c>
      <c r="C58" s="164" t="s">
        <v>10</v>
      </c>
      <c r="D58" s="124"/>
      <c r="E58" s="175">
        <f t="shared" si="5"/>
        <v>0</v>
      </c>
      <c r="F58" s="112"/>
      <c r="G58" s="124"/>
      <c r="H58" s="176">
        <f t="shared" si="6"/>
        <v>0</v>
      </c>
      <c r="I58" s="113"/>
      <c r="J58" s="112"/>
      <c r="K58" s="113"/>
      <c r="L58" s="112"/>
      <c r="M58" s="113"/>
      <c r="N58" s="112"/>
      <c r="O58" s="124"/>
      <c r="P58" s="176">
        <f t="shared" si="7"/>
        <v>0</v>
      </c>
    </row>
    <row r="59" spans="1:19" x14ac:dyDescent="0.2">
      <c r="B59" s="164" t="s">
        <v>63</v>
      </c>
      <c r="C59" s="164" t="s">
        <v>10</v>
      </c>
      <c r="D59" s="124">
        <v>4.2799999999999998E-2</v>
      </c>
      <c r="E59" s="175">
        <f t="shared" si="5"/>
        <v>0</v>
      </c>
      <c r="F59" s="112"/>
      <c r="G59" s="124">
        <v>4.2799999999999998E-2</v>
      </c>
      <c r="H59" s="176">
        <f t="shared" si="6"/>
        <v>0.17</v>
      </c>
      <c r="I59" s="113"/>
      <c r="J59" s="112"/>
      <c r="K59" s="113"/>
      <c r="L59" s="112"/>
      <c r="M59" s="113"/>
      <c r="N59" s="112"/>
      <c r="O59" s="124">
        <v>4.2799999999999998E-2</v>
      </c>
      <c r="P59" s="176">
        <f t="shared" si="7"/>
        <v>0</v>
      </c>
    </row>
    <row r="60" spans="1:19" ht="13.5" thickBot="1" x14ac:dyDescent="0.25">
      <c r="B60" s="164" t="s">
        <v>71</v>
      </c>
      <c r="C60" s="164" t="s">
        <v>10</v>
      </c>
      <c r="D60" s="124">
        <v>9.8299999999999998E-2</v>
      </c>
      <c r="E60" s="175">
        <f t="shared" si="5"/>
        <v>0</v>
      </c>
      <c r="F60" s="112"/>
      <c r="G60" s="124">
        <v>9.8299999999999998E-2</v>
      </c>
      <c r="H60" s="176">
        <f t="shared" si="6"/>
        <v>0.39</v>
      </c>
      <c r="J60" s="112"/>
      <c r="L60" s="112"/>
      <c r="N60" s="112"/>
      <c r="O60" s="124">
        <v>9.8299999999999998E-2</v>
      </c>
      <c r="P60" s="176">
        <f t="shared" si="7"/>
        <v>0</v>
      </c>
    </row>
    <row r="61" spans="1:19" ht="20.100000000000001" customHeight="1" thickTop="1" thickBot="1" x14ac:dyDescent="0.3">
      <c r="A61" s="118"/>
      <c r="B61" s="156"/>
      <c r="C61" s="157"/>
      <c r="D61" s="120" t="s">
        <v>59</v>
      </c>
      <c r="E61" s="195">
        <f>ROUND(SUM(E55:E60),2)</f>
        <v>0</v>
      </c>
      <c r="F61" s="121"/>
      <c r="G61" s="118"/>
      <c r="H61" s="196">
        <f>ROUND(SUM(H55:H60),2)</f>
        <v>1.19</v>
      </c>
      <c r="I61" s="118"/>
      <c r="J61" s="121"/>
      <c r="K61" s="118"/>
      <c r="L61" s="121"/>
      <c r="M61" s="118"/>
      <c r="N61" s="121"/>
      <c r="O61" s="118"/>
      <c r="P61" s="197">
        <f>ROUND(SUM(P55:P60),2)</f>
        <v>0</v>
      </c>
      <c r="R61" s="113"/>
    </row>
    <row r="62" spans="1:19" s="126" customFormat="1" ht="17.25" thickTop="1" thickBot="1" x14ac:dyDescent="0.3">
      <c r="B62" s="198" t="s">
        <v>6</v>
      </c>
      <c r="C62" s="199" t="s">
        <v>5</v>
      </c>
      <c r="D62" s="158"/>
      <c r="E62" s="200">
        <f>E17+E23+E35+E44+E53+E61</f>
        <v>4.0999999999999996</v>
      </c>
      <c r="F62" s="159">
        <f>SUM(F9:F60)</f>
        <v>0.6</v>
      </c>
      <c r="G62" s="160"/>
      <c r="H62" s="201">
        <f>H17+H23+H35+H44+H53+H61</f>
        <v>119.03999999999999</v>
      </c>
      <c r="J62" s="161">
        <f>SUM(J9:J60)</f>
        <v>71.639999999999986</v>
      </c>
      <c r="L62" s="161">
        <f>SUM(L9:L60)</f>
        <v>71.639999999999986</v>
      </c>
      <c r="N62" s="161">
        <f>SUM(N9:N60)</f>
        <v>452.53999999999996</v>
      </c>
      <c r="P62" s="201">
        <f>P17+P23+P35+P44+P53+P61</f>
        <v>71.64</v>
      </c>
      <c r="R62" s="206"/>
      <c r="S62" s="206"/>
    </row>
    <row r="63" spans="1:19" ht="13.5" thickTop="1" x14ac:dyDescent="0.2">
      <c r="C63" s="202" t="s">
        <v>4</v>
      </c>
      <c r="D63" s="203">
        <f>ROUND((D9+D10+D11+D12+D13+D14+D15+D16+D20+D21+D22+D26+D29+D32+D33+D34+D36+D37+D38+D40+D45+D46+D48+D49+D50+D51+D52+D55+D56+D57+D58+D59+D60),4)</f>
        <v>13.1891</v>
      </c>
      <c r="E63" s="162"/>
      <c r="F63" s="162" t="e">
        <f>ROUND((F9+F11+F12+F13+F14+F19+F21+F26+F29+F32+F33+F34+#REF!+F36+F48+F49+F50+F51+F52+F55+F57),4)</f>
        <v>#REF!</v>
      </c>
      <c r="G63" s="203">
        <f>ROUND((G9+G10+G11+G12+G13+G14+G15+D16+G19+G20+G21+G22+G26+G29+G32+G33+G34+G36+G37+G38+G40+G45+G46+G48+G49+G50+G51+G52+G55+G56+G57+G58+G59+G60),4)</f>
        <v>11.8515</v>
      </c>
      <c r="H63" s="162"/>
      <c r="I63" s="162" t="e">
        <f>ROUND((I9+I11+I12+I13+I14+I21+I26+I29+I32+I33+I34+#REF!+I36+I40+I48+I49+I50+I51+I52+I55+I57),4)</f>
        <v>#REF!</v>
      </c>
      <c r="J63" s="162"/>
      <c r="K63" s="162" t="e">
        <f>ROUND((K9+K11+K12+K13+K14+K19+K21+K26+K29+K32+K34+#REF!+K36+K40+K48+K49+K50+K51+K52+K55+K57),4)</f>
        <v>#REF!</v>
      </c>
      <c r="L63" s="162"/>
      <c r="M63" s="162" t="e">
        <f>ROUND((M9+M11+M12+M13+M14+M19+M21+M26+M29+M32+M34+#REF!+M36+M40+M48+M49+M50+M51+M52+M55+M57),4)</f>
        <v>#REF!</v>
      </c>
      <c r="N63" s="162"/>
      <c r="O63" s="203">
        <f>ROUND((O9+O10+O11+O12+O13+O14+O15+O16+O21+O26+O29+O32+O33+O34+O36+O37+O38+O40+O45+O46+O48+O49+O50+O51+O52+O55+O56+O57+O58+O59+O60),4)</f>
        <v>11.059699999999999</v>
      </c>
    </row>
    <row r="64" spans="1:19" x14ac:dyDescent="0.2">
      <c r="D64" s="203"/>
      <c r="R64" s="113"/>
    </row>
    <row r="65" spans="1:16" x14ac:dyDescent="0.2">
      <c r="D65" s="113">
        <f>'JUL22'!D63-'AUG22'!D63</f>
        <v>0.73000000000000043</v>
      </c>
      <c r="G65" s="105"/>
    </row>
    <row r="66" spans="1:16" x14ac:dyDescent="0.2">
      <c r="D66" s="105"/>
    </row>
    <row r="67" spans="1:16" x14ac:dyDescent="0.2">
      <c r="D67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7325-B6CC-4B90-B61E-CE2CB9E0380B}">
  <dimension ref="A1:T71"/>
  <sheetViews>
    <sheetView showGridLines="0" topLeftCell="A45" zoomScaleNormal="100" workbookViewId="0">
      <selection activeCell="G6" sqref="G6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114</v>
      </c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9">
        <v>0</v>
      </c>
    </row>
    <row r="9" spans="1:20" x14ac:dyDescent="0.2">
      <c r="A9" s="164"/>
      <c r="B9" s="164" t="s">
        <v>39</v>
      </c>
      <c r="C9" s="164" t="s">
        <v>10</v>
      </c>
      <c r="D9" s="110">
        <v>6.2173999999999996</v>
      </c>
      <c r="E9" s="175">
        <f t="shared" ref="E9:E16" si="0">ROUND(D9*$E$8, 2)</f>
        <v>708.78</v>
      </c>
      <c r="F9" s="112"/>
      <c r="G9" s="110">
        <v>6.2365000000000004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6.2365000000000004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-1.47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0.73070000000000002</v>
      </c>
      <c r="E14" s="175">
        <f t="shared" si="0"/>
        <v>83.3</v>
      </c>
      <c r="F14" s="112"/>
      <c r="G14" s="110">
        <v>0.74109999999999998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0.74109999999999998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 t="shared" si="0"/>
        <v>-1.77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0.19689999999999999</v>
      </c>
      <c r="E16" s="175">
        <f t="shared" si="0"/>
        <v>22.45</v>
      </c>
      <c r="F16" s="112"/>
      <c r="G16" s="116">
        <v>0.17760000000000001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0.17760000000000001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811.29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270.97000000000003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0.67620000000000002</v>
      </c>
      <c r="E21" s="175">
        <f>ROUND(D21*$E$8, 2)</f>
        <v>77.09</v>
      </c>
      <c r="F21" s="129"/>
      <c r="G21" s="128">
        <v>0.58260000000000001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-3.65</v>
      </c>
      <c r="F22" s="112"/>
      <c r="G22" s="130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73.44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79.849999999999994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81.58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59.69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49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275.12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4.7999999999999996E-3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0.55000000000000004</v>
      </c>
      <c r="F36" s="112"/>
      <c r="G36" s="124">
        <v>3.2000000000000002E-3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3.2000000000000002E-3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-1.69</v>
      </c>
      <c r="F37" s="111">
        <f>IF($E$8&gt;=16,(ROUND(E37*$E$8, 2)),0)</f>
        <v>-192.66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1.14E-2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-1.1299999999999999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9.7000000000000003E-3</v>
      </c>
      <c r="E45" s="175">
        <f>ROUND(D45*$E$8, 2)</f>
        <v>1.1100000000000001</v>
      </c>
      <c r="F45" s="112"/>
      <c r="G45" s="124">
        <v>3.8E-3</v>
      </c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0.36659999999999998</v>
      </c>
      <c r="E47" s="175">
        <f>ROUND(D47*$E$8, 2)</f>
        <v>41.79</v>
      </c>
      <c r="F47" s="112"/>
      <c r="G47" s="149">
        <v>0.36359999999999998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0.36359999999999998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7.6999999999999999E-2</v>
      </c>
      <c r="E48" s="175">
        <f>ROUND(D48*$E$8, 2)</f>
        <v>8.7799999999999994</v>
      </c>
      <c r="F48" s="112"/>
      <c r="G48" s="150">
        <v>6.7400000000000002E-2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6.8599999999999994E-2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4.4900000000000002E-2</v>
      </c>
      <c r="E49" s="175">
        <f>ROUND(D49*$E$8, 2)</f>
        <v>5.12</v>
      </c>
      <c r="F49" s="112"/>
      <c r="G49" s="124">
        <v>4.53E-2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33.01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5.9999999999999995E-4</v>
      </c>
      <c r="E51" s="175">
        <f>ROUND((D51*$E$8) + (E43*0.12), 2)</f>
        <v>7.0000000000000007E-2</v>
      </c>
      <c r="F51" s="112">
        <f>SUM(E47:E51)</f>
        <v>88.769999999999982</v>
      </c>
      <c r="G51" s="124">
        <v>4.0000000000000002E-4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4.0000000000000002E-4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89.88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17.600000000000001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0.19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4.88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11.21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33.880000000000003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1282.48</v>
      </c>
      <c r="F61" s="159">
        <f>SUM(F9:F59)</f>
        <v>-103.89000000000001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11.2006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9.7802000000000007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8.3774999999999995</v>
      </c>
    </row>
    <row r="63" spans="1:19" x14ac:dyDescent="0.2">
      <c r="D63" s="162"/>
      <c r="R63" s="113"/>
    </row>
    <row r="64" spans="1:19" x14ac:dyDescent="0.2">
      <c r="D64" s="113"/>
      <c r="G64" s="113"/>
      <c r="O64" s="113"/>
    </row>
    <row r="65" spans="1:16" x14ac:dyDescent="0.2">
      <c r="D65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showGridLines="0" topLeftCell="A10" zoomScaleNormal="100" workbookViewId="0">
      <selection activeCell="E8" sqref="E8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/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9">
        <v>0</v>
      </c>
    </row>
    <row r="9" spans="1:20" x14ac:dyDescent="0.2">
      <c r="A9" s="164"/>
      <c r="B9" s="164" t="s">
        <v>39</v>
      </c>
      <c r="C9" s="164" t="s">
        <v>10</v>
      </c>
      <c r="D9" s="110">
        <v>6.9500999999999999</v>
      </c>
      <c r="E9" s="175">
        <f t="shared" ref="E9:E16" si="0">ROUND(D9*$E$8, 2)</f>
        <v>0</v>
      </c>
      <c r="F9" s="112"/>
      <c r="G9" s="110">
        <v>6.2365000000000004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6.2365000000000004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0.75680000000000003</v>
      </c>
      <c r="E14" s="175">
        <f t="shared" si="0"/>
        <v>0</v>
      </c>
      <c r="F14" s="112"/>
      <c r="G14" s="110">
        <v>0.74109999999999998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0.74109999999999998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 t="shared" si="0"/>
        <v>0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0.18959999999999999</v>
      </c>
      <c r="E16" s="175">
        <f t="shared" si="0"/>
        <v>0</v>
      </c>
      <c r="F16" s="112"/>
      <c r="G16" s="116">
        <v>0.17760000000000001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0.17760000000000001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270.97000000000003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0.69310000000000005</v>
      </c>
      <c r="E21" s="175">
        <f>ROUND(D21*$E$8, 2)</f>
        <v>0</v>
      </c>
      <c r="F21" s="129"/>
      <c r="G21" s="128">
        <v>0.58260000000000001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30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8.0999999999999996E-3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3.2000000000000002E-3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3.2000000000000002E-3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-1.5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9.7000000000000003E-3</v>
      </c>
      <c r="E45" s="175">
        <f>ROUND(D45*$E$8, 2)</f>
        <v>0</v>
      </c>
      <c r="F45" s="112"/>
      <c r="G45" s="124">
        <v>3.8E-3</v>
      </c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0.42449999999999999</v>
      </c>
      <c r="E47" s="175">
        <f>ROUND(D47*$E$8, 2)</f>
        <v>0</v>
      </c>
      <c r="F47" s="112"/>
      <c r="G47" s="149">
        <v>0.36359999999999998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0.36359999999999998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7.8399999999999997E-2</v>
      </c>
      <c r="E48" s="175">
        <f>ROUND(D48*$E$8, 2)</f>
        <v>0</v>
      </c>
      <c r="F48" s="112"/>
      <c r="G48" s="150">
        <v>6.7400000000000002E-2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6.8599999999999994E-2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5.21E-2</v>
      </c>
      <c r="E49" s="175">
        <f>ROUND(D49*$E$8, 2)</f>
        <v>0</v>
      </c>
      <c r="F49" s="112"/>
      <c r="G49" s="124">
        <v>4.53E-2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0.6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1E-3</v>
      </c>
      <c r="E51" s="175">
        <f>ROUND((D51*$E$8) + ((E43+E39)*0.12), 2)</f>
        <v>0</v>
      </c>
      <c r="F51" s="112">
        <f>SUM(E47:E51)</f>
        <v>0.6</v>
      </c>
      <c r="G51" s="124">
        <v>4.0000000000000002E-4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4.0000000000000002E-4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0.6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0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0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0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0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4.0999999999999996</v>
      </c>
      <c r="F61" s="159">
        <f>SUM(F9:F59)</f>
        <v>0.6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12.039199999999999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9.7728999999999999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8.3774999999999995</v>
      </c>
    </row>
    <row r="63" spans="1:19" x14ac:dyDescent="0.2">
      <c r="D63" s="162"/>
      <c r="R63" s="113"/>
    </row>
    <row r="64" spans="1:19" x14ac:dyDescent="0.2">
      <c r="D64" s="113"/>
      <c r="G64" s="113"/>
      <c r="O64" s="113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algorithmName="SHA-512" hashValue="Pgy6orGlC6ibmbnBczE9+g1QBDI3vYt8YjLOSo6sWauHXw1yZfYwoX7sEzDz6u3L6/tu0R0tZ4tt6y894WPQRg==" saltValue="dpSKCSzAnuBtDky8G3bXmg==" spinCount="100000" sheet="1" objects="1" scenarios="1"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showGridLines="0" zoomScaleNormal="100" workbookViewId="0">
      <selection activeCell="W45" sqref="W45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3.42578125" style="42" bestFit="1" customWidth="1"/>
    <col min="5" max="5" width="15.140625" style="1" customWidth="1"/>
    <col min="6" max="6" width="10.85546875" style="1" hidden="1" customWidth="1"/>
    <col min="7" max="7" width="12.42578125" style="42" bestFit="1" customWidth="1"/>
    <col min="8" max="8" width="15.42578125" style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710937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86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87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1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6.2365000000000004</v>
      </c>
      <c r="E9" s="4">
        <f t="shared" ref="E9:E16" si="0">ROUND(D9*$E$8, 2)</f>
        <v>6.24</v>
      </c>
      <c r="F9" s="3"/>
      <c r="G9" s="94">
        <v>6.2365000000000004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6.2365000000000004</v>
      </c>
      <c r="P9" s="3">
        <f t="shared" ref="P9:P16" si="2">ROUND(O9*$P$8,2)</f>
        <v>0</v>
      </c>
      <c r="Q9" s="50"/>
      <c r="R9" s="50">
        <f>SUM(D9:D10,D16)</f>
        <v>6.4012000000000002</v>
      </c>
    </row>
    <row r="10" spans="1:20" x14ac:dyDescent="0.2">
      <c r="B10" s="51" t="s">
        <v>51</v>
      </c>
      <c r="C10" s="42" t="s">
        <v>10</v>
      </c>
      <c r="D10" s="94">
        <v>-1.29E-2</v>
      </c>
      <c r="E10" s="4">
        <f t="shared" si="0"/>
        <v>-0.01</v>
      </c>
      <c r="F10" s="3"/>
      <c r="G10" s="94">
        <v>-1.29E-2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-1.29E-2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0.74109999999999998</v>
      </c>
      <c r="E14" s="4">
        <f t="shared" si="0"/>
        <v>0.74</v>
      </c>
      <c r="F14" s="3"/>
      <c r="G14" s="94">
        <v>0.74109999999999998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0.74109999999999998</v>
      </c>
      <c r="P14" s="3">
        <f t="shared" si="2"/>
        <v>0</v>
      </c>
      <c r="R14" s="50">
        <f>SUM(D14:D15)</f>
        <v>0.72560000000000002</v>
      </c>
    </row>
    <row r="15" spans="1:20" x14ac:dyDescent="0.2">
      <c r="B15" s="51" t="s">
        <v>54</v>
      </c>
      <c r="C15" s="42" t="s">
        <v>10</v>
      </c>
      <c r="D15" s="6">
        <v>-1.55E-2</v>
      </c>
      <c r="E15" s="4">
        <f t="shared" si="0"/>
        <v>-0.02</v>
      </c>
      <c r="F15" s="3"/>
      <c r="G15" s="6">
        <v>-1.55E-2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-1.55E-2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0.17760000000000001</v>
      </c>
      <c r="E16" s="4">
        <f t="shared" si="0"/>
        <v>0.18</v>
      </c>
      <c r="F16" s="3"/>
      <c r="G16" s="6">
        <v>0.17760000000000001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0.17760000000000001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7.13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  <c r="R17" s="50"/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270.97000000000003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-83.495599999999996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0.56240000000000001</v>
      </c>
      <c r="E21" s="4">
        <f>ROUND(D21*$E$8, 2)</f>
        <v>0.56000000000000005</v>
      </c>
      <c r="F21" s="10"/>
      <c r="G21" s="49">
        <v>0.58260000000000001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-3.2000000000000001E-2</v>
      </c>
      <c r="E22" s="4">
        <f>ROUND(D22*$E$8, 2)</f>
        <v>-0.03</v>
      </c>
      <c r="F22" s="3"/>
      <c r="G22" s="40">
        <v>-3.5299999999999998E-2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0.53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R23" s="96">
        <f>SUM(D21:D22)</f>
        <v>0.53039999999999998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0.7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  <c r="Q26" s="50"/>
      <c r="R26" s="50"/>
      <c r="S26" s="50"/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0.72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0.52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  <c r="R33" s="50">
        <f>SUM(D32,D26:D30)</f>
        <v>1.9396</v>
      </c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0.43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  <c r="R34" s="50">
        <f>D34</f>
        <v>0.42980000000000002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7.37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R35" s="97"/>
      <c r="T35" s="42"/>
    </row>
    <row r="36" spans="1:20" ht="13.5" thickTop="1" x14ac:dyDescent="0.2">
      <c r="A36" s="42" t="s">
        <v>19</v>
      </c>
      <c r="C36" s="42" t="s">
        <v>10</v>
      </c>
      <c r="D36" s="52">
        <v>3.2000000000000002E-3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-4.34</v>
      </c>
      <c r="F36" s="3"/>
      <c r="G36" s="52">
        <v>3.2000000000000002E-3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3.2000000000000002E-3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-1.4800000000000001E-2</v>
      </c>
      <c r="E37" s="4">
        <f>IF($E$8&gt;=16,(ROUND(D37*$E$8, 2)),0)</f>
        <v>0</v>
      </c>
      <c r="F37" s="4">
        <f>IF($E$8&gt;=16,(ROUND(E37*$E$8, 2)),0)</f>
        <v>0</v>
      </c>
      <c r="G37" s="52">
        <v>-1.4800000000000001E-2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-1.4800000000000001E-2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-0.5069800000000001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>
        <v>0</v>
      </c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-4.8499999999999996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R44" s="50">
        <f>SUM(D36:D40)</f>
        <v>-1.1500000000000002E-2</v>
      </c>
      <c r="T44" s="1"/>
    </row>
    <row r="45" spans="1:20" ht="12.75" customHeight="1" thickTop="1" x14ac:dyDescent="0.2">
      <c r="A45" s="95" t="s">
        <v>85</v>
      </c>
      <c r="B45" s="78"/>
      <c r="C45" s="42" t="s">
        <v>10</v>
      </c>
      <c r="D45" s="52">
        <v>9.7000000000000003E-3</v>
      </c>
      <c r="E45" s="4">
        <f>ROUND(D45*$E$8, 2)</f>
        <v>0.01</v>
      </c>
      <c r="F45" s="3"/>
      <c r="G45" s="52">
        <v>3.8E-3</v>
      </c>
      <c r="H45" s="3">
        <f>ROUND(G45*$H$8,2)</f>
        <v>0</v>
      </c>
      <c r="I45" s="50"/>
      <c r="J45" s="3"/>
      <c r="K45" s="50"/>
      <c r="L45" s="3"/>
      <c r="M45" s="50"/>
      <c r="N45" s="3"/>
      <c r="O45" s="52">
        <v>5.7000000000000002E-3</v>
      </c>
      <c r="P45" s="3">
        <f>ROUND(O45*$P$8,2)</f>
        <v>0</v>
      </c>
    </row>
    <row r="46" spans="1:20" ht="12.75" customHeight="1" x14ac:dyDescent="0.2">
      <c r="A46" s="92" t="s">
        <v>17</v>
      </c>
      <c r="B46" s="93"/>
      <c r="D46" s="52"/>
      <c r="E46" s="4"/>
      <c r="F46" s="3"/>
      <c r="H46" s="3"/>
      <c r="I46" s="50"/>
      <c r="J46" s="3"/>
      <c r="K46" s="50"/>
      <c r="L46" s="3"/>
      <c r="M46" s="50"/>
      <c r="N46" s="3"/>
      <c r="O46" s="50"/>
      <c r="P46" s="3"/>
    </row>
    <row r="47" spans="1:20" x14ac:dyDescent="0.2">
      <c r="B47" s="42" t="s">
        <v>16</v>
      </c>
      <c r="C47" s="42" t="s">
        <v>10</v>
      </c>
      <c r="D47" s="70">
        <v>0.36359999999999998</v>
      </c>
      <c r="E47" s="4">
        <f>ROUND(D47*$E$8, 2)</f>
        <v>0.36</v>
      </c>
      <c r="F47" s="3"/>
      <c r="G47" s="70">
        <v>0.36359999999999998</v>
      </c>
      <c r="H47" s="3">
        <f>ROUND(G47*$H$8,2)</f>
        <v>0</v>
      </c>
      <c r="I47" s="50">
        <v>0.1116</v>
      </c>
      <c r="J47" s="3">
        <f>ROUND(I47*$J$8,2)</f>
        <v>0</v>
      </c>
      <c r="K47" s="50">
        <v>0.1116</v>
      </c>
      <c r="L47" s="3">
        <f>ROUND(K47*$L$8,2)</f>
        <v>0</v>
      </c>
      <c r="M47" s="50">
        <v>0.1116</v>
      </c>
      <c r="N47" s="3">
        <f>ROUND(M47*$N$8,2)</f>
        <v>7.25</v>
      </c>
      <c r="O47" s="70">
        <v>0.36359999999999998</v>
      </c>
      <c r="P47" s="3">
        <f>ROUND(O47*$P$8,2)</f>
        <v>0</v>
      </c>
      <c r="S47" s="55"/>
    </row>
    <row r="48" spans="1:20" x14ac:dyDescent="0.2">
      <c r="B48" s="42" t="s">
        <v>15</v>
      </c>
      <c r="C48" s="42" t="s">
        <v>10</v>
      </c>
      <c r="D48" s="71">
        <v>6.5100000000000005E-2</v>
      </c>
      <c r="E48" s="4">
        <f>ROUND(D48*$E$8, 2)</f>
        <v>7.0000000000000007E-2</v>
      </c>
      <c r="F48" s="3"/>
      <c r="G48" s="71">
        <v>6.7400000000000002E-2</v>
      </c>
      <c r="H48" s="3">
        <f>ROUND(G48*$H$8,2)</f>
        <v>0</v>
      </c>
      <c r="I48" s="50">
        <v>5.7000000000000002E-3</v>
      </c>
      <c r="J48" s="3">
        <f>ROUND(I48*$J$8,2)</f>
        <v>0</v>
      </c>
      <c r="K48" s="50">
        <v>5.4000000000000003E-3</v>
      </c>
      <c r="L48" s="3">
        <f>ROUND(K48*$L$8,2)</f>
        <v>0</v>
      </c>
      <c r="M48" s="50">
        <v>4.0000000000000001E-3</v>
      </c>
      <c r="N48" s="3">
        <f>ROUND(M48*$N$8,2)</f>
        <v>0.26</v>
      </c>
      <c r="O48" s="71">
        <v>6.8599999999999994E-2</v>
      </c>
      <c r="P48" s="3">
        <f>ROUND(O48*$P$8,2)</f>
        <v>0</v>
      </c>
    </row>
    <row r="49" spans="1:19" x14ac:dyDescent="0.2">
      <c r="B49" s="42" t="s">
        <v>14</v>
      </c>
      <c r="C49" s="42" t="s">
        <v>10</v>
      </c>
      <c r="D49" s="52">
        <v>4.53E-2</v>
      </c>
      <c r="E49" s="4">
        <f>ROUND(D49*$E$8, 2)</f>
        <v>0.05</v>
      </c>
      <c r="F49" s="3"/>
      <c r="G49" s="52">
        <v>4.53E-2</v>
      </c>
      <c r="H49" s="3">
        <f>ROUND(G49*$H$8,2)</f>
        <v>0</v>
      </c>
      <c r="I49" s="50">
        <v>1.44E-2</v>
      </c>
      <c r="J49" s="3">
        <f>ROUND(I49*$J$8,2)</f>
        <v>0</v>
      </c>
      <c r="K49" s="50">
        <v>1.44E-2</v>
      </c>
      <c r="L49" s="3">
        <f>ROUND(K49*$L$8,2)</f>
        <v>0</v>
      </c>
      <c r="M49" s="50">
        <v>1.44E-2</v>
      </c>
      <c r="N49" s="3">
        <f>ROUND(M49*$N$8,2)</f>
        <v>0.94</v>
      </c>
      <c r="O49" s="52">
        <v>4.53E-2</v>
      </c>
      <c r="P49" s="3">
        <f>ROUND(O49*$P$8,2)</f>
        <v>0</v>
      </c>
    </row>
    <row r="50" spans="1:19" x14ac:dyDescent="0.2">
      <c r="B50" s="42" t="s">
        <v>13</v>
      </c>
      <c r="C50" s="42" t="s">
        <v>10</v>
      </c>
      <c r="D50" s="52">
        <v>0.2843</v>
      </c>
      <c r="E50" s="4">
        <f>ROUND(D50*$E$8+(E28+E31)*0.12,2)</f>
        <v>0.88</v>
      </c>
      <c r="F50" s="3"/>
      <c r="G50" s="52">
        <v>0.14149999999999999</v>
      </c>
      <c r="H50" s="3">
        <f>ROUND(G50*$H$8+(H28+H31)*0.12,2)</f>
        <v>7.68</v>
      </c>
      <c r="I50" s="50">
        <v>0.1535</v>
      </c>
      <c r="J50" s="3">
        <f>ROUND((J8*I50)+(J28+J31+J25)*0.12,2)</f>
        <v>7.68</v>
      </c>
      <c r="K50" s="50">
        <v>0.1535</v>
      </c>
      <c r="L50" s="3">
        <f>ROUND(((K50*$L$8)+(L28+L31)*0.12),2)</f>
        <v>7.68</v>
      </c>
      <c r="M50" s="50">
        <v>0.1535</v>
      </c>
      <c r="N50" s="3">
        <f>ROUND(((M50*$N$8)+(N28+N31)*0.12),2)</f>
        <v>17.649999999999999</v>
      </c>
      <c r="O50" s="52">
        <v>5.16E-2</v>
      </c>
      <c r="P50" s="3">
        <f>ROUND((P8*O50)+(P28+P31+P25)*0.12,2)</f>
        <v>7.68</v>
      </c>
      <c r="S50" s="55"/>
    </row>
    <row r="51" spans="1:19" ht="13.5" thickBot="1" x14ac:dyDescent="0.25">
      <c r="B51" s="42" t="s">
        <v>12</v>
      </c>
      <c r="C51" s="42" t="s">
        <v>10</v>
      </c>
      <c r="D51" s="52">
        <v>4.0000000000000002E-4</v>
      </c>
      <c r="E51" s="4">
        <f>ROUND((D51*$E$8) + ((E43+E39)*0.12), 2)</f>
        <v>-0.06</v>
      </c>
      <c r="F51" s="3">
        <f>SUM(E47:E51)</f>
        <v>1.2999999999999998</v>
      </c>
      <c r="G51" s="52">
        <v>4.0000000000000002E-4</v>
      </c>
      <c r="H51" s="3">
        <f>ROUND((G51*$H$8)+((H43)*0.12),2)</f>
        <v>0</v>
      </c>
      <c r="I51" s="50">
        <v>4.1000000000000003E-3</v>
      </c>
      <c r="J51" s="3">
        <f>ROUND((I51*$J$8)+((J43+J40)*0.12),2)</f>
        <v>0</v>
      </c>
      <c r="K51" s="50">
        <v>4.1000000000000003E-3</v>
      </c>
      <c r="L51" s="3">
        <f>ROUND((K51*$L$8)+((L43+L40)*0.12),2)</f>
        <v>0</v>
      </c>
      <c r="M51" s="50">
        <v>4.1000000000000003E-3</v>
      </c>
      <c r="N51" s="3">
        <f>ROUND(M51*$N$8+(N40*0.12),2)</f>
        <v>0.28000000000000003</v>
      </c>
      <c r="O51" s="52">
        <v>4.0000000000000002E-4</v>
      </c>
      <c r="P51" s="3">
        <f>ROUND((O51*$P$8),2)</f>
        <v>0</v>
      </c>
    </row>
    <row r="52" spans="1:19" ht="20.100000000000001" customHeight="1" thickTop="1" thickBot="1" x14ac:dyDescent="0.3">
      <c r="A52" s="68"/>
      <c r="B52" s="68"/>
      <c r="C52" s="68"/>
      <c r="D52" s="59" t="s">
        <v>65</v>
      </c>
      <c r="E52" s="90">
        <f>ROUND(SUM(E45:E51),2)</f>
        <v>1.31</v>
      </c>
      <c r="F52" s="81"/>
      <c r="G52" s="68"/>
      <c r="H52" s="91">
        <f>ROUND(SUM(H45:H51),2)</f>
        <v>7.68</v>
      </c>
      <c r="I52" s="82"/>
      <c r="J52" s="81"/>
      <c r="K52" s="82"/>
      <c r="L52" s="81"/>
      <c r="M52" s="82"/>
      <c r="N52" s="81"/>
      <c r="O52" s="69"/>
      <c r="P52" s="91">
        <f>ROUND(SUM(P45:P51),2)</f>
        <v>7.68</v>
      </c>
      <c r="R52" s="50"/>
    </row>
    <row r="53" spans="1:19" ht="12.75" customHeight="1" thickTop="1" x14ac:dyDescent="0.25">
      <c r="A53" s="92" t="s">
        <v>69</v>
      </c>
      <c r="B53" s="93"/>
      <c r="C53" s="78"/>
      <c r="D53" s="87"/>
      <c r="E53" s="88"/>
      <c r="F53" s="79"/>
      <c r="G53" s="78"/>
      <c r="H53" s="89"/>
      <c r="I53" s="80"/>
      <c r="J53" s="79"/>
      <c r="K53" s="80"/>
      <c r="L53" s="79"/>
      <c r="M53" s="80"/>
      <c r="N53" s="79"/>
      <c r="O53" s="80"/>
      <c r="P53" s="89"/>
    </row>
    <row r="54" spans="1:19" x14ac:dyDescent="0.2">
      <c r="B54" s="42" t="s">
        <v>61</v>
      </c>
      <c r="C54" s="42" t="s">
        <v>10</v>
      </c>
      <c r="D54" s="41">
        <v>0.15440000000000001</v>
      </c>
      <c r="E54" s="4">
        <f t="shared" ref="E54:E59" si="5">ROUND(D54*$E$8, 2)</f>
        <v>0.15</v>
      </c>
      <c r="F54" s="3"/>
      <c r="G54" s="50">
        <v>0.15440000000000001</v>
      </c>
      <c r="H54" s="3">
        <f t="shared" ref="H54:H59" si="6">ROUND(G54*$H$8,2)</f>
        <v>0</v>
      </c>
      <c r="I54" s="50">
        <v>0.1163</v>
      </c>
      <c r="J54" s="3">
        <f>ROUND(I54*$J$8,2)</f>
        <v>0</v>
      </c>
      <c r="K54" s="50">
        <v>0.1163</v>
      </c>
      <c r="L54" s="3">
        <f>ROUND(K54*$L$8,2)</f>
        <v>0</v>
      </c>
      <c r="M54" s="50">
        <v>0.1163</v>
      </c>
      <c r="N54" s="3">
        <f>ROUND(M54*$N$8,2)</f>
        <v>7.56</v>
      </c>
      <c r="O54" s="50">
        <v>0.15440000000000001</v>
      </c>
      <c r="P54" s="3">
        <f t="shared" ref="P54:P59" si="7">ROUND(O54*$P$8,2)</f>
        <v>0</v>
      </c>
    </row>
    <row r="55" spans="1:19" x14ac:dyDescent="0.2">
      <c r="B55" s="42" t="s">
        <v>62</v>
      </c>
      <c r="C55" s="42" t="s">
        <v>10</v>
      </c>
      <c r="D55" s="41">
        <v>1.6999999999999999E-3</v>
      </c>
      <c r="E55" s="4">
        <f t="shared" si="5"/>
        <v>0</v>
      </c>
      <c r="F55" s="3"/>
      <c r="G55" s="41">
        <v>1.6999999999999999E-3</v>
      </c>
      <c r="H55" s="3">
        <f t="shared" si="6"/>
        <v>0</v>
      </c>
      <c r="I55" s="50"/>
      <c r="J55" s="3"/>
      <c r="K55" s="50"/>
      <c r="L55" s="3"/>
      <c r="M55" s="50"/>
      <c r="N55" s="3"/>
      <c r="O55" s="41">
        <v>1.6999999999999999E-3</v>
      </c>
      <c r="P55" s="3">
        <f t="shared" si="7"/>
        <v>0</v>
      </c>
    </row>
    <row r="56" spans="1:19" x14ac:dyDescent="0.2">
      <c r="B56" s="42" t="s">
        <v>11</v>
      </c>
      <c r="C56" s="42" t="s">
        <v>10</v>
      </c>
      <c r="D56" s="52"/>
      <c r="E56" s="4">
        <f t="shared" si="5"/>
        <v>0</v>
      </c>
      <c r="F56" s="3"/>
      <c r="G56" s="50"/>
      <c r="H56" s="3">
        <f t="shared" si="6"/>
        <v>0</v>
      </c>
      <c r="I56" s="50">
        <v>2.5000000000000001E-3</v>
      </c>
      <c r="J56" s="3">
        <f>ROUND(I56*$J$8,2)</f>
        <v>0</v>
      </c>
      <c r="K56" s="50">
        <v>2.5000000000000001E-3</v>
      </c>
      <c r="L56" s="3">
        <f>ROUND(K56*$L$8,2)</f>
        <v>0</v>
      </c>
      <c r="M56" s="50">
        <v>2.5000000000000001E-3</v>
      </c>
      <c r="N56" s="3">
        <f>ROUND(M56*$N$8,2)</f>
        <v>0.16</v>
      </c>
      <c r="O56" s="50"/>
      <c r="P56" s="3">
        <f t="shared" si="7"/>
        <v>0</v>
      </c>
    </row>
    <row r="57" spans="1:19" x14ac:dyDescent="0.2">
      <c r="B57" s="42" t="s">
        <v>0</v>
      </c>
      <c r="C57" s="42" t="s">
        <v>10</v>
      </c>
      <c r="D57" s="52"/>
      <c r="E57" s="4">
        <f t="shared" si="5"/>
        <v>0</v>
      </c>
      <c r="F57" s="3"/>
      <c r="G57" s="52"/>
      <c r="H57" s="3">
        <f t="shared" si="6"/>
        <v>0</v>
      </c>
      <c r="I57" s="50"/>
      <c r="J57" s="3"/>
      <c r="K57" s="50"/>
      <c r="L57" s="3"/>
      <c r="M57" s="50"/>
      <c r="N57" s="3"/>
      <c r="O57" s="52"/>
      <c r="P57" s="3">
        <f t="shared" si="7"/>
        <v>0</v>
      </c>
    </row>
    <row r="58" spans="1:19" x14ac:dyDescent="0.2">
      <c r="B58" s="42" t="s">
        <v>63</v>
      </c>
      <c r="C58" s="42" t="s">
        <v>10</v>
      </c>
      <c r="D58" s="52">
        <v>4.2799999999999998E-2</v>
      </c>
      <c r="E58" s="4">
        <f t="shared" si="5"/>
        <v>0.04</v>
      </c>
      <c r="F58" s="3"/>
      <c r="G58" s="52">
        <v>4.2799999999999998E-2</v>
      </c>
      <c r="H58" s="3">
        <f t="shared" si="6"/>
        <v>0</v>
      </c>
      <c r="I58" s="50"/>
      <c r="J58" s="3"/>
      <c r="K58" s="50"/>
      <c r="L58" s="3"/>
      <c r="M58" s="50"/>
      <c r="N58" s="3"/>
      <c r="O58" s="52">
        <v>4.2799999999999998E-2</v>
      </c>
      <c r="P58" s="3">
        <f t="shared" si="7"/>
        <v>0</v>
      </c>
    </row>
    <row r="59" spans="1:19" ht="13.5" thickBot="1" x14ac:dyDescent="0.25">
      <c r="B59" s="42" t="s">
        <v>71</v>
      </c>
      <c r="C59" s="42" t="s">
        <v>10</v>
      </c>
      <c r="D59" s="52">
        <v>9.8299999999999998E-2</v>
      </c>
      <c r="E59" s="4">
        <f t="shared" si="5"/>
        <v>0.1</v>
      </c>
      <c r="F59" s="3"/>
      <c r="G59" s="52">
        <v>9.8299999999999998E-2</v>
      </c>
      <c r="H59" s="3">
        <f t="shared" si="6"/>
        <v>0</v>
      </c>
      <c r="J59" s="3"/>
      <c r="L59" s="3"/>
      <c r="N59" s="3"/>
      <c r="O59" s="52">
        <v>9.8299999999999998E-2</v>
      </c>
      <c r="P59" s="3">
        <f t="shared" si="7"/>
        <v>0</v>
      </c>
    </row>
    <row r="60" spans="1:19" ht="20.100000000000001" customHeight="1" thickTop="1" thickBot="1" x14ac:dyDescent="0.3">
      <c r="A60" s="68"/>
      <c r="B60" s="72"/>
      <c r="C60" s="73"/>
      <c r="D60" s="59" t="s">
        <v>59</v>
      </c>
      <c r="E60" s="33">
        <f>ROUND(SUM(E54:E59),2)</f>
        <v>0.28999999999999998</v>
      </c>
      <c r="F60" s="24"/>
      <c r="G60" s="68"/>
      <c r="H60" s="36">
        <f>ROUND(SUM(H54:H59),2)</f>
        <v>0</v>
      </c>
      <c r="I60" s="68"/>
      <c r="J60" s="24"/>
      <c r="K60" s="68"/>
      <c r="L60" s="24"/>
      <c r="M60" s="68"/>
      <c r="N60" s="24"/>
      <c r="O60" s="68"/>
      <c r="P60" s="39">
        <f>ROUND(SUM(P54:P59),2)</f>
        <v>0</v>
      </c>
      <c r="R60" s="50">
        <f>SUM(D45:D51,D54:D59)</f>
        <v>1.0655999999999999</v>
      </c>
    </row>
    <row r="61" spans="1:19" s="54" customFormat="1" ht="17.25" thickTop="1" thickBot="1" x14ac:dyDescent="0.3">
      <c r="B61" s="74" t="s">
        <v>6</v>
      </c>
      <c r="C61" s="75" t="s">
        <v>5</v>
      </c>
      <c r="D61" s="26"/>
      <c r="E61" s="27">
        <f>E17+E23+E35+E44+E52+E60</f>
        <v>11.780000000000001</v>
      </c>
      <c r="F61" s="28">
        <f>SUM(F9:F59)</f>
        <v>1.2999999999999998</v>
      </c>
      <c r="G61" s="29"/>
      <c r="H61" s="30">
        <f>H17+H23+H35+H44+H52+H60</f>
        <v>71.64</v>
      </c>
      <c r="J61" s="31">
        <f>SUM(J9:J59)</f>
        <v>71.639999999999986</v>
      </c>
      <c r="L61" s="31">
        <f>SUM(L9:L59)</f>
        <v>71.639999999999986</v>
      </c>
      <c r="N61" s="31">
        <f>SUM(N9:N59)</f>
        <v>452.53999999999996</v>
      </c>
      <c r="P61" s="30">
        <f>P17+P23+P35+P44+P52+P60</f>
        <v>71.64</v>
      </c>
    </row>
    <row r="62" spans="1:19" ht="13.5" thickTop="1" x14ac:dyDescent="0.2">
      <c r="C62" s="76" t="s">
        <v>4</v>
      </c>
      <c r="D62" s="77">
        <f>ROUND((D9+D10+D11+D12+D13+D14+D15+D16+D20+D21+D22+D26+D29+D32+D33+D34+D36+D37+D38+D40+D45+D47+D48+D49+D50+D51+D54+D55+D56+D57+D58+D59),4)</f>
        <v>11.0807</v>
      </c>
      <c r="E62" s="77"/>
      <c r="F62" s="77" t="e">
        <f>ROUND((F9+F11+F12+F13+F14+F19+F21+F26+F29+F32+F33+F34+#REF!+F36+F47+F48+F49+F50+F51+F54+F56),4)</f>
        <v>#REF!</v>
      </c>
      <c r="G62" s="77">
        <f>ROUND((G9+G10+G11+G12+G13+G14+G15+D16+G19+G20+G21+G22+G26+G29+G32+G33+G34+G36+G37+G38+G40+G45+G47+G48+G49+G50+G51+G54+G55+G56+G57+G58+G59),4)</f>
        <v>9.7608999999999995</v>
      </c>
      <c r="H62" s="77"/>
      <c r="I62" s="77" t="e">
        <f>ROUND((I9+I11+I12+I13+I14+I21+I26+I29+I32+I33+I34+#REF!+I36+I40+I47+I48+I49+I50+I51+I54+I56),4)</f>
        <v>#REF!</v>
      </c>
      <c r="J62" s="77"/>
      <c r="K62" s="77" t="e">
        <f>ROUND((K9+K11+K12+K13+K14+K19+K21+K26+K29+K32+K34+#REF!+K36+K40+K47+K48+K49+K50+K51+K54+K56),4)</f>
        <v>#REF!</v>
      </c>
      <c r="L62" s="77"/>
      <c r="M62" s="77" t="e">
        <f>ROUND((M9+M11+M12+M13+M14+M19+M21+M26+M29+M32+M34+#REF!+M36+M40+M47+M48+M49+M50+M51+M54+M56),4)</f>
        <v>#REF!</v>
      </c>
      <c r="N62" s="77"/>
      <c r="O62" s="77">
        <f>ROUND((O9+O10+O11+O12+O13+O14+O15+O16+O21+O26+O29+O32+O33+O34+O36+O37+O38+O40+O45+O47+O48+O49+O50+O51+O54+O55+O56+O57+O58+O59),4)</f>
        <v>8.3774999999999995</v>
      </c>
      <c r="R62" s="42">
        <f>SUM(R8:R61)</f>
        <v>11.0807</v>
      </c>
    </row>
    <row r="63" spans="1:19" x14ac:dyDescent="0.2">
      <c r="D63" s="77"/>
      <c r="R63" s="50">
        <f>D62-R62</f>
        <v>0</v>
      </c>
    </row>
    <row r="64" spans="1:19" x14ac:dyDescent="0.2">
      <c r="D64" s="50"/>
      <c r="G64" s="50"/>
      <c r="O64" s="50"/>
    </row>
    <row r="69" spans="1:16" s="1" customFormat="1" x14ac:dyDescent="0.2">
      <c r="A69" s="42"/>
      <c r="B69" s="42"/>
      <c r="C69" s="42"/>
      <c r="D69" s="42"/>
      <c r="E69" s="2"/>
      <c r="G69" s="42"/>
      <c r="I69" s="42"/>
      <c r="K69" s="42"/>
      <c r="M69" s="42"/>
      <c r="O69" s="42"/>
      <c r="P69" s="42"/>
    </row>
    <row r="71" spans="1:16" s="1" customFormat="1" x14ac:dyDescent="0.2">
      <c r="A71" s="42"/>
      <c r="B71" s="42"/>
      <c r="C71" s="42"/>
      <c r="D71" s="42"/>
      <c r="G71" s="42"/>
      <c r="I71" s="42"/>
      <c r="K71" s="50"/>
      <c r="M71" s="42"/>
      <c r="O71" s="42"/>
      <c r="P71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1"/>
  <sheetViews>
    <sheetView showGridLines="0" topLeftCell="A42" zoomScaleNormal="100" workbookViewId="0">
      <selection activeCell="R9" sqref="R9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3.42578125" style="42" bestFit="1" customWidth="1"/>
    <col min="5" max="5" width="15.140625" style="1" customWidth="1"/>
    <col min="6" max="6" width="10.85546875" style="1" hidden="1" customWidth="1"/>
    <col min="7" max="7" width="12.42578125" style="42" bestFit="1" customWidth="1"/>
    <col min="8" max="8" width="15.42578125" style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710937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84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150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6.9500999999999999</v>
      </c>
      <c r="E9" s="4">
        <f t="shared" ref="E9:E16" si="0">ROUND(D9*$E$8, 2)</f>
        <v>1042.52</v>
      </c>
      <c r="F9" s="3"/>
      <c r="G9" s="94">
        <v>6.9500999999999999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6.9500999999999999</v>
      </c>
      <c r="P9" s="3">
        <f t="shared" ref="P9:P16" si="2">ROUND(O9*$P$8,2)</f>
        <v>0</v>
      </c>
      <c r="Q9" s="50"/>
      <c r="R9" s="50">
        <f>SUM(D9:D10,D16)</f>
        <v>7.1267999999999994</v>
      </c>
    </row>
    <row r="10" spans="1:20" x14ac:dyDescent="0.2">
      <c r="B10" s="51" t="s">
        <v>51</v>
      </c>
      <c r="C10" s="42" t="s">
        <v>10</v>
      </c>
      <c r="D10" s="94">
        <v>-1.29E-2</v>
      </c>
      <c r="E10" s="4">
        <f t="shared" si="0"/>
        <v>-1.94</v>
      </c>
      <c r="F10" s="3"/>
      <c r="G10" s="94">
        <v>-1.29E-2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-1.29E-2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0.75680000000000003</v>
      </c>
      <c r="E14" s="4">
        <f t="shared" si="0"/>
        <v>113.52</v>
      </c>
      <c r="F14" s="3"/>
      <c r="G14" s="94">
        <v>0.75680000000000003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0.75680000000000003</v>
      </c>
      <c r="P14" s="3">
        <f t="shared" si="2"/>
        <v>0</v>
      </c>
      <c r="R14" s="50">
        <f>SUM(D14:D15)</f>
        <v>0.74130000000000007</v>
      </c>
    </row>
    <row r="15" spans="1:20" x14ac:dyDescent="0.2">
      <c r="B15" s="51" t="s">
        <v>54</v>
      </c>
      <c r="C15" s="42" t="s">
        <v>10</v>
      </c>
      <c r="D15" s="6">
        <v>-1.55E-2</v>
      </c>
      <c r="E15" s="4">
        <f t="shared" si="0"/>
        <v>-2.33</v>
      </c>
      <c r="F15" s="3"/>
      <c r="G15" s="6">
        <v>-1.55E-2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-1.55E-2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0.18959999999999999</v>
      </c>
      <c r="E16" s="4">
        <f t="shared" si="0"/>
        <v>28.44</v>
      </c>
      <c r="F16" s="3"/>
      <c r="G16" s="6">
        <v>0.18959999999999999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0.18959999999999999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1180.21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  <c r="R17" s="50"/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256.02999999999997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-83.495599999999996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0.63009999999999999</v>
      </c>
      <c r="E21" s="4">
        <f>ROUND(D21*$E$8, 2)</f>
        <v>94.52</v>
      </c>
      <c r="F21" s="10"/>
      <c r="G21" s="49">
        <v>0.64180000000000004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-3.2000000000000001E-2</v>
      </c>
      <c r="E22" s="4">
        <f>ROUND(D22*$E$8, 2)</f>
        <v>-4.8</v>
      </c>
      <c r="F22" s="3"/>
      <c r="G22" s="40">
        <v>-3.5299999999999998E-2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89.72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R23" s="96">
        <f>SUM(D21:D22)</f>
        <v>0.59809999999999997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105.06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  <c r="Q26" s="50"/>
      <c r="R26" s="50"/>
      <c r="S26" s="50"/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107.34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78.540000000000006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  <c r="R33" s="50">
        <f>SUM(D32,D26:D30)</f>
        <v>1.9396</v>
      </c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64.47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  <c r="R34" s="50">
        <f>D34</f>
        <v>0.42980000000000002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360.41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R35" s="97"/>
      <c r="T35" s="42"/>
    </row>
    <row r="36" spans="1:20" ht="13.5" thickTop="1" x14ac:dyDescent="0.2">
      <c r="A36" s="42" t="s">
        <v>19</v>
      </c>
      <c r="C36" s="42" t="s">
        <v>10</v>
      </c>
      <c r="D36" s="52">
        <v>4.8999999999999998E-3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0.74</v>
      </c>
      <c r="F36" s="3"/>
      <c r="G36" s="52">
        <v>4.8999999999999998E-3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4.8999999999999998E-3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-1.4800000000000001E-2</v>
      </c>
      <c r="E37" s="4">
        <f>IF($E$8&gt;=16,(ROUND(D37*$E$8, 2)),0)</f>
        <v>-2.2200000000000002</v>
      </c>
      <c r="F37" s="4">
        <f>IF($E$8&gt;=16,(ROUND(E37*$E$8, 2)),0)</f>
        <v>-333</v>
      </c>
      <c r="G37" s="52">
        <v>-1.4800000000000001E-2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-1.4800000000000001E-2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1.5000000000000001E-2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>
        <v>0</v>
      </c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-1.47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R44" s="50">
        <f>SUM(D36:D40)</f>
        <v>-9.8000000000000014E-3</v>
      </c>
      <c r="T44" s="1"/>
    </row>
    <row r="45" spans="1:20" ht="12.75" customHeight="1" thickTop="1" x14ac:dyDescent="0.2">
      <c r="A45" s="95" t="s">
        <v>85</v>
      </c>
      <c r="B45" s="78"/>
      <c r="C45" s="42" t="s">
        <v>10</v>
      </c>
      <c r="D45" s="52">
        <v>9.7000000000000003E-3</v>
      </c>
      <c r="E45" s="4">
        <f>ROUND(D45*$E$8, 2)</f>
        <v>1.46</v>
      </c>
      <c r="F45" s="3"/>
      <c r="G45" s="52">
        <v>3.8E-3</v>
      </c>
      <c r="H45" s="3">
        <f>ROUND(G45*$H$8,2)</f>
        <v>0</v>
      </c>
      <c r="I45" s="50"/>
      <c r="J45" s="3"/>
      <c r="K45" s="50"/>
      <c r="L45" s="3"/>
      <c r="M45" s="50"/>
      <c r="N45" s="3"/>
      <c r="O45" s="52">
        <v>5.7000000000000002E-3</v>
      </c>
      <c r="P45" s="3">
        <f>ROUND(O45*$P$8,2)</f>
        <v>0</v>
      </c>
    </row>
    <row r="46" spans="1:20" ht="12.75" customHeight="1" x14ac:dyDescent="0.2">
      <c r="A46" s="92" t="s">
        <v>17</v>
      </c>
      <c r="B46" s="93"/>
      <c r="D46" s="52"/>
      <c r="E46" s="4"/>
      <c r="F46" s="3"/>
      <c r="H46" s="3"/>
      <c r="I46" s="50"/>
      <c r="J46" s="3"/>
      <c r="K46" s="50"/>
      <c r="L46" s="3"/>
      <c r="M46" s="50"/>
      <c r="N46" s="3"/>
      <c r="O46" s="50"/>
      <c r="P46" s="3"/>
    </row>
    <row r="47" spans="1:20" x14ac:dyDescent="0.2">
      <c r="B47" s="42" t="s">
        <v>16</v>
      </c>
      <c r="C47" s="42" t="s">
        <v>10</v>
      </c>
      <c r="D47" s="70">
        <v>0.3291</v>
      </c>
      <c r="E47" s="4">
        <f>ROUND(D47*$E$8, 2)</f>
        <v>49.37</v>
      </c>
      <c r="F47" s="3"/>
      <c r="G47" s="70">
        <v>0.3291</v>
      </c>
      <c r="H47" s="3">
        <f>ROUND(G47*$H$8,2)</f>
        <v>0</v>
      </c>
      <c r="I47" s="50">
        <v>0.1116</v>
      </c>
      <c r="J47" s="3">
        <f>ROUND(I47*$J$8,2)</f>
        <v>0</v>
      </c>
      <c r="K47" s="50">
        <v>0.1116</v>
      </c>
      <c r="L47" s="3">
        <f>ROUND(K47*$L$8,2)</f>
        <v>0</v>
      </c>
      <c r="M47" s="50">
        <v>0.1116</v>
      </c>
      <c r="N47" s="3">
        <f>ROUND(M47*$N$8,2)</f>
        <v>7.25</v>
      </c>
      <c r="O47" s="70">
        <v>0.3291</v>
      </c>
      <c r="P47" s="3">
        <f>ROUND(O47*$P$8,2)</f>
        <v>0</v>
      </c>
      <c r="S47" s="55"/>
    </row>
    <row r="48" spans="1:20" x14ac:dyDescent="0.2">
      <c r="B48" s="42" t="s">
        <v>15</v>
      </c>
      <c r="C48" s="42" t="s">
        <v>10</v>
      </c>
      <c r="D48" s="71">
        <v>7.1800000000000003E-2</v>
      </c>
      <c r="E48" s="4">
        <f>ROUND(D48*$E$8, 2)</f>
        <v>10.77</v>
      </c>
      <c r="F48" s="3"/>
      <c r="G48" s="71">
        <v>7.3099999999999998E-2</v>
      </c>
      <c r="H48" s="3">
        <f>ROUND(G48*$H$8,2)</f>
        <v>0</v>
      </c>
      <c r="I48" s="50">
        <v>5.7000000000000002E-3</v>
      </c>
      <c r="J48" s="3">
        <f>ROUND(I48*$J$8,2)</f>
        <v>0</v>
      </c>
      <c r="K48" s="50">
        <v>5.4000000000000003E-3</v>
      </c>
      <c r="L48" s="3">
        <f>ROUND(K48*$L$8,2)</f>
        <v>0</v>
      </c>
      <c r="M48" s="50">
        <v>4.0000000000000001E-3</v>
      </c>
      <c r="N48" s="3">
        <f>ROUND(M48*$N$8,2)</f>
        <v>0.26</v>
      </c>
      <c r="O48" s="71">
        <v>6.9199999999999998E-2</v>
      </c>
      <c r="P48" s="3">
        <f>ROUND(O48*$P$8,2)</f>
        <v>0</v>
      </c>
    </row>
    <row r="49" spans="1:19" x14ac:dyDescent="0.2">
      <c r="B49" s="42" t="s">
        <v>14</v>
      </c>
      <c r="C49" s="42" t="s">
        <v>10</v>
      </c>
      <c r="D49" s="52">
        <v>0.04</v>
      </c>
      <c r="E49" s="4">
        <f>ROUND(D49*$E$8, 2)</f>
        <v>6</v>
      </c>
      <c r="F49" s="3"/>
      <c r="G49" s="52">
        <v>0.04</v>
      </c>
      <c r="H49" s="3">
        <f>ROUND(G49*$H$8,2)</f>
        <v>0</v>
      </c>
      <c r="I49" s="50">
        <v>1.44E-2</v>
      </c>
      <c r="J49" s="3">
        <f>ROUND(I49*$J$8,2)</f>
        <v>0</v>
      </c>
      <c r="K49" s="50">
        <v>1.44E-2</v>
      </c>
      <c r="L49" s="3">
        <f>ROUND(K49*$L$8,2)</f>
        <v>0</v>
      </c>
      <c r="M49" s="50">
        <v>1.44E-2</v>
      </c>
      <c r="N49" s="3">
        <f>ROUND(M49*$N$8,2)</f>
        <v>0.94</v>
      </c>
      <c r="O49" s="52">
        <v>0.04</v>
      </c>
      <c r="P49" s="3">
        <f>ROUND(O49*$P$8,2)</f>
        <v>0</v>
      </c>
    </row>
    <row r="50" spans="1:19" x14ac:dyDescent="0.2">
      <c r="B50" s="42" t="s">
        <v>13</v>
      </c>
      <c r="C50" s="42" t="s">
        <v>10</v>
      </c>
      <c r="D50" s="52">
        <v>0.2843</v>
      </c>
      <c r="E50" s="4">
        <f>ROUND(D50*$E$8+(E28+E31)*0.12,2)</f>
        <v>43.25</v>
      </c>
      <c r="F50" s="3"/>
      <c r="G50" s="52">
        <v>0.14149999999999999</v>
      </c>
      <c r="H50" s="3">
        <f>ROUND(G50*$H$8+(H28+H31)*0.12,2)</f>
        <v>7.68</v>
      </c>
      <c r="I50" s="50">
        <v>0.1535</v>
      </c>
      <c r="J50" s="3">
        <f>ROUND((J8*I50)+(J28+J31+J25)*0.12,2)</f>
        <v>7.68</v>
      </c>
      <c r="K50" s="50">
        <v>0.1535</v>
      </c>
      <c r="L50" s="3">
        <f>ROUND(((K50*$L$8)+(L28+L31)*0.12),2)</f>
        <v>7.68</v>
      </c>
      <c r="M50" s="50">
        <v>0.1535</v>
      </c>
      <c r="N50" s="3">
        <f>ROUND(((M50*$N$8)+(N28+N31)*0.12),2)</f>
        <v>17.649999999999999</v>
      </c>
      <c r="O50" s="52">
        <v>5.16E-2</v>
      </c>
      <c r="P50" s="3">
        <f>ROUND((P8*O50)+(P28+P31+P25)*0.12,2)</f>
        <v>7.68</v>
      </c>
      <c r="S50" s="55"/>
    </row>
    <row r="51" spans="1:19" ht="13.5" thickBot="1" x14ac:dyDescent="0.25">
      <c r="B51" s="42" t="s">
        <v>12</v>
      </c>
      <c r="C51" s="42" t="s">
        <v>10</v>
      </c>
      <c r="D51" s="52">
        <v>5.9999999999999995E-4</v>
      </c>
      <c r="E51" s="4">
        <f>ROUND((D51*$E$8) + ((E43+E39)*0.12), 2)</f>
        <v>0.09</v>
      </c>
      <c r="F51" s="3">
        <f>SUM(E47:E51)</f>
        <v>109.48</v>
      </c>
      <c r="G51" s="52">
        <v>5.9999999999999995E-4</v>
      </c>
      <c r="H51" s="3">
        <f>ROUND((G51*$H$8)+((H43)*0.12),2)</f>
        <v>0</v>
      </c>
      <c r="I51" s="50">
        <v>4.1000000000000003E-3</v>
      </c>
      <c r="J51" s="3">
        <f>ROUND((I51*$J$8)+((J43+J40)*0.12),2)</f>
        <v>0</v>
      </c>
      <c r="K51" s="50">
        <v>4.1000000000000003E-3</v>
      </c>
      <c r="L51" s="3">
        <f>ROUND((K51*$L$8)+((L43+L40)*0.12),2)</f>
        <v>0</v>
      </c>
      <c r="M51" s="50">
        <v>4.1000000000000003E-3</v>
      </c>
      <c r="N51" s="3">
        <f>ROUND(M51*$N$8+(N40*0.12),2)</f>
        <v>0.28000000000000003</v>
      </c>
      <c r="O51" s="52">
        <v>5.9999999999999995E-4</v>
      </c>
      <c r="P51" s="3">
        <f>ROUND((O51*$P$8),2)</f>
        <v>0</v>
      </c>
    </row>
    <row r="52" spans="1:19" ht="20.100000000000001" customHeight="1" thickTop="1" thickBot="1" x14ac:dyDescent="0.3">
      <c r="A52" s="68"/>
      <c r="B52" s="68"/>
      <c r="C52" s="68"/>
      <c r="D52" s="59" t="s">
        <v>65</v>
      </c>
      <c r="E52" s="90">
        <f>ROUND(SUM(E45:E51),2)</f>
        <v>110.94</v>
      </c>
      <c r="F52" s="81"/>
      <c r="G52" s="68"/>
      <c r="H52" s="91">
        <f>ROUND(SUM(H45:H51),2)</f>
        <v>7.68</v>
      </c>
      <c r="I52" s="82"/>
      <c r="J52" s="81"/>
      <c r="K52" s="82"/>
      <c r="L52" s="81"/>
      <c r="M52" s="82"/>
      <c r="N52" s="81"/>
      <c r="O52" s="69"/>
      <c r="P52" s="91">
        <f>ROUND(SUM(P45:P51),2)</f>
        <v>7.68</v>
      </c>
      <c r="R52" s="50"/>
    </row>
    <row r="53" spans="1:19" ht="12.75" customHeight="1" thickTop="1" x14ac:dyDescent="0.25">
      <c r="A53" s="92" t="s">
        <v>69</v>
      </c>
      <c r="B53" s="93"/>
      <c r="C53" s="78"/>
      <c r="D53" s="87"/>
      <c r="E53" s="88"/>
      <c r="F53" s="79"/>
      <c r="G53" s="78"/>
      <c r="H53" s="89"/>
      <c r="I53" s="80"/>
      <c r="J53" s="79"/>
      <c r="K53" s="80"/>
      <c r="L53" s="79"/>
      <c r="M53" s="80"/>
      <c r="N53" s="79"/>
      <c r="O53" s="80"/>
      <c r="P53" s="89"/>
    </row>
    <row r="54" spans="1:19" x14ac:dyDescent="0.2">
      <c r="B54" s="42" t="s">
        <v>61</v>
      </c>
      <c r="C54" s="42" t="s">
        <v>10</v>
      </c>
      <c r="D54" s="41">
        <v>0.15440000000000001</v>
      </c>
      <c r="E54" s="4">
        <f t="shared" ref="E54:E59" si="5">ROUND(D54*$E$8, 2)</f>
        <v>23.16</v>
      </c>
      <c r="F54" s="3"/>
      <c r="G54" s="50">
        <v>0.15440000000000001</v>
      </c>
      <c r="H54" s="3">
        <f t="shared" ref="H54:H59" si="6">ROUND(G54*$H$8,2)</f>
        <v>0</v>
      </c>
      <c r="I54" s="50">
        <v>0.1163</v>
      </c>
      <c r="J54" s="3">
        <f>ROUND(I54*$J$8,2)</f>
        <v>0</v>
      </c>
      <c r="K54" s="50">
        <v>0.1163</v>
      </c>
      <c r="L54" s="3">
        <f>ROUND(K54*$L$8,2)</f>
        <v>0</v>
      </c>
      <c r="M54" s="50">
        <v>0.1163</v>
      </c>
      <c r="N54" s="3">
        <f>ROUND(M54*$N$8,2)</f>
        <v>7.56</v>
      </c>
      <c r="O54" s="50">
        <v>0.15440000000000001</v>
      </c>
      <c r="P54" s="3">
        <f t="shared" ref="P54:P59" si="7">ROUND(O54*$P$8,2)</f>
        <v>0</v>
      </c>
    </row>
    <row r="55" spans="1:19" x14ac:dyDescent="0.2">
      <c r="B55" s="42" t="s">
        <v>62</v>
      </c>
      <c r="C55" s="42" t="s">
        <v>10</v>
      </c>
      <c r="D55" s="41">
        <v>1.6999999999999999E-3</v>
      </c>
      <c r="E55" s="4">
        <f t="shared" si="5"/>
        <v>0.26</v>
      </c>
      <c r="F55" s="3"/>
      <c r="G55" s="41">
        <v>1.6999999999999999E-3</v>
      </c>
      <c r="H55" s="3">
        <f t="shared" si="6"/>
        <v>0</v>
      </c>
      <c r="I55" s="50"/>
      <c r="J55" s="3"/>
      <c r="K55" s="50"/>
      <c r="L55" s="3"/>
      <c r="M55" s="50"/>
      <c r="N55" s="3"/>
      <c r="O55" s="41">
        <v>1.6999999999999999E-3</v>
      </c>
      <c r="P55" s="3">
        <f t="shared" si="7"/>
        <v>0</v>
      </c>
    </row>
    <row r="56" spans="1:19" x14ac:dyDescent="0.2">
      <c r="B56" s="42" t="s">
        <v>11</v>
      </c>
      <c r="C56" s="42" t="s">
        <v>10</v>
      </c>
      <c r="D56" s="52"/>
      <c r="E56" s="4">
        <f t="shared" si="5"/>
        <v>0</v>
      </c>
      <c r="F56" s="3"/>
      <c r="G56" s="50"/>
      <c r="H56" s="3">
        <f t="shared" si="6"/>
        <v>0</v>
      </c>
      <c r="I56" s="50">
        <v>2.5000000000000001E-3</v>
      </c>
      <c r="J56" s="3">
        <f>ROUND(I56*$J$8,2)</f>
        <v>0</v>
      </c>
      <c r="K56" s="50">
        <v>2.5000000000000001E-3</v>
      </c>
      <c r="L56" s="3">
        <f>ROUND(K56*$L$8,2)</f>
        <v>0</v>
      </c>
      <c r="M56" s="50">
        <v>2.5000000000000001E-3</v>
      </c>
      <c r="N56" s="3">
        <f>ROUND(M56*$N$8,2)</f>
        <v>0.16</v>
      </c>
      <c r="O56" s="50"/>
      <c r="P56" s="3">
        <f t="shared" si="7"/>
        <v>0</v>
      </c>
    </row>
    <row r="57" spans="1:19" x14ac:dyDescent="0.2">
      <c r="B57" s="42" t="s">
        <v>0</v>
      </c>
      <c r="C57" s="42" t="s">
        <v>10</v>
      </c>
      <c r="D57" s="52"/>
      <c r="E57" s="4">
        <f t="shared" si="5"/>
        <v>0</v>
      </c>
      <c r="F57" s="3"/>
      <c r="G57" s="52"/>
      <c r="H57" s="3">
        <f t="shared" si="6"/>
        <v>0</v>
      </c>
      <c r="I57" s="50"/>
      <c r="J57" s="3"/>
      <c r="K57" s="50"/>
      <c r="L57" s="3"/>
      <c r="M57" s="50"/>
      <c r="N57" s="3"/>
      <c r="O57" s="52"/>
      <c r="P57" s="3">
        <f t="shared" si="7"/>
        <v>0</v>
      </c>
    </row>
    <row r="58" spans="1:19" x14ac:dyDescent="0.2">
      <c r="B58" s="42" t="s">
        <v>63</v>
      </c>
      <c r="C58" s="42" t="s">
        <v>10</v>
      </c>
      <c r="D58" s="52">
        <v>4.2799999999999998E-2</v>
      </c>
      <c r="E58" s="4">
        <f t="shared" si="5"/>
        <v>6.42</v>
      </c>
      <c r="F58" s="3"/>
      <c r="G58" s="52">
        <v>4.2799999999999998E-2</v>
      </c>
      <c r="H58" s="3">
        <f t="shared" si="6"/>
        <v>0</v>
      </c>
      <c r="I58" s="50"/>
      <c r="J58" s="3"/>
      <c r="K58" s="50"/>
      <c r="L58" s="3"/>
      <c r="M58" s="50"/>
      <c r="N58" s="3"/>
      <c r="O58" s="52">
        <v>4.2799999999999998E-2</v>
      </c>
      <c r="P58" s="3">
        <f t="shared" si="7"/>
        <v>0</v>
      </c>
    </row>
    <row r="59" spans="1:19" ht="13.5" thickBot="1" x14ac:dyDescent="0.25">
      <c r="B59" s="42" t="s">
        <v>71</v>
      </c>
      <c r="C59" s="42" t="s">
        <v>10</v>
      </c>
      <c r="D59" s="52">
        <v>9.8299999999999998E-2</v>
      </c>
      <c r="E59" s="4">
        <f t="shared" si="5"/>
        <v>14.75</v>
      </c>
      <c r="F59" s="3"/>
      <c r="G59" s="52">
        <v>9.8299999999999998E-2</v>
      </c>
      <c r="H59" s="3">
        <f t="shared" si="6"/>
        <v>0</v>
      </c>
      <c r="J59" s="3"/>
      <c r="L59" s="3"/>
      <c r="N59" s="3"/>
      <c r="O59" s="52">
        <v>9.8299999999999998E-2</v>
      </c>
      <c r="P59" s="3">
        <f t="shared" si="7"/>
        <v>0</v>
      </c>
    </row>
    <row r="60" spans="1:19" ht="20.100000000000001" customHeight="1" thickTop="1" thickBot="1" x14ac:dyDescent="0.3">
      <c r="A60" s="68"/>
      <c r="B60" s="72"/>
      <c r="C60" s="73"/>
      <c r="D60" s="59" t="s">
        <v>59</v>
      </c>
      <c r="E60" s="33">
        <f>ROUND(SUM(E54:E59),2)</f>
        <v>44.59</v>
      </c>
      <c r="F60" s="24"/>
      <c r="G60" s="68"/>
      <c r="H60" s="36">
        <f>ROUND(SUM(H54:H59),2)</f>
        <v>0</v>
      </c>
      <c r="I60" s="68"/>
      <c r="J60" s="24"/>
      <c r="K60" s="68"/>
      <c r="L60" s="24"/>
      <c r="M60" s="68"/>
      <c r="N60" s="24"/>
      <c r="O60" s="68"/>
      <c r="P60" s="39">
        <f>ROUND(SUM(P54:P59),2)</f>
        <v>0</v>
      </c>
      <c r="R60" s="50">
        <f>SUM(D45:D51,D54:D59)</f>
        <v>1.0327</v>
      </c>
    </row>
    <row r="61" spans="1:19" s="54" customFormat="1" ht="17.25" thickTop="1" thickBot="1" x14ac:dyDescent="0.3">
      <c r="B61" s="74" t="s">
        <v>6</v>
      </c>
      <c r="C61" s="75" t="s">
        <v>5</v>
      </c>
      <c r="D61" s="26"/>
      <c r="E61" s="27">
        <f>E17+E23+E35+E44+E52+E60</f>
        <v>1784.4</v>
      </c>
      <c r="F61" s="28">
        <f>SUM(F9:F59)</f>
        <v>-223.51999999999998</v>
      </c>
      <c r="G61" s="29"/>
      <c r="H61" s="30">
        <f>H17+H23+H35+H44+H52+H60</f>
        <v>71.64</v>
      </c>
      <c r="J61" s="31">
        <f>SUM(J9:J59)</f>
        <v>71.639999999999986</v>
      </c>
      <c r="L61" s="31">
        <f>SUM(L9:L59)</f>
        <v>71.639999999999986</v>
      </c>
      <c r="N61" s="31">
        <f>SUM(N9:N59)</f>
        <v>452.53999999999996</v>
      </c>
      <c r="P61" s="30">
        <f>P17+P23+P35+P44+P52+P60</f>
        <v>71.64</v>
      </c>
    </row>
    <row r="62" spans="1:19" ht="13.5" thickTop="1" x14ac:dyDescent="0.2">
      <c r="C62" s="76" t="s">
        <v>4</v>
      </c>
      <c r="D62" s="77">
        <f>ROUND((D9+D10+D11+D12+D13+D14+D15+D16+D20+D21+D22+D26+D29+D32+D33+D34+D36+D37+D38+D40+D45+D47+D48+D49+D50+D51+D54+D55+D56+D57+D58+D59),4)</f>
        <v>11.858499999999999</v>
      </c>
      <c r="E62" s="77"/>
      <c r="F62" s="77" t="e">
        <f>ROUND((F9+F11+F12+F13+F14+F19+F21+F26+F29+F32+F33+F34+#REF!+F36+F47+F48+F49+F50+F51+F54+F56),4)</f>
        <v>#REF!</v>
      </c>
      <c r="G62" s="77">
        <f>ROUND((G9+G10+G11+G12+G13+G14+G15+D16+G19+G20+G21+G22+G26+G29+G32+G33+G34+G36+G37+G38+G40+G45+G47+G48+G49+G50+G51+G54+G55+G56+G57+G58+G59),4)</f>
        <v>10.529199999999999</v>
      </c>
      <c r="H62" s="77"/>
      <c r="I62" s="77" t="e">
        <f>ROUND((I9+I11+I12+I13+I14+I21+I26+I29+I32+I33+I34+#REF!+I36+I40+I47+I48+I49+I50+I51+I54+I56),4)</f>
        <v>#REF!</v>
      </c>
      <c r="J62" s="77"/>
      <c r="K62" s="77" t="e">
        <f>ROUND((K9+K11+K12+K13+K14+K19+K21+K26+K29+K32+K34+#REF!+K36+K40+K47+K48+K49+K50+K51+K54+K56),4)</f>
        <v>#REF!</v>
      </c>
      <c r="L62" s="77"/>
      <c r="M62" s="77" t="e">
        <f>ROUND((M9+M11+M12+M13+M14+M19+M21+M26+M29+M32+M34+#REF!+M36+M40+M47+M48+M49+M50+M51+M54+M56),4)</f>
        <v>#REF!</v>
      </c>
      <c r="N62" s="77"/>
      <c r="O62" s="77">
        <f>ROUND((O9+O10+O11+O12+O13+O14+O15+O16+O21+O26+O29+O32+O33+O34+O36+O37+O38+O40+O45+O47+O48+O49+O50+O51+O54+O55+O56+O57+O58+O59),4)</f>
        <v>9.0815000000000001</v>
      </c>
      <c r="R62" s="42">
        <f>SUM(R8:R61)</f>
        <v>11.858499999999999</v>
      </c>
    </row>
    <row r="63" spans="1:19" x14ac:dyDescent="0.2">
      <c r="D63" s="77"/>
      <c r="O63" s="42">
        <v>9.0867000000000004</v>
      </c>
      <c r="R63" s="50">
        <f>D62-R62</f>
        <v>0</v>
      </c>
    </row>
    <row r="64" spans="1:19" x14ac:dyDescent="0.2">
      <c r="D64" s="50"/>
      <c r="G64" s="50"/>
      <c r="O64" s="50">
        <f>O63-O62</f>
        <v>5.2000000000003155E-3</v>
      </c>
    </row>
    <row r="69" spans="1:16" s="1" customFormat="1" x14ac:dyDescent="0.2">
      <c r="A69" s="42"/>
      <c r="B69" s="42"/>
      <c r="C69" s="42"/>
      <c r="D69" s="42"/>
      <c r="E69" s="2"/>
      <c r="G69" s="42"/>
      <c r="I69" s="42"/>
      <c r="K69" s="42"/>
      <c r="M69" s="42"/>
      <c r="O69" s="42"/>
      <c r="P69" s="42"/>
    </row>
    <row r="71" spans="1:16" s="1" customFormat="1" x14ac:dyDescent="0.2">
      <c r="A71" s="42"/>
      <c r="B71" s="42"/>
      <c r="C71" s="42"/>
      <c r="D71" s="42"/>
      <c r="G71" s="42"/>
      <c r="I71" s="42"/>
      <c r="K71" s="50"/>
      <c r="M71" s="42"/>
      <c r="O71" s="42"/>
      <c r="P71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1"/>
  <sheetViews>
    <sheetView showGridLines="0" topLeftCell="A45" zoomScaleNormal="100" workbookViewId="0">
      <selection activeCell="R60" sqref="R60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3.42578125" style="42" bestFit="1" customWidth="1"/>
    <col min="5" max="5" width="15.140625" style="1" customWidth="1"/>
    <col min="6" max="6" width="10.85546875" style="1" hidden="1" customWidth="1"/>
    <col min="7" max="7" width="12.42578125" style="42" bestFit="1" customWidth="1"/>
    <col min="8" max="8" width="15.42578125" style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82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355</v>
      </c>
      <c r="F8" s="15"/>
      <c r="G8" s="45" t="s">
        <v>41</v>
      </c>
      <c r="H8" s="14">
        <v>8080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6.1570999999999998</v>
      </c>
      <c r="E9" s="4">
        <f t="shared" ref="E9:E16" si="0">ROUND(D9*$E$8, 2)</f>
        <v>2185.77</v>
      </c>
      <c r="F9" s="3"/>
      <c r="G9" s="94">
        <v>6.1570999999999998</v>
      </c>
      <c r="H9" s="3">
        <f t="shared" ref="H9:H16" si="1">ROUND(G9*$H$8,2)</f>
        <v>49749.37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6.1570999999999998</v>
      </c>
      <c r="P9" s="3">
        <f t="shared" ref="P9:P16" si="2">ROUND(O9*$P$8,2)</f>
        <v>0</v>
      </c>
      <c r="Q9" s="50"/>
      <c r="R9" s="55">
        <f>SUM(D9:D10,D16)</f>
        <v>6.3277999999999999</v>
      </c>
    </row>
    <row r="10" spans="1:20" x14ac:dyDescent="0.2">
      <c r="B10" s="51" t="s">
        <v>51</v>
      </c>
      <c r="C10" s="42" t="s">
        <v>10</v>
      </c>
      <c r="D10" s="94">
        <v>-1.29E-2</v>
      </c>
      <c r="E10" s="4">
        <f t="shared" si="0"/>
        <v>-4.58</v>
      </c>
      <c r="F10" s="3"/>
      <c r="G10" s="94">
        <v>-1.29E-2</v>
      </c>
      <c r="H10" s="3">
        <f t="shared" si="1"/>
        <v>-104.23</v>
      </c>
      <c r="I10" s="50"/>
      <c r="J10" s="3"/>
      <c r="K10" s="50"/>
      <c r="L10" s="3"/>
      <c r="M10" s="50"/>
      <c r="N10" s="3"/>
      <c r="O10" s="94">
        <v>-1.29E-2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0.6905</v>
      </c>
      <c r="E14" s="4">
        <f t="shared" si="0"/>
        <v>245.13</v>
      </c>
      <c r="F14" s="3"/>
      <c r="G14" s="94">
        <v>0.6905</v>
      </c>
      <c r="H14" s="3">
        <f t="shared" si="1"/>
        <v>5579.24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0.6905</v>
      </c>
      <c r="P14" s="3">
        <f t="shared" si="2"/>
        <v>0</v>
      </c>
      <c r="R14" s="50">
        <f>SUM(D14:D15)</f>
        <v>0.67500000000000004</v>
      </c>
    </row>
    <row r="15" spans="1:20" x14ac:dyDescent="0.2">
      <c r="B15" s="51" t="s">
        <v>54</v>
      </c>
      <c r="C15" s="42" t="s">
        <v>10</v>
      </c>
      <c r="D15" s="6">
        <v>-1.55E-2</v>
      </c>
      <c r="E15" s="4">
        <f t="shared" si="0"/>
        <v>-5.5</v>
      </c>
      <c r="F15" s="3"/>
      <c r="G15" s="6">
        <v>-1.55E-2</v>
      </c>
      <c r="H15" s="3">
        <f t="shared" si="1"/>
        <v>-125.24</v>
      </c>
      <c r="I15" s="50"/>
      <c r="J15" s="3"/>
      <c r="K15" s="50"/>
      <c r="L15" s="3"/>
      <c r="M15" s="50"/>
      <c r="N15" s="3"/>
      <c r="O15" s="6">
        <v>-1.55E-2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0.18360000000000001</v>
      </c>
      <c r="E16" s="4">
        <f t="shared" si="0"/>
        <v>65.180000000000007</v>
      </c>
      <c r="F16" s="3"/>
      <c r="G16" s="6">
        <v>0.18360000000000001</v>
      </c>
      <c r="H16" s="3">
        <f t="shared" si="1"/>
        <v>1483.49</v>
      </c>
      <c r="I16" s="50"/>
      <c r="J16" s="3"/>
      <c r="K16" s="50"/>
      <c r="L16" s="3"/>
      <c r="M16" s="50"/>
      <c r="N16" s="3"/>
      <c r="O16" s="6">
        <v>0.18360000000000001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2486</v>
      </c>
      <c r="F17" s="24"/>
      <c r="G17" s="84"/>
      <c r="H17" s="35">
        <f>ROUND(SUM(H9:H16),2)</f>
        <v>56582.63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  <c r="R17" s="50"/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413.19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-83.495599999999996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0.58169999999999999</v>
      </c>
      <c r="E21" s="4">
        <f>ROUND(D21*$E$8, 2)</f>
        <v>206.5</v>
      </c>
      <c r="F21" s="10"/>
      <c r="G21" s="49">
        <v>0.60160000000000002</v>
      </c>
      <c r="H21" s="3">
        <f>ROUND(G21*$H$8,2)</f>
        <v>4860.93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-3.2000000000000001E-2</v>
      </c>
      <c r="E22" s="4">
        <f>ROUND(D22*$E$8, 2)</f>
        <v>-11.36</v>
      </c>
      <c r="F22" s="3"/>
      <c r="G22" s="40">
        <v>-3.5299999999999998E-2</v>
      </c>
      <c r="H22" s="3">
        <f>ROUND(G22*$H$8,2)</f>
        <v>-285.22000000000003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195.14</v>
      </c>
      <c r="F23" s="21"/>
      <c r="G23" s="60"/>
      <c r="H23" s="86">
        <f>ROUND(SUM(H18:H22),2)</f>
        <v>4575.71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R23" s="96">
        <f>SUM(D21:D22)</f>
        <v>0.54969999999999997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248.64</v>
      </c>
      <c r="F26" s="3"/>
      <c r="G26" s="65">
        <v>0.74929999999999997</v>
      </c>
      <c r="H26" s="3">
        <f>ROUND(G26*$H$8,2)</f>
        <v>6054.34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  <c r="Q26" s="50"/>
      <c r="R26" s="50"/>
      <c r="S26" s="50"/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254.04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185.88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  <c r="R33" s="50">
        <f>SUM(D32,D26:D30)</f>
        <v>1.9396</v>
      </c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152.58000000000001</v>
      </c>
      <c r="F34" s="3"/>
      <c r="G34" s="52">
        <v>0.42980000000000002</v>
      </c>
      <c r="H34" s="3">
        <f>ROUND(G34*$H$8,2)</f>
        <v>3472.78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  <c r="R34" s="50">
        <f>D34</f>
        <v>0.42980000000000002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846.14</v>
      </c>
      <c r="F35" s="21"/>
      <c r="G35" s="62"/>
      <c r="H35" s="34">
        <f>ROUND(SUM(H24:H34),2)</f>
        <v>9591.08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R35" s="97"/>
      <c r="T35" s="42"/>
    </row>
    <row r="36" spans="1:20" ht="13.5" thickTop="1" x14ac:dyDescent="0.2">
      <c r="A36" s="42" t="s">
        <v>19</v>
      </c>
      <c r="C36" s="42" t="s">
        <v>10</v>
      </c>
      <c r="D36" s="52">
        <v>3.2000000000000002E-3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1.1399999999999999</v>
      </c>
      <c r="F36" s="3"/>
      <c r="G36" s="52">
        <v>3.2000000000000002E-3</v>
      </c>
      <c r="H36" s="3">
        <f t="shared" ref="H36:H41" si="3">ROUND(G36*$H$8,2)</f>
        <v>25.86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3.2000000000000002E-3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-1.4800000000000001E-2</v>
      </c>
      <c r="E37" s="4">
        <f>IF($E$8&gt;=16,(ROUND(D37*$E$8, 2)),0)</f>
        <v>-5.25</v>
      </c>
      <c r="F37" s="4">
        <f>IF($E$8&gt;=16,(ROUND(E37*$E$8, 2)),0)</f>
        <v>-1863.75</v>
      </c>
      <c r="G37" s="52">
        <v>-1.4800000000000001E-2</v>
      </c>
      <c r="H37" s="3">
        <f t="shared" si="3"/>
        <v>-119.58</v>
      </c>
      <c r="I37" s="50"/>
      <c r="J37" s="3"/>
      <c r="K37" s="50"/>
      <c r="L37" s="3"/>
      <c r="M37" s="50"/>
      <c r="N37" s="3"/>
      <c r="O37" s="52">
        <v>-1.4800000000000001E-2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3.5500000000000004E-2</v>
      </c>
      <c r="F40" s="3"/>
      <c r="G40" s="6">
        <v>1E-4</v>
      </c>
      <c r="H40" s="3">
        <f t="shared" si="3"/>
        <v>0.81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>
        <v>19987.18</v>
      </c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-4.07</v>
      </c>
      <c r="F44" s="24"/>
      <c r="G44" s="23"/>
      <c r="H44" s="35">
        <f>ROUND(SUM(H36:H43),2)</f>
        <v>19894.27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R44" s="50">
        <f>SUM(D36:D40)</f>
        <v>-1.1500000000000002E-2</v>
      </c>
      <c r="T44" s="1"/>
    </row>
    <row r="45" spans="1:20" ht="12.75" customHeight="1" thickTop="1" x14ac:dyDescent="0.2">
      <c r="A45" s="95" t="s">
        <v>83</v>
      </c>
      <c r="B45" s="78"/>
      <c r="C45" s="42" t="s">
        <v>10</v>
      </c>
      <c r="D45" s="52">
        <v>3.4599999999999999E-2</v>
      </c>
      <c r="E45" s="4">
        <f>ROUND(D45*$E$8, 2)</f>
        <v>12.28</v>
      </c>
      <c r="F45" s="3"/>
      <c r="G45" s="42">
        <v>3.4599999999999999E-2</v>
      </c>
      <c r="H45" s="3">
        <f>ROUND(G45*$H$8,2)</f>
        <v>279.57</v>
      </c>
      <c r="I45" s="50"/>
      <c r="J45" s="3"/>
      <c r="K45" s="50"/>
      <c r="L45" s="3"/>
      <c r="M45" s="50"/>
      <c r="N45" s="3"/>
      <c r="O45" s="50">
        <v>3.4599999999999999E-2</v>
      </c>
      <c r="P45" s="3">
        <f>ROUND(O45*$P$8,2)</f>
        <v>0</v>
      </c>
    </row>
    <row r="46" spans="1:20" ht="12.75" customHeight="1" x14ac:dyDescent="0.2">
      <c r="A46" s="92" t="s">
        <v>17</v>
      </c>
      <c r="B46" s="93"/>
      <c r="D46" s="52"/>
      <c r="E46" s="4"/>
      <c r="F46" s="3"/>
      <c r="H46" s="3"/>
      <c r="I46" s="50"/>
      <c r="J46" s="3"/>
      <c r="K46" s="50"/>
      <c r="L46" s="3"/>
      <c r="M46" s="50"/>
      <c r="N46" s="3"/>
      <c r="O46" s="50"/>
      <c r="P46" s="3"/>
    </row>
    <row r="47" spans="1:20" x14ac:dyDescent="0.2">
      <c r="B47" s="42" t="s">
        <v>16</v>
      </c>
      <c r="C47" s="42" t="s">
        <v>10</v>
      </c>
      <c r="D47" s="70">
        <v>0.3327</v>
      </c>
      <c r="E47" s="4">
        <f>ROUND(D47*$E$8, 2)</f>
        <v>118.11</v>
      </c>
      <c r="F47" s="3"/>
      <c r="G47" s="70">
        <v>0.3327</v>
      </c>
      <c r="H47" s="3">
        <f>ROUND(G47*$H$8,2)</f>
        <v>2688.22</v>
      </c>
      <c r="I47" s="50">
        <v>0.1116</v>
      </c>
      <c r="J47" s="3">
        <f>ROUND(I47*$J$8,2)</f>
        <v>0</v>
      </c>
      <c r="K47" s="50">
        <v>0.1116</v>
      </c>
      <c r="L47" s="3">
        <f>ROUND(K47*$L$8,2)</f>
        <v>0</v>
      </c>
      <c r="M47" s="50">
        <v>0.1116</v>
      </c>
      <c r="N47" s="3">
        <f>ROUND(M47*$N$8,2)</f>
        <v>7.25</v>
      </c>
      <c r="O47" s="70">
        <v>0.3327</v>
      </c>
      <c r="P47" s="3">
        <f>ROUND(O47*$P$8,2)</f>
        <v>0</v>
      </c>
      <c r="S47" s="55"/>
    </row>
    <row r="48" spans="1:20" x14ac:dyDescent="0.2">
      <c r="B48" s="42" t="s">
        <v>15</v>
      </c>
      <c r="C48" s="42" t="s">
        <v>10</v>
      </c>
      <c r="D48" s="71">
        <v>6.6000000000000003E-2</v>
      </c>
      <c r="E48" s="4">
        <f>ROUND(D48*$E$8, 2)</f>
        <v>23.43</v>
      </c>
      <c r="F48" s="3"/>
      <c r="G48" s="71">
        <v>6.8199999999999997E-2</v>
      </c>
      <c r="H48" s="3">
        <f>ROUND(G48*$H$8,2)</f>
        <v>551.05999999999995</v>
      </c>
      <c r="I48" s="50">
        <v>5.7000000000000002E-3</v>
      </c>
      <c r="J48" s="3">
        <f>ROUND(I48*$J$8,2)</f>
        <v>0</v>
      </c>
      <c r="K48" s="50">
        <v>5.4000000000000003E-3</v>
      </c>
      <c r="L48" s="3">
        <f>ROUND(K48*$L$8,2)</f>
        <v>0</v>
      </c>
      <c r="M48" s="50">
        <v>4.0000000000000001E-3</v>
      </c>
      <c r="N48" s="3">
        <f>ROUND(M48*$N$8,2)</f>
        <v>0.26</v>
      </c>
      <c r="O48" s="71">
        <v>6.9199999999999998E-2</v>
      </c>
      <c r="P48" s="3">
        <f>ROUND(O48*$P$8,2)</f>
        <v>0</v>
      </c>
    </row>
    <row r="49" spans="1:19" x14ac:dyDescent="0.2">
      <c r="B49" s="42" t="s">
        <v>14</v>
      </c>
      <c r="C49" s="42" t="s">
        <v>10</v>
      </c>
      <c r="D49" s="52">
        <v>4.0899999999999999E-2</v>
      </c>
      <c r="E49" s="4">
        <f>ROUND(D49*$E$8, 2)</f>
        <v>14.52</v>
      </c>
      <c r="F49" s="3"/>
      <c r="G49" s="52">
        <v>4.0899999999999999E-2</v>
      </c>
      <c r="H49" s="3">
        <f>ROUND(G49*$H$8,2)</f>
        <v>330.47</v>
      </c>
      <c r="I49" s="50">
        <v>1.44E-2</v>
      </c>
      <c r="J49" s="3">
        <f>ROUND(I49*$J$8,2)</f>
        <v>0</v>
      </c>
      <c r="K49" s="50">
        <v>1.44E-2</v>
      </c>
      <c r="L49" s="3">
        <f>ROUND(K49*$L$8,2)</f>
        <v>0</v>
      </c>
      <c r="M49" s="50">
        <v>1.44E-2</v>
      </c>
      <c r="N49" s="3">
        <f>ROUND(M49*$N$8,2)</f>
        <v>0.94</v>
      </c>
      <c r="O49" s="52">
        <v>4.0899999999999999E-2</v>
      </c>
      <c r="P49" s="3">
        <f>ROUND(O49*$P$8,2)</f>
        <v>0</v>
      </c>
    </row>
    <row r="50" spans="1:19" x14ac:dyDescent="0.2">
      <c r="B50" s="42" t="s">
        <v>13</v>
      </c>
      <c r="C50" s="42" t="s">
        <v>10</v>
      </c>
      <c r="D50" s="52">
        <v>0.2843</v>
      </c>
      <c r="E50" s="4">
        <f>ROUND(D50*$E$8+(E28+E31)*0.12,2)</f>
        <v>101.53</v>
      </c>
      <c r="F50" s="3"/>
      <c r="G50" s="52">
        <v>0.14149999999999999</v>
      </c>
      <c r="H50" s="3">
        <f>ROUND(G50*$H$8+(H28+H31)*0.12,2)</f>
        <v>1151</v>
      </c>
      <c r="I50" s="50">
        <v>0.1535</v>
      </c>
      <c r="J50" s="3">
        <f>ROUND((J8*I50)+(J28+J31+J25)*0.12,2)</f>
        <v>7.68</v>
      </c>
      <c r="K50" s="50">
        <v>0.1535</v>
      </c>
      <c r="L50" s="3">
        <f>ROUND(((K50*$L$8)+(L28+L31)*0.12),2)</f>
        <v>7.68</v>
      </c>
      <c r="M50" s="50">
        <v>0.1535</v>
      </c>
      <c r="N50" s="3">
        <f>ROUND(((M50*$N$8)+(N28+N31)*0.12),2)</f>
        <v>17.649999999999999</v>
      </c>
      <c r="O50" s="52">
        <v>5.16E-2</v>
      </c>
      <c r="P50" s="3">
        <f>ROUND((P8*O50)+(P28+P31+P25)*0.12,2)</f>
        <v>7.68</v>
      </c>
      <c r="S50" s="55"/>
    </row>
    <row r="51" spans="1:19" ht="13.5" thickBot="1" x14ac:dyDescent="0.25">
      <c r="B51" s="42" t="s">
        <v>12</v>
      </c>
      <c r="C51" s="42" t="s">
        <v>10</v>
      </c>
      <c r="D51" s="52">
        <v>4.0000000000000002E-4</v>
      </c>
      <c r="E51" s="4">
        <f>ROUND((D51*$E$8) + ((E43+E39)*0.12), 2)</f>
        <v>0.14000000000000001</v>
      </c>
      <c r="F51" s="3">
        <f>SUM(E47:E51)</f>
        <v>257.73</v>
      </c>
      <c r="G51" s="52">
        <v>4.0000000000000002E-4</v>
      </c>
      <c r="H51" s="3">
        <f>ROUND((G51*$H$8)+((H43)*0.12),2)</f>
        <v>3.23</v>
      </c>
      <c r="I51" s="50">
        <v>4.1000000000000003E-3</v>
      </c>
      <c r="J51" s="3">
        <f>ROUND((I51*$J$8)+((J43+J40)*0.12),2)</f>
        <v>0</v>
      </c>
      <c r="K51" s="50">
        <v>4.1000000000000003E-3</v>
      </c>
      <c r="L51" s="3">
        <f>ROUND((K51*$L$8)+((L43+L40)*0.12),2)</f>
        <v>0</v>
      </c>
      <c r="M51" s="50">
        <v>4.1000000000000003E-3</v>
      </c>
      <c r="N51" s="3">
        <f>ROUND(M51*$N$8+(N40*0.12),2)</f>
        <v>0.28000000000000003</v>
      </c>
      <c r="O51" s="52">
        <v>4.0000000000000002E-4</v>
      </c>
      <c r="P51" s="3">
        <f>ROUND((O51*$P$8),2)</f>
        <v>0</v>
      </c>
    </row>
    <row r="52" spans="1:19" ht="20.100000000000001" customHeight="1" thickTop="1" thickBot="1" x14ac:dyDescent="0.3">
      <c r="A52" s="68"/>
      <c r="B52" s="68"/>
      <c r="C52" s="68"/>
      <c r="D52" s="59" t="s">
        <v>65</v>
      </c>
      <c r="E52" s="90">
        <f>ROUND(SUM(E45:E51),2)</f>
        <v>270.01</v>
      </c>
      <c r="F52" s="81"/>
      <c r="G52" s="68"/>
      <c r="H52" s="91">
        <f>ROUND(SUM(H45:H51),2)</f>
        <v>5003.55</v>
      </c>
      <c r="I52" s="82"/>
      <c r="J52" s="81"/>
      <c r="K52" s="82"/>
      <c r="L52" s="81"/>
      <c r="M52" s="82"/>
      <c r="N52" s="81"/>
      <c r="O52" s="69"/>
      <c r="P52" s="91">
        <f>ROUND(SUM(P45:P51),2)</f>
        <v>7.68</v>
      </c>
      <c r="R52" s="50"/>
    </row>
    <row r="53" spans="1:19" ht="12.75" customHeight="1" thickTop="1" x14ac:dyDescent="0.25">
      <c r="A53" s="92" t="s">
        <v>69</v>
      </c>
      <c r="B53" s="93"/>
      <c r="C53" s="78"/>
      <c r="D53" s="87"/>
      <c r="E53" s="88"/>
      <c r="F53" s="79"/>
      <c r="G53" s="78"/>
      <c r="H53" s="89"/>
      <c r="I53" s="80"/>
      <c r="J53" s="79"/>
      <c r="K53" s="80"/>
      <c r="L53" s="79"/>
      <c r="M53" s="80"/>
      <c r="N53" s="79"/>
      <c r="O53" s="80"/>
      <c r="P53" s="89"/>
    </row>
    <row r="54" spans="1:19" x14ac:dyDescent="0.2">
      <c r="B54" s="42" t="s">
        <v>61</v>
      </c>
      <c r="C54" s="42" t="s">
        <v>10</v>
      </c>
      <c r="D54" s="41">
        <v>0.15440000000000001</v>
      </c>
      <c r="E54" s="4">
        <f t="shared" ref="E54:E59" si="5">ROUND(D54*$E$8, 2)</f>
        <v>54.81</v>
      </c>
      <c r="F54" s="3"/>
      <c r="G54" s="50">
        <v>0.15440000000000001</v>
      </c>
      <c r="H54" s="3">
        <f t="shared" ref="H54:H59" si="6">ROUND(G54*$H$8,2)</f>
        <v>1247.55</v>
      </c>
      <c r="I54" s="50">
        <v>0.1163</v>
      </c>
      <c r="J54" s="3">
        <f>ROUND(I54*$J$8,2)</f>
        <v>0</v>
      </c>
      <c r="K54" s="50">
        <v>0.1163</v>
      </c>
      <c r="L54" s="3">
        <f>ROUND(K54*$L$8,2)</f>
        <v>0</v>
      </c>
      <c r="M54" s="50">
        <v>0.1163</v>
      </c>
      <c r="N54" s="3">
        <f>ROUND(M54*$N$8,2)</f>
        <v>7.56</v>
      </c>
      <c r="O54" s="50">
        <v>0.15440000000000001</v>
      </c>
      <c r="P54" s="3">
        <f t="shared" ref="P54:P59" si="7">ROUND(O54*$P$8,2)</f>
        <v>0</v>
      </c>
    </row>
    <row r="55" spans="1:19" x14ac:dyDescent="0.2">
      <c r="B55" s="42" t="s">
        <v>62</v>
      </c>
      <c r="C55" s="42" t="s">
        <v>10</v>
      </c>
      <c r="D55" s="41">
        <v>1.6999999999999999E-3</v>
      </c>
      <c r="E55" s="4">
        <f t="shared" si="5"/>
        <v>0.6</v>
      </c>
      <c r="F55" s="3"/>
      <c r="G55" s="41">
        <v>1.6999999999999999E-3</v>
      </c>
      <c r="H55" s="3">
        <f t="shared" si="6"/>
        <v>13.74</v>
      </c>
      <c r="I55" s="50"/>
      <c r="J55" s="3"/>
      <c r="K55" s="50"/>
      <c r="L55" s="3"/>
      <c r="M55" s="50"/>
      <c r="N55" s="3"/>
      <c r="O55" s="41">
        <v>1.6999999999999999E-3</v>
      </c>
      <c r="P55" s="3">
        <f t="shared" si="7"/>
        <v>0</v>
      </c>
    </row>
    <row r="56" spans="1:19" x14ac:dyDescent="0.2">
      <c r="B56" s="42" t="s">
        <v>11</v>
      </c>
      <c r="C56" s="42" t="s">
        <v>10</v>
      </c>
      <c r="D56" s="52"/>
      <c r="E56" s="4">
        <f t="shared" si="5"/>
        <v>0</v>
      </c>
      <c r="F56" s="3"/>
      <c r="G56" s="50"/>
      <c r="H56" s="3">
        <f t="shared" si="6"/>
        <v>0</v>
      </c>
      <c r="I56" s="50">
        <v>2.5000000000000001E-3</v>
      </c>
      <c r="J56" s="3">
        <f>ROUND(I56*$J$8,2)</f>
        <v>0</v>
      </c>
      <c r="K56" s="50">
        <v>2.5000000000000001E-3</v>
      </c>
      <c r="L56" s="3">
        <f>ROUND(K56*$L$8,2)</f>
        <v>0</v>
      </c>
      <c r="M56" s="50">
        <v>2.5000000000000001E-3</v>
      </c>
      <c r="N56" s="3">
        <f>ROUND(M56*$N$8,2)</f>
        <v>0.16</v>
      </c>
      <c r="O56" s="50"/>
      <c r="P56" s="3">
        <f t="shared" si="7"/>
        <v>0</v>
      </c>
    </row>
    <row r="57" spans="1:19" x14ac:dyDescent="0.2">
      <c r="B57" s="42" t="s">
        <v>0</v>
      </c>
      <c r="C57" s="42" t="s">
        <v>10</v>
      </c>
      <c r="D57" s="52"/>
      <c r="E57" s="4">
        <f t="shared" si="5"/>
        <v>0</v>
      </c>
      <c r="F57" s="3"/>
      <c r="G57" s="52"/>
      <c r="H57" s="3">
        <f t="shared" si="6"/>
        <v>0</v>
      </c>
      <c r="I57" s="50"/>
      <c r="J57" s="3"/>
      <c r="K57" s="50"/>
      <c r="L57" s="3"/>
      <c r="M57" s="50"/>
      <c r="N57" s="3"/>
      <c r="O57" s="52"/>
      <c r="P57" s="3">
        <f t="shared" si="7"/>
        <v>0</v>
      </c>
    </row>
    <row r="58" spans="1:19" x14ac:dyDescent="0.2">
      <c r="B58" s="42" t="s">
        <v>63</v>
      </c>
      <c r="C58" s="42" t="s">
        <v>10</v>
      </c>
      <c r="D58" s="52">
        <v>4.2799999999999998E-2</v>
      </c>
      <c r="E58" s="4">
        <f t="shared" si="5"/>
        <v>15.19</v>
      </c>
      <c r="F58" s="3"/>
      <c r="G58" s="52">
        <v>4.2799999999999998E-2</v>
      </c>
      <c r="H58" s="3">
        <f t="shared" si="6"/>
        <v>345.82</v>
      </c>
      <c r="I58" s="50"/>
      <c r="J58" s="3"/>
      <c r="K58" s="50"/>
      <c r="L58" s="3"/>
      <c r="M58" s="50"/>
      <c r="N58" s="3"/>
      <c r="O58" s="52">
        <v>4.2799999999999998E-2</v>
      </c>
      <c r="P58" s="3">
        <f t="shared" si="7"/>
        <v>0</v>
      </c>
    </row>
    <row r="59" spans="1:19" ht="13.5" thickBot="1" x14ac:dyDescent="0.25">
      <c r="B59" s="42" t="s">
        <v>71</v>
      </c>
      <c r="C59" s="42" t="s">
        <v>10</v>
      </c>
      <c r="D59" s="52">
        <v>9.8299999999999998E-2</v>
      </c>
      <c r="E59" s="4">
        <f t="shared" si="5"/>
        <v>34.9</v>
      </c>
      <c r="F59" s="3"/>
      <c r="G59" s="52">
        <v>9.8299999999999998E-2</v>
      </c>
      <c r="H59" s="3">
        <f t="shared" si="6"/>
        <v>794.26</v>
      </c>
      <c r="J59" s="3"/>
      <c r="L59" s="3"/>
      <c r="N59" s="3"/>
      <c r="O59" s="52">
        <v>9.8299999999999998E-2</v>
      </c>
      <c r="P59" s="3">
        <f t="shared" si="7"/>
        <v>0</v>
      </c>
    </row>
    <row r="60" spans="1:19" ht="20.100000000000001" customHeight="1" thickTop="1" thickBot="1" x14ac:dyDescent="0.3">
      <c r="A60" s="68"/>
      <c r="B60" s="72"/>
      <c r="C60" s="73"/>
      <c r="D60" s="59" t="s">
        <v>59</v>
      </c>
      <c r="E60" s="33">
        <f>ROUND(SUM(E54:E59),2)</f>
        <v>105.5</v>
      </c>
      <c r="F60" s="24"/>
      <c r="G60" s="68"/>
      <c r="H60" s="36">
        <f>ROUND(SUM(H54:H59),2)</f>
        <v>2401.37</v>
      </c>
      <c r="I60" s="68"/>
      <c r="J60" s="24"/>
      <c r="K60" s="68"/>
      <c r="L60" s="24"/>
      <c r="M60" s="68"/>
      <c r="N60" s="24"/>
      <c r="O60" s="68"/>
      <c r="P60" s="39">
        <f>ROUND(SUM(P54:P59),2)</f>
        <v>0</v>
      </c>
      <c r="R60" s="50">
        <f>SUM(D45:D51,D54:D59)</f>
        <v>1.0560999999999998</v>
      </c>
    </row>
    <row r="61" spans="1:19" s="54" customFormat="1" ht="17.25" thickTop="1" thickBot="1" x14ac:dyDescent="0.3">
      <c r="B61" s="74" t="s">
        <v>6</v>
      </c>
      <c r="C61" s="75" t="s">
        <v>5</v>
      </c>
      <c r="D61" s="26"/>
      <c r="E61" s="27">
        <f>E17+E23+E35+E44+E52+E60</f>
        <v>3898.7199999999993</v>
      </c>
      <c r="F61" s="28">
        <f>SUM(F9:F59)</f>
        <v>-1606.02</v>
      </c>
      <c r="G61" s="29"/>
      <c r="H61" s="30">
        <f>H17+H23+H35+H44+H52+H60</f>
        <v>98048.61</v>
      </c>
      <c r="J61" s="31">
        <f>SUM(J9:J59)</f>
        <v>71.639999999999986</v>
      </c>
      <c r="L61" s="31">
        <f>SUM(L9:L59)</f>
        <v>71.639999999999986</v>
      </c>
      <c r="N61" s="31">
        <f>SUM(N9:N59)</f>
        <v>452.53999999999996</v>
      </c>
      <c r="P61" s="30">
        <f>P17+P23+P35+P44+P52+P60</f>
        <v>71.64</v>
      </c>
    </row>
    <row r="62" spans="1:19" ht="13.5" thickTop="1" x14ac:dyDescent="0.2">
      <c r="C62" s="76" t="s">
        <v>4</v>
      </c>
      <c r="D62" s="77">
        <f>ROUND((D9+D10+D11+D12+D13+D14+D15+D16+D20+D21+D22+D26+D29+D32+D33+D34+D36+D37+D38+D40+D45+D47+D48+D49+D50+D51+D54+D55+D56+D57+D58+D59),4)</f>
        <v>10.9665</v>
      </c>
      <c r="E62" s="77"/>
      <c r="F62" s="77" t="e">
        <f>ROUND((F9+F11+F12+F13+F14+F19+F21+F26+F29+F32+F33+F34+#REF!+F36+F47+F48+F49+F50+F51+F54+F56),4)</f>
        <v>#REF!</v>
      </c>
      <c r="G62" s="77">
        <f>ROUND((G9+G10+G11+G12+G13+G14+G15+D16+G19+G20+G21+G22+G26+G29+G32+G33+G34+G36+G37+G38+G40+G45+G47+G48+G49+G50+G51+G54+G55+G56+G57+G58+G59),4)</f>
        <v>9.6522000000000006</v>
      </c>
      <c r="H62" s="77"/>
      <c r="I62" s="77" t="e">
        <f>ROUND((I9+I11+I12+I13+I14+I21+I26+I29+I32+I33+I34+#REF!+I36+I40+I47+I48+I49+I50+I51+I54+I56),4)</f>
        <v>#REF!</v>
      </c>
      <c r="J62" s="77"/>
      <c r="K62" s="77" t="e">
        <f>ROUND((K9+K11+K12+K13+K14+K19+K21+K26+K29+K32+K34+#REF!+K36+K40+K47+K48+K49+K50+K51+K54+K56),4)</f>
        <v>#REF!</v>
      </c>
      <c r="L62" s="77"/>
      <c r="M62" s="77" t="e">
        <f>ROUND((M9+M11+M12+M13+M14+M19+M21+M26+M29+M32+M34+#REF!+M36+M40+M47+M48+M49+M50+M51+M54+M56),4)</f>
        <v>#REF!</v>
      </c>
      <c r="N62" s="77"/>
      <c r="O62" s="77">
        <f>ROUND((O9+O10+O11+O12+O13+O14+O15+O16+O21+O26+O29+O32+O33+O34+O36+O37+O38+O40+O45+O47+O48+O49+O50+O51+O54+O55+O56+O57+O58+O59),4)</f>
        <v>8.2477</v>
      </c>
      <c r="R62" s="42">
        <f>SUM(R8:R61)</f>
        <v>10.9665</v>
      </c>
    </row>
    <row r="63" spans="1:19" x14ac:dyDescent="0.2">
      <c r="D63" s="77"/>
      <c r="E63" s="1">
        <v>3886.44</v>
      </c>
      <c r="R63" s="50">
        <f>D62-R62</f>
        <v>0</v>
      </c>
    </row>
    <row r="64" spans="1:19" x14ac:dyDescent="0.2">
      <c r="D64" s="50"/>
      <c r="E64" s="1">
        <f>E61-E63</f>
        <v>12.279999999999291</v>
      </c>
      <c r="G64" s="50"/>
      <c r="O64" s="50"/>
    </row>
    <row r="69" spans="1:16" s="1" customFormat="1" x14ac:dyDescent="0.2">
      <c r="A69" s="42"/>
      <c r="B69" s="42"/>
      <c r="C69" s="42"/>
      <c r="D69" s="42"/>
      <c r="E69" s="2"/>
      <c r="G69" s="42"/>
      <c r="I69" s="42"/>
      <c r="K69" s="42"/>
      <c r="M69" s="42"/>
      <c r="O69" s="42"/>
      <c r="P69" s="42"/>
    </row>
    <row r="71" spans="1:16" s="1" customFormat="1" x14ac:dyDescent="0.2">
      <c r="A71" s="42"/>
      <c r="B71" s="42"/>
      <c r="C71" s="42"/>
      <c r="D71" s="42"/>
      <c r="G71" s="42"/>
      <c r="I71" s="42"/>
      <c r="K71" s="50"/>
      <c r="M71" s="42"/>
      <c r="O71" s="42"/>
      <c r="P71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0"/>
  <sheetViews>
    <sheetView showGridLines="0" topLeftCell="A42" zoomScaleNormal="100" workbookViewId="0">
      <selection activeCell="R61" sqref="R61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81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150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6.7237999999999998</v>
      </c>
      <c r="E9" s="4">
        <f t="shared" ref="E9:E16" si="0">ROUND(D9*$E$8, 2)</f>
        <v>1008.57</v>
      </c>
      <c r="F9" s="3"/>
      <c r="G9" s="94">
        <v>6.7237999999999998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6.7237999999999998</v>
      </c>
      <c r="P9" s="3">
        <f t="shared" ref="P9:P16" si="2">ROUND(O9*$P$8,2)</f>
        <v>0</v>
      </c>
      <c r="Q9" s="50"/>
      <c r="R9" s="55">
        <f>SUM(D9:D10,D16)</f>
        <v>6.8537999999999997</v>
      </c>
    </row>
    <row r="10" spans="1:20" x14ac:dyDescent="0.2">
      <c r="B10" s="51" t="s">
        <v>51</v>
      </c>
      <c r="C10" s="42" t="s">
        <v>10</v>
      </c>
      <c r="D10" s="94">
        <v>-7.2400000000000006E-2</v>
      </c>
      <c r="E10" s="4">
        <f t="shared" si="0"/>
        <v>-10.86</v>
      </c>
      <c r="F10" s="3"/>
      <c r="G10" s="94">
        <v>-7.2400000000000006E-2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-7.2400000000000006E-2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0.77190000000000003</v>
      </c>
      <c r="E14" s="4">
        <f t="shared" si="0"/>
        <v>115.79</v>
      </c>
      <c r="F14" s="3"/>
      <c r="G14" s="94">
        <v>0.77190000000000003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0.77190000000000003</v>
      </c>
      <c r="P14" s="3">
        <f t="shared" si="2"/>
        <v>0</v>
      </c>
      <c r="R14" s="50">
        <f>SUM(D14:D15)</f>
        <v>0.74940000000000007</v>
      </c>
    </row>
    <row r="15" spans="1:20" x14ac:dyDescent="0.2">
      <c r="B15" s="51" t="s">
        <v>54</v>
      </c>
      <c r="C15" s="42" t="s">
        <v>10</v>
      </c>
      <c r="D15" s="6">
        <v>-2.2499999999999999E-2</v>
      </c>
      <c r="E15" s="4">
        <f t="shared" si="0"/>
        <v>-3.38</v>
      </c>
      <c r="F15" s="3"/>
      <c r="G15" s="6">
        <v>-2.2499999999999999E-2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-2.2499999999999999E-2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0.2024</v>
      </c>
      <c r="E16" s="4">
        <f t="shared" si="0"/>
        <v>30.36</v>
      </c>
      <c r="F16" s="3"/>
      <c r="G16" s="6">
        <v>0.2024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0.2024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1140.48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  <c r="R17" s="50"/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193.64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0.68520000000000003</v>
      </c>
      <c r="E21" s="4">
        <f>ROUND(D21*$E$8, 2)</f>
        <v>102.78</v>
      </c>
      <c r="F21" s="10"/>
      <c r="G21" s="49">
        <v>0.70530000000000004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-4.1000000000000002E-2</v>
      </c>
      <c r="E22" s="4">
        <f>ROUND(D22*$E$8, 2)</f>
        <v>-6.15</v>
      </c>
      <c r="F22" s="3"/>
      <c r="G22" s="40">
        <v>-4.4299999999999999E-2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96.63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R23" s="96">
        <f>SUM(D21:D22)</f>
        <v>0.64419999999999999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105.06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  <c r="Q26" s="50">
        <f>D26+D29+D32+D34</f>
        <v>2.3694000000000002</v>
      </c>
      <c r="R26" s="50"/>
      <c r="S26" s="50">
        <f>O34</f>
        <v>0.42980000000000002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107.34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78.540000000000006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  <c r="R33" s="50">
        <f>SUM(D32,D26:D30)</f>
        <v>1.9396</v>
      </c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64.47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  <c r="R34" s="50">
        <f>ROUND(D34,2)</f>
        <v>0.43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360.41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R35" s="97"/>
      <c r="T35" s="42"/>
    </row>
    <row r="36" spans="1:20" ht="13.5" thickTop="1" x14ac:dyDescent="0.2">
      <c r="A36" s="42" t="s">
        <v>19</v>
      </c>
      <c r="C36" s="42" t="s">
        <v>10</v>
      </c>
      <c r="D36" s="52">
        <v>2.8E-3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0.42</v>
      </c>
      <c r="F36" s="3"/>
      <c r="G36" s="52">
        <v>2.8E-3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2.8E-3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-1.5800000000000002E-2</v>
      </c>
      <c r="E37" s="4">
        <f>IF($E$8&gt;=16,(ROUND(D37*$E$8, 2)),0)</f>
        <v>-2.37</v>
      </c>
      <c r="F37" s="4">
        <f>IF($E$8&gt;=16,(ROUND(E37*$E$8, 2)),0)</f>
        <v>-355.5</v>
      </c>
      <c r="G37" s="52">
        <v>-1.5800000000000002E-2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-1.5800000000000002E-2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1.5000000000000001E-2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-1.94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R44" s="50">
        <f>SUM(D36:D40)</f>
        <v>-1.2900000000000002E-2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0.39169999999999999</v>
      </c>
      <c r="E46" s="4">
        <f>ROUND(D46*$E$8, 2)</f>
        <v>58.76</v>
      </c>
      <c r="F46" s="3"/>
      <c r="G46" s="70">
        <v>0.39169999999999999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0.39169999999999999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7.7499999999999999E-2</v>
      </c>
      <c r="E47" s="4">
        <f>ROUND(D47*$E$8, 2)</f>
        <v>11.63</v>
      </c>
      <c r="F47" s="3"/>
      <c r="G47" s="71">
        <v>7.9699999999999993E-2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8.1199999999999994E-2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4.9299999999999997E-2</v>
      </c>
      <c r="E48" s="4">
        <f>ROUND(D48*$E$8, 2)</f>
        <v>7.4</v>
      </c>
      <c r="F48" s="3"/>
      <c r="G48" s="52">
        <v>4.9299999999999997E-2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4.9299999999999997E-2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0.2843</v>
      </c>
      <c r="E49" s="4">
        <f>ROUND(D49*$E$8+(E28+E31)*0.12,2)</f>
        <v>43.25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2.9999999999999997E-4</v>
      </c>
      <c r="E50" s="4">
        <f>ROUND((D50*$E$8) + ((E43+E39)*0.12), 2)</f>
        <v>0.05</v>
      </c>
      <c r="F50" s="3">
        <f>SUM(E46:E50)</f>
        <v>121.09</v>
      </c>
      <c r="G50" s="52">
        <v>2.9999999999999997E-4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2.9999999999999997E-4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121.09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  <c r="R52" s="50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23.16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0.26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6.42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14.75</v>
      </c>
      <c r="F58" s="3"/>
      <c r="G58" s="52">
        <v>9.8299999999999998E-2</v>
      </c>
      <c r="H58" s="3">
        <f t="shared" si="6"/>
        <v>0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44.59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1761.26</v>
      </c>
      <c r="F60" s="28">
        <f>SUM(F9:F58)</f>
        <v>-234.41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  <c r="R60" s="50">
        <f>ROUND(SUM(D45:D50,D53:D59),2)</f>
        <v>1.1000000000000001</v>
      </c>
    </row>
    <row r="61" spans="1:19" ht="15.7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11.7042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10.3901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8.8914000000000009</v>
      </c>
      <c r="R61" s="54"/>
    </row>
    <row r="62" spans="1:19" x14ac:dyDescent="0.2">
      <c r="D62" s="77"/>
      <c r="R62" s="42">
        <f>SUM(R8:R61)</f>
        <v>11.704099999999999</v>
      </c>
    </row>
    <row r="63" spans="1:19" x14ac:dyDescent="0.2">
      <c r="G63" s="50"/>
      <c r="O63" s="50"/>
      <c r="R63" s="50">
        <f>D62-R62</f>
        <v>-11.704099999999999</v>
      </c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0"/>
  <sheetViews>
    <sheetView showGridLines="0" topLeftCell="A51" zoomScale="115" zoomScaleNormal="115" workbookViewId="0">
      <selection activeCell="E6" sqref="E6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80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5.9778000000000002</v>
      </c>
      <c r="E9" s="4">
        <f t="shared" ref="E9:E16" si="0">ROUND(D9*$E$8, 2)</f>
        <v>0</v>
      </c>
      <c r="F9" s="3"/>
      <c r="G9" s="94">
        <v>5.9778000000000002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5.9778000000000002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0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0.75900000000000001</v>
      </c>
      <c r="E14" s="4">
        <f t="shared" si="0"/>
        <v>0</v>
      </c>
      <c r="F14" s="3"/>
      <c r="G14" s="94">
        <v>0.75900000000000001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0.75900000000000001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0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0.192</v>
      </c>
      <c r="E16" s="4">
        <f t="shared" si="0"/>
        <v>0</v>
      </c>
      <c r="F16" s="3"/>
      <c r="G16" s="6">
        <v>0.192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0.192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0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231.24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0.66869999999999996</v>
      </c>
      <c r="E21" s="4">
        <f>ROUND(D21*$E$8, 2)</f>
        <v>0</v>
      </c>
      <c r="F21" s="10"/>
      <c r="G21" s="49">
        <v>0.70179999999999998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0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2.5000000000000001E-3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3"/>
      <c r="G36" s="52">
        <v>2.5000000000000001E-3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2.5000000000000001E-3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0</v>
      </c>
      <c r="F37" s="4">
        <f>IF($E$8&gt;=16,(ROUND(E37*$E$8, 2)),0)</f>
        <v>0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-1.5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0.33150000000000002</v>
      </c>
      <c r="E46" s="4">
        <f>ROUND(D46*$E$8, 2)</f>
        <v>0</v>
      </c>
      <c r="F46" s="3"/>
      <c r="G46" s="70">
        <v>0.33150000000000002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0.33150000000000002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7.4099999999999999E-2</v>
      </c>
      <c r="E47" s="4">
        <f>ROUND(D47*$E$8, 2)</f>
        <v>0</v>
      </c>
      <c r="F47" s="3"/>
      <c r="G47" s="71">
        <v>7.7799999999999994E-2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7.9200000000000007E-2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4.6300000000000001E-2</v>
      </c>
      <c r="E48" s="4">
        <f>ROUND(D48*$E$8, 2)</f>
        <v>0</v>
      </c>
      <c r="F48" s="3"/>
      <c r="G48" s="52">
        <v>4.6300000000000001E-2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4.6300000000000001E-2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0.2843</v>
      </c>
      <c r="E49" s="4">
        <f>ROUND(D49*$E$8+(E28+E31)*0.12,2)</f>
        <v>0.6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2.9999999999999997E-4</v>
      </c>
      <c r="E50" s="4">
        <f>ROUND((D50*$E$8) + ((E43+E39)*0.12), 2)</f>
        <v>0</v>
      </c>
      <c r="F50" s="3">
        <f>SUM(E46:E50)</f>
        <v>0.6</v>
      </c>
      <c r="G50" s="52">
        <v>2.9999999999999997E-4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2.9999999999999997E-4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0.6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0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0</v>
      </c>
      <c r="F58" s="3"/>
      <c r="G58" s="52">
        <v>9.8299999999999998E-2</v>
      </c>
      <c r="H58" s="3">
        <f t="shared" si="6"/>
        <v>0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0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4.0999999999999996</v>
      </c>
      <c r="F60" s="28">
        <f>SUM(F9:F58)</f>
        <v>0.6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10.829599999999999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9.5297999999999998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8.0393000000000008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0"/>
  <sheetViews>
    <sheetView showGridLines="0" topLeftCell="A42" zoomScale="115" zoomScaleNormal="115" workbookViewId="0">
      <selection activeCell="E6" sqref="E6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79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5.6993</v>
      </c>
      <c r="E9" s="4">
        <f t="shared" ref="E9:E16" si="0">ROUND(D9*$E$8, 2)</f>
        <v>0</v>
      </c>
      <c r="F9" s="3"/>
      <c r="G9" s="94">
        <v>5.6993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5.6993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0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0.73550000000000004</v>
      </c>
      <c r="E14" s="4">
        <f t="shared" si="0"/>
        <v>0</v>
      </c>
      <c r="F14" s="3"/>
      <c r="G14" s="94">
        <v>0.73550000000000004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0.73550000000000004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0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0.21809999999999999</v>
      </c>
      <c r="E16" s="4">
        <f t="shared" si="0"/>
        <v>0</v>
      </c>
      <c r="F16" s="3"/>
      <c r="G16" s="6">
        <v>0.21809999999999999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0.21809999999999999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0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232.49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0.76229999999999998</v>
      </c>
      <c r="E21" s="4">
        <f>ROUND(D21*$E$8, 2)</f>
        <v>0</v>
      </c>
      <c r="F21" s="10"/>
      <c r="G21" s="49">
        <v>0.77249999999999996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0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4.1000000000000003E-3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3"/>
      <c r="G36" s="52">
        <v>4.1000000000000003E-3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4.1000000000000003E-3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0</v>
      </c>
      <c r="F37" s="4">
        <f>IF($E$8&gt;=16,(ROUND(E37*$E$8, 2)),0)</f>
        <v>0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-1.5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0.30559999999999998</v>
      </c>
      <c r="E46" s="4">
        <f>ROUND(D46*$E$8, 2)</f>
        <v>0</v>
      </c>
      <c r="F46" s="3"/>
      <c r="G46" s="70">
        <v>0.30559999999999998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0.30559999999999998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8.4000000000000005E-2</v>
      </c>
      <c r="E47" s="4">
        <f>ROUND(D47*$E$8, 2)</f>
        <v>0</v>
      </c>
      <c r="F47" s="3"/>
      <c r="G47" s="71">
        <v>8.5099999999999995E-2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8.8200000000000001E-2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4.4299999999999999E-2</v>
      </c>
      <c r="E48" s="4">
        <f>ROUND(D48*$E$8, 2)</f>
        <v>0</v>
      </c>
      <c r="F48" s="3"/>
      <c r="G48" s="52">
        <v>4.4299999999999999E-2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4.4299999999999999E-2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0.2843</v>
      </c>
      <c r="E49" s="4">
        <f>ROUND(D49*$E$8+(E28+E31)*0.12,2)</f>
        <v>0.6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5.0000000000000001E-4</v>
      </c>
      <c r="E50" s="4">
        <f>ROUND((D50*$E$8) + ((E43+E39)*0.12), 2)</f>
        <v>0</v>
      </c>
      <c r="F50" s="3">
        <f>SUM(E46:E50)</f>
        <v>0.6</v>
      </c>
      <c r="G50" s="52">
        <v>5.0000000000000001E-4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5.0000000000000001E-4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0.6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0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0</v>
      </c>
      <c r="F58" s="3"/>
      <c r="G58" s="52">
        <v>9.8299999999999998E-2</v>
      </c>
      <c r="H58" s="3">
        <f t="shared" si="6"/>
        <v>0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0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4.0999999999999996</v>
      </c>
      <c r="F60" s="28">
        <f>SUM(F9:F58)</f>
        <v>0.6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10.6311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9.3057999999999996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7.7462999999999997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0"/>
  <sheetViews>
    <sheetView showGridLines="0" topLeftCell="A48" zoomScale="115" zoomScaleNormal="115" workbookViewId="0">
      <selection activeCell="E8" sqref="E8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78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5.8208000000000002</v>
      </c>
      <c r="E9" s="4">
        <f t="shared" ref="E9:E16" si="0">ROUND(D9*$E$8, 2)</f>
        <v>0</v>
      </c>
      <c r="F9" s="3"/>
      <c r="G9" s="94">
        <v>5.8208000000000002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5.8208000000000002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0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0.77390000000000003</v>
      </c>
      <c r="E14" s="4">
        <f t="shared" si="0"/>
        <v>0</v>
      </c>
      <c r="F14" s="3"/>
      <c r="G14" s="94">
        <v>0.77390000000000003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0.77390000000000003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0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0.21279999999999999</v>
      </c>
      <c r="E16" s="4">
        <f t="shared" si="0"/>
        <v>0</v>
      </c>
      <c r="F16" s="3"/>
      <c r="G16" s="6">
        <v>0.21279999999999999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0.21279999999999999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0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288.22000000000003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0.81910000000000005</v>
      </c>
      <c r="E21" s="4">
        <f>ROUND(D21*$E$8, 2)</f>
        <v>0</v>
      </c>
      <c r="F21" s="10"/>
      <c r="G21" s="49">
        <v>0.82830000000000004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0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6.8999999999999999E-3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3"/>
      <c r="G36" s="52">
        <v>6.8999999999999999E-3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6.8999999999999999E-3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0</v>
      </c>
      <c r="F37" s="4">
        <f>IF($E$8&gt;=16,(ROUND(E37*$E$8, 2)),0)</f>
        <v>0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-1.5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0.29909999999999998</v>
      </c>
      <c r="E46" s="4">
        <f>ROUND(D46*$E$8, 2)</f>
        <v>0</v>
      </c>
      <c r="F46" s="3"/>
      <c r="G46" s="70">
        <v>0.29909999999999998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0.29909999999999998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8.8300000000000003E-2</v>
      </c>
      <c r="E47" s="4">
        <f>ROUND(D47*$E$8, 2)</f>
        <v>0</v>
      </c>
      <c r="F47" s="3"/>
      <c r="G47" s="71">
        <v>8.9300000000000004E-2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9.1700000000000004E-2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4.5100000000000001E-2</v>
      </c>
      <c r="E48" s="4">
        <f>ROUND(D48*$E$8, 2)</f>
        <v>0</v>
      </c>
      <c r="F48" s="3"/>
      <c r="G48" s="52">
        <v>4.5100000000000001E-2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4.5100000000000001E-2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0.2843</v>
      </c>
      <c r="E49" s="4">
        <f>ROUND(D49*$E$8+(E28+E31)*0.12,2)</f>
        <v>0.6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8.0000000000000004E-4</v>
      </c>
      <c r="E50" s="4">
        <f>ROUND((D50*$E$8) + ((E43+E39)*0.12), 2)</f>
        <v>0</v>
      </c>
      <c r="F50" s="3">
        <f>SUM(E46:E50)</f>
        <v>0.6</v>
      </c>
      <c r="G50" s="52">
        <v>8.0000000000000004E-4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8.0000000000000004E-4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0.6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0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0</v>
      </c>
      <c r="F58" s="3"/>
      <c r="G58" s="52">
        <v>9.8299999999999998E-2</v>
      </c>
      <c r="H58" s="3">
        <f t="shared" si="6"/>
        <v>0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0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4.0999999999999996</v>
      </c>
      <c r="F60" s="28">
        <f>SUM(F9:F58)</f>
        <v>0.6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10.844200000000001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9.5177999999999994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7.9017999999999997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0"/>
  <sheetViews>
    <sheetView showGridLines="0" topLeftCell="A45" zoomScale="115" zoomScaleNormal="115" workbookViewId="0">
      <selection activeCell="E44" sqref="E44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77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196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5.8509000000000002</v>
      </c>
      <c r="E9" s="4">
        <f t="shared" ref="E9:E16" si="0">ROUND(D9*$E$8, 2)</f>
        <v>1146.78</v>
      </c>
      <c r="F9" s="3"/>
      <c r="G9" s="94">
        <v>5.8509000000000002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5.8509000000000002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-17.11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0.77580000000000005</v>
      </c>
      <c r="E14" s="4">
        <f t="shared" si="0"/>
        <v>152.06</v>
      </c>
      <c r="F14" s="3"/>
      <c r="G14" s="94">
        <v>0.77580000000000005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0.77580000000000005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-4.68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0.2084</v>
      </c>
      <c r="E16" s="4">
        <f t="shared" si="0"/>
        <v>40.85</v>
      </c>
      <c r="F16" s="3"/>
      <c r="G16" s="6">
        <v>0.2084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0.2084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1317.9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265.5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0.77769999999999995</v>
      </c>
      <c r="E21" s="4">
        <f>ROUND(D21*$E$8, 2)</f>
        <v>152.43</v>
      </c>
      <c r="F21" s="10"/>
      <c r="G21" s="49">
        <v>0.79290000000000005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-8.94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143.49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137.28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140.26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102.63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/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84.24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469.41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3.2000000000000002E-3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0.63</v>
      </c>
      <c r="F36" s="3"/>
      <c r="G36" s="52">
        <v>3.2000000000000002E-3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3.2000000000000002E-3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-3.29</v>
      </c>
      <c r="F37" s="4">
        <f>IF($E$8&gt;=16,(ROUND(E37*$E$8, 2)),0)</f>
        <v>-644.84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1.9599999999999999E-2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>
        <v>200</v>
      </c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-2.64</v>
      </c>
      <c r="F44" s="24"/>
      <c r="G44" s="23"/>
      <c r="H44" s="35">
        <f>ROUND(SUM(H36:H43),2)</f>
        <v>200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0.27089999999999997</v>
      </c>
      <c r="E46" s="4">
        <f>ROUND(D46*$E$8, 2)</f>
        <v>53.1</v>
      </c>
      <c r="F46" s="3"/>
      <c r="G46" s="70">
        <v>0.27089999999999997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0.27089999999999997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8.3799999999999999E-2</v>
      </c>
      <c r="E47" s="4">
        <f>ROUND(D47*$E$8, 2)</f>
        <v>16.420000000000002</v>
      </c>
      <c r="F47" s="3"/>
      <c r="G47" s="71">
        <v>8.5400000000000004E-2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8.6900000000000005E-2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4.1500000000000002E-2</v>
      </c>
      <c r="E48" s="4">
        <f>ROUND(D48*$E$8, 2)</f>
        <v>8.1300000000000008</v>
      </c>
      <c r="F48" s="3"/>
      <c r="G48" s="52">
        <v>4.1500000000000002E-2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4.1500000000000002E-2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0.2843</v>
      </c>
      <c r="E49" s="4">
        <f>ROUND(D49*$E$8+(E28+E31)*0.12,2)</f>
        <v>56.32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4.0000000000000002E-4</v>
      </c>
      <c r="E50" s="4">
        <f>ROUND((D50*$E$8) + ((E43+E39)*0.12), 2)</f>
        <v>0.08</v>
      </c>
      <c r="F50" s="3">
        <f>SUM(E46:E50)</f>
        <v>134.05000000000001</v>
      </c>
      <c r="G50" s="52">
        <v>4.0000000000000002E-4</v>
      </c>
      <c r="H50" s="3">
        <f>ROUND((G50*$H$8)+((H43)*0.12),2)</f>
        <v>24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4.0000000000000002E-4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134.05000000000001</v>
      </c>
      <c r="F51" s="81"/>
      <c r="G51" s="68"/>
      <c r="H51" s="91">
        <f>ROUND(SUM(H46:H50),2)</f>
        <v>31.68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30.26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0.33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8.39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19.27</v>
      </c>
      <c r="F58" s="3"/>
      <c r="G58" s="52">
        <v>9.8299999999999998E-2</v>
      </c>
      <c r="H58" s="3">
        <f t="shared" si="6"/>
        <v>0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58.25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2120.46</v>
      </c>
      <c r="F60" s="28">
        <f>SUM(F9:F58)</f>
        <v>-510.79</v>
      </c>
      <c r="G60" s="29"/>
      <c r="H60" s="30">
        <f>H17+H23+H35+H44+H51+H59</f>
        <v>295.64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10.79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9.4702000000000002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7.8887</v>
      </c>
    </row>
    <row r="62" spans="1:19" x14ac:dyDescent="0.2">
      <c r="D62" s="77"/>
    </row>
    <row r="63" spans="1:19" x14ac:dyDescent="0.2">
      <c r="E63" s="1">
        <v>2086.56</v>
      </c>
      <c r="G63" s="50"/>
      <c r="O63" s="50"/>
    </row>
    <row r="64" spans="1:19" x14ac:dyDescent="0.2">
      <c r="E64" s="1">
        <f>E60-E63</f>
        <v>33.900000000000091</v>
      </c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96D5-749F-4914-81AE-A9E659266B55}">
  <dimension ref="A1:T71"/>
  <sheetViews>
    <sheetView showGridLines="0" topLeftCell="A32" zoomScaleNormal="100" workbookViewId="0">
      <selection activeCell="G2" sqref="G2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11.5703125" style="98" bestFit="1" customWidth="1"/>
    <col min="19" max="19" width="9.7109375" style="98" bestFit="1" customWidth="1"/>
    <col min="20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/>
      <c r="F8" s="167"/>
      <c r="G8" s="168" t="s">
        <v>41</v>
      </c>
      <c r="H8" s="108">
        <v>203</v>
      </c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8.4534000000000002</v>
      </c>
      <c r="E9" s="175">
        <f t="shared" ref="E9:E16" si="0">ROUND(D9*$E$8, 2)</f>
        <v>0</v>
      </c>
      <c r="F9" s="112"/>
      <c r="G9" s="110">
        <v>8.4534000000000002</v>
      </c>
      <c r="H9" s="176">
        <f t="shared" ref="H9:H16" si="1">ROUND(G9*$H$8,2)</f>
        <v>1716.04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8.4534000000000002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-2.62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0.9103</v>
      </c>
      <c r="E14" s="175">
        <f t="shared" si="0"/>
        <v>0</v>
      </c>
      <c r="F14" s="112"/>
      <c r="G14" s="110">
        <v>0.9103</v>
      </c>
      <c r="H14" s="176">
        <f t="shared" si="1"/>
        <v>184.79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0.9103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0</v>
      </c>
      <c r="F15" s="112"/>
      <c r="G15" s="116">
        <v>-1.55E-2</v>
      </c>
      <c r="H15" s="176">
        <f t="shared" si="1"/>
        <v>-3.15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0.215</v>
      </c>
      <c r="E16" s="175">
        <f t="shared" si="0"/>
        <v>0</v>
      </c>
      <c r="F16" s="112"/>
      <c r="G16" s="116">
        <v>0.215</v>
      </c>
      <c r="H16" s="176">
        <f t="shared" si="1"/>
        <v>43.65</v>
      </c>
      <c r="I16" s="113"/>
      <c r="J16" s="112"/>
      <c r="K16" s="113"/>
      <c r="L16" s="112"/>
      <c r="M16" s="113"/>
      <c r="N16" s="112"/>
      <c r="O16" s="116">
        <v>0.215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1938.71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313.92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0.71809999999999996</v>
      </c>
      <c r="E21" s="175">
        <f>ROUND(D21*$E$8, 2)</f>
        <v>0</v>
      </c>
      <c r="F21" s="129"/>
      <c r="G21" s="128">
        <v>0.75790000000000002</v>
      </c>
      <c r="H21" s="176">
        <f>ROUND(G21*$H$8,2)</f>
        <v>153.85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24">
        <v>-3.5299999999999998E-2</v>
      </c>
      <c r="H22" s="176">
        <f>ROUND(G22*$H$8,2)</f>
        <v>-7.17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146.68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152.11000000000001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87.25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303.32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1.04E-2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1.04E-2</v>
      </c>
      <c r="H36" s="176">
        <f t="shared" ref="H36:H41" si="3">ROUND(G36*$H$8,2)</f>
        <v>2.11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1.04E-2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-3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0.02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-1.5</v>
      </c>
      <c r="F44" s="121"/>
      <c r="G44" s="146"/>
      <c r="H44" s="180">
        <f>ROUND(SUM(H36:H43),2)</f>
        <v>-0.87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83</v>
      </c>
      <c r="B45" s="190"/>
      <c r="C45" s="164" t="s">
        <v>10</v>
      </c>
      <c r="D45" s="124">
        <v>3.0999999999999999E-3</v>
      </c>
      <c r="E45" s="175">
        <f>ROUND(D45*$E$8, 2)</f>
        <v>0</v>
      </c>
      <c r="F45" s="112"/>
      <c r="G45" s="124">
        <v>3.0999999999999999E-3</v>
      </c>
      <c r="H45" s="176">
        <f>ROUND(G45*$H$8,2)</f>
        <v>0.63</v>
      </c>
      <c r="I45" s="113"/>
      <c r="J45" s="112"/>
      <c r="K45" s="113"/>
      <c r="L45" s="112"/>
      <c r="M45" s="113"/>
      <c r="N45" s="112"/>
      <c r="O45" s="124">
        <v>3.0999999999999999E-3</v>
      </c>
      <c r="P45" s="176">
        <f>ROUND(O45*$P$8,2)</f>
        <v>0</v>
      </c>
    </row>
    <row r="46" spans="1:20" ht="12.75" customHeight="1" x14ac:dyDescent="0.2">
      <c r="A46" s="189" t="s">
        <v>85</v>
      </c>
      <c r="B46" s="190"/>
      <c r="C46" s="164" t="s">
        <v>10</v>
      </c>
      <c r="D46" s="124">
        <v>9.7999999999999997E-3</v>
      </c>
      <c r="E46" s="175">
        <f>ROUND(D46*$E$8, 2)</f>
        <v>0</v>
      </c>
      <c r="F46" s="112"/>
      <c r="G46" s="124">
        <v>3.8E-3</v>
      </c>
      <c r="H46" s="176">
        <f>ROUND(G46*$H$8,2)</f>
        <v>0.77</v>
      </c>
      <c r="I46" s="113"/>
      <c r="J46" s="112"/>
      <c r="K46" s="113"/>
      <c r="L46" s="112"/>
      <c r="M46" s="113"/>
      <c r="N46" s="112"/>
      <c r="O46" s="124">
        <v>5.7999999999999996E-3</v>
      </c>
      <c r="P46" s="176"/>
    </row>
    <row r="47" spans="1:20" ht="12.75" customHeight="1" x14ac:dyDescent="0.2">
      <c r="A47" s="165" t="s">
        <v>17</v>
      </c>
      <c r="B47" s="181"/>
      <c r="C47" s="164"/>
      <c r="D47" s="124"/>
      <c r="E47" s="175"/>
      <c r="F47" s="112"/>
      <c r="H47" s="176"/>
      <c r="I47" s="113"/>
      <c r="J47" s="112"/>
      <c r="K47" s="113"/>
      <c r="L47" s="112"/>
      <c r="M47" s="113"/>
      <c r="N47" s="112"/>
      <c r="O47" s="113"/>
      <c r="P47" s="176"/>
    </row>
    <row r="48" spans="1:20" x14ac:dyDescent="0.2">
      <c r="A48" s="164"/>
      <c r="B48" s="164" t="s">
        <v>16</v>
      </c>
      <c r="C48" s="164" t="s">
        <v>10</v>
      </c>
      <c r="D48" s="149">
        <v>0.56000000000000005</v>
      </c>
      <c r="E48" s="175">
        <f>ROUND(D48*$E$8, 2)</f>
        <v>0</v>
      </c>
      <c r="F48" s="112"/>
      <c r="G48" s="149">
        <v>0.56000000000000005</v>
      </c>
      <c r="H48" s="176">
        <f>ROUND(G48*$H$8,2)</f>
        <v>113.68</v>
      </c>
      <c r="I48" s="113">
        <v>0.1116</v>
      </c>
      <c r="J48" s="112">
        <f>ROUND(I48*$J$8,2)</f>
        <v>0</v>
      </c>
      <c r="K48" s="113">
        <v>0.1116</v>
      </c>
      <c r="L48" s="112">
        <f>ROUND(K48*$L$8,2)</f>
        <v>0</v>
      </c>
      <c r="M48" s="113">
        <v>0.1116</v>
      </c>
      <c r="N48" s="112">
        <f>ROUND(M48*$N$8,2)</f>
        <v>7.25</v>
      </c>
      <c r="O48" s="149">
        <v>0.56000000000000005</v>
      </c>
      <c r="P48" s="176">
        <f>ROUND(O48*$P$8,2)</f>
        <v>0</v>
      </c>
      <c r="S48" s="105"/>
    </row>
    <row r="49" spans="1:19" x14ac:dyDescent="0.2">
      <c r="A49" s="164"/>
      <c r="B49" s="164" t="s">
        <v>15</v>
      </c>
      <c r="C49" s="164" t="s">
        <v>10</v>
      </c>
      <c r="D49" s="150">
        <v>8.5599999999999996E-2</v>
      </c>
      <c r="E49" s="175">
        <f>ROUND(D49*$E$8, 2)</f>
        <v>0</v>
      </c>
      <c r="F49" s="112"/>
      <c r="G49" s="150">
        <v>9.0399999999999994E-2</v>
      </c>
      <c r="H49" s="176">
        <f>ROUND(G49*$H$8,2)</f>
        <v>18.350000000000001</v>
      </c>
      <c r="I49" s="113">
        <v>5.7000000000000002E-3</v>
      </c>
      <c r="J49" s="112">
        <f>ROUND(I49*$J$8,2)</f>
        <v>0</v>
      </c>
      <c r="K49" s="113">
        <v>5.4000000000000003E-3</v>
      </c>
      <c r="L49" s="112">
        <f>ROUND(K49*$L$8,2)</f>
        <v>0</v>
      </c>
      <c r="M49" s="113">
        <v>4.0000000000000001E-3</v>
      </c>
      <c r="N49" s="112">
        <f>ROUND(M49*$N$8,2)</f>
        <v>0.26</v>
      </c>
      <c r="O49" s="150">
        <v>8.8599999999999998E-2</v>
      </c>
      <c r="P49" s="176">
        <f>ROUND(O49*$P$8,2)</f>
        <v>0</v>
      </c>
    </row>
    <row r="50" spans="1:19" x14ac:dyDescent="0.2">
      <c r="A50" s="164"/>
      <c r="B50" s="164" t="s">
        <v>14</v>
      </c>
      <c r="C50" s="164" t="s">
        <v>10</v>
      </c>
      <c r="D50" s="124">
        <v>7.6300000000000007E-2</v>
      </c>
      <c r="E50" s="175">
        <f>ROUND(D50*$E$8, 2)</f>
        <v>0</v>
      </c>
      <c r="F50" s="112"/>
      <c r="G50" s="124">
        <v>7.6300000000000007E-2</v>
      </c>
      <c r="H50" s="176">
        <f>ROUND(G50*$H$8,2)</f>
        <v>15.49</v>
      </c>
      <c r="I50" s="113">
        <v>1.44E-2</v>
      </c>
      <c r="J50" s="112">
        <f>ROUND(I50*$J$8,2)</f>
        <v>0</v>
      </c>
      <c r="K50" s="113">
        <v>1.44E-2</v>
      </c>
      <c r="L50" s="112">
        <f>ROUND(K50*$L$8,2)</f>
        <v>0</v>
      </c>
      <c r="M50" s="113">
        <v>1.44E-2</v>
      </c>
      <c r="N50" s="112">
        <f>ROUND(M50*$N$8,2)</f>
        <v>0.94</v>
      </c>
      <c r="O50" s="124">
        <v>7.6300000000000007E-2</v>
      </c>
      <c r="P50" s="176">
        <f>ROUND(O50*$P$8,2)</f>
        <v>0</v>
      </c>
    </row>
    <row r="51" spans="1:19" x14ac:dyDescent="0.2">
      <c r="A51" s="164"/>
      <c r="B51" s="164" t="s">
        <v>13</v>
      </c>
      <c r="C51" s="164" t="s">
        <v>10</v>
      </c>
      <c r="D51" s="124">
        <v>0.2843</v>
      </c>
      <c r="E51" s="175">
        <f>ROUND(D51*$E$8+(E28+E31)*0.12,2)</f>
        <v>0.6</v>
      </c>
      <c r="F51" s="112"/>
      <c r="G51" s="124">
        <v>0.14149999999999999</v>
      </c>
      <c r="H51" s="176">
        <f>ROUND(G51*$H$8+(H28+H31)*0.12,2)</f>
        <v>36.4</v>
      </c>
      <c r="I51" s="113">
        <v>0.1535</v>
      </c>
      <c r="J51" s="112">
        <f>ROUND((J8*I51)+(J28+J31+J25)*0.12,2)</f>
        <v>7.68</v>
      </c>
      <c r="K51" s="113">
        <v>0.1535</v>
      </c>
      <c r="L51" s="112">
        <f>ROUND(((K51*$L$8)+(L28+L31)*0.12),2)</f>
        <v>7.68</v>
      </c>
      <c r="M51" s="113">
        <v>0.1535</v>
      </c>
      <c r="N51" s="112">
        <f>ROUND(((M51*$N$8)+(N28+N31)*0.12),2)</f>
        <v>17.649999999999999</v>
      </c>
      <c r="O51" s="124">
        <v>5.16E-2</v>
      </c>
      <c r="P51" s="176">
        <f>ROUND((P8*O51)+(P28+P31+P25)*0.12,2)</f>
        <v>7.68</v>
      </c>
      <c r="S51" s="105"/>
    </row>
    <row r="52" spans="1:19" ht="13.5" thickBot="1" x14ac:dyDescent="0.25">
      <c r="A52" s="164"/>
      <c r="B52" s="164" t="s">
        <v>12</v>
      </c>
      <c r="C52" s="164" t="s">
        <v>10</v>
      </c>
      <c r="D52" s="124">
        <v>1.2999999999999999E-3</v>
      </c>
      <c r="E52" s="175">
        <f>ROUND((D52*$E$8) + (E43*0.12), 2)</f>
        <v>0</v>
      </c>
      <c r="F52" s="112">
        <f>SUM(E48:E52)</f>
        <v>0.6</v>
      </c>
      <c r="G52" s="124">
        <v>1.2999999999999999E-3</v>
      </c>
      <c r="H52" s="176">
        <f>ROUND((G52*$H$8)+((H43)*0.12),2)</f>
        <v>0.26</v>
      </c>
      <c r="I52" s="113">
        <v>4.1000000000000003E-3</v>
      </c>
      <c r="J52" s="112">
        <f>ROUND((I52*$J$8)+((J43+J40)*0.12),2)</f>
        <v>0</v>
      </c>
      <c r="K52" s="113">
        <v>4.1000000000000003E-3</v>
      </c>
      <c r="L52" s="112">
        <f>ROUND((K52*$L$8)+((L43+L40)*0.12),2)</f>
        <v>0</v>
      </c>
      <c r="M52" s="113">
        <v>4.1000000000000003E-3</v>
      </c>
      <c r="N52" s="112">
        <f>ROUND(M52*$N$8+(N40*0.12),2)</f>
        <v>0.28000000000000003</v>
      </c>
      <c r="O52" s="124">
        <v>1.2999999999999999E-3</v>
      </c>
      <c r="P52" s="176">
        <f>ROUND((O52*$P$8),2)</f>
        <v>0</v>
      </c>
    </row>
    <row r="53" spans="1:19" ht="20.100000000000001" customHeight="1" thickTop="1" thickBot="1" x14ac:dyDescent="0.3">
      <c r="A53" s="118"/>
      <c r="B53" s="118"/>
      <c r="C53" s="118"/>
      <c r="D53" s="120" t="s">
        <v>65</v>
      </c>
      <c r="E53" s="191">
        <f>ROUND(SUM(E45:E52),2)</f>
        <v>0.6</v>
      </c>
      <c r="F53" s="151"/>
      <c r="G53" s="118"/>
      <c r="H53" s="192">
        <f>ROUND(SUM(H45:H52),2)</f>
        <v>185.58</v>
      </c>
      <c r="I53" s="152"/>
      <c r="J53" s="151"/>
      <c r="K53" s="152"/>
      <c r="L53" s="151"/>
      <c r="M53" s="152"/>
      <c r="N53" s="151"/>
      <c r="O53" s="123"/>
      <c r="P53" s="192">
        <f>ROUND(SUM(P45:P52),2)</f>
        <v>7.68</v>
      </c>
      <c r="R53" s="113"/>
    </row>
    <row r="54" spans="1:19" ht="12.75" customHeight="1" thickTop="1" x14ac:dyDescent="0.25">
      <c r="A54" s="106" t="s">
        <v>69</v>
      </c>
      <c r="B54" s="181"/>
      <c r="C54" s="190"/>
      <c r="D54" s="153"/>
      <c r="E54" s="193"/>
      <c r="F54" s="154"/>
      <c r="G54" s="148"/>
      <c r="H54" s="194"/>
      <c r="I54" s="155"/>
      <c r="J54" s="154"/>
      <c r="K54" s="155"/>
      <c r="L54" s="154"/>
      <c r="M54" s="155"/>
      <c r="N54" s="154"/>
      <c r="O54" s="155"/>
      <c r="P54" s="194"/>
    </row>
    <row r="55" spans="1:19" x14ac:dyDescent="0.2">
      <c r="B55" s="164" t="s">
        <v>61</v>
      </c>
      <c r="C55" s="164" t="s">
        <v>10</v>
      </c>
      <c r="D55" s="115">
        <v>0.15440000000000001</v>
      </c>
      <c r="E55" s="175">
        <f t="shared" ref="E55:E60" si="5">ROUND(D55*$E$8, 2)</f>
        <v>0</v>
      </c>
      <c r="F55" s="112"/>
      <c r="G55" s="113">
        <v>0.15440000000000001</v>
      </c>
      <c r="H55" s="176">
        <f t="shared" ref="H55:H60" si="6">ROUND(G55*$H$8,2)</f>
        <v>31.34</v>
      </c>
      <c r="I55" s="113">
        <v>0.1163</v>
      </c>
      <c r="J55" s="112">
        <f>ROUND(I55*$J$8,2)</f>
        <v>0</v>
      </c>
      <c r="K55" s="113">
        <v>0.1163</v>
      </c>
      <c r="L55" s="112">
        <f>ROUND(K55*$L$8,2)</f>
        <v>0</v>
      </c>
      <c r="M55" s="113">
        <v>0.1163</v>
      </c>
      <c r="N55" s="112">
        <f>ROUND(M55*$N$8,2)</f>
        <v>7.56</v>
      </c>
      <c r="O55" s="113">
        <v>0.15440000000000001</v>
      </c>
      <c r="P55" s="176">
        <f t="shared" ref="P55:P60" si="7">ROUND(O55*$P$8,2)</f>
        <v>0</v>
      </c>
    </row>
    <row r="56" spans="1:19" x14ac:dyDescent="0.2">
      <c r="B56" s="164" t="s">
        <v>62</v>
      </c>
      <c r="C56" s="164" t="s">
        <v>10</v>
      </c>
      <c r="D56" s="115">
        <v>1.6999999999999999E-3</v>
      </c>
      <c r="E56" s="175">
        <f t="shared" si="5"/>
        <v>0</v>
      </c>
      <c r="F56" s="112"/>
      <c r="G56" s="115">
        <v>1.6999999999999999E-3</v>
      </c>
      <c r="H56" s="176">
        <f t="shared" si="6"/>
        <v>0.35</v>
      </c>
      <c r="I56" s="113"/>
      <c r="J56" s="112"/>
      <c r="K56" s="113"/>
      <c r="L56" s="112"/>
      <c r="M56" s="113"/>
      <c r="N56" s="112"/>
      <c r="O56" s="115">
        <v>1.6999999999999999E-3</v>
      </c>
      <c r="P56" s="176">
        <f t="shared" si="7"/>
        <v>0</v>
      </c>
    </row>
    <row r="57" spans="1:19" x14ac:dyDescent="0.2">
      <c r="B57" s="164" t="s">
        <v>11</v>
      </c>
      <c r="C57" s="164" t="s">
        <v>10</v>
      </c>
      <c r="D57" s="124"/>
      <c r="E57" s="175">
        <f t="shared" si="5"/>
        <v>0</v>
      </c>
      <c r="F57" s="112"/>
      <c r="G57" s="113"/>
      <c r="H57" s="176">
        <f t="shared" si="6"/>
        <v>0</v>
      </c>
      <c r="I57" s="113">
        <v>2.5000000000000001E-3</v>
      </c>
      <c r="J57" s="112">
        <f>ROUND(I57*$J$8,2)</f>
        <v>0</v>
      </c>
      <c r="K57" s="113">
        <v>2.5000000000000001E-3</v>
      </c>
      <c r="L57" s="112">
        <f>ROUND(K57*$L$8,2)</f>
        <v>0</v>
      </c>
      <c r="M57" s="113">
        <v>2.5000000000000001E-3</v>
      </c>
      <c r="N57" s="112">
        <f>ROUND(M57*$N$8,2)</f>
        <v>0.16</v>
      </c>
      <c r="O57" s="113"/>
      <c r="P57" s="176">
        <f t="shared" si="7"/>
        <v>0</v>
      </c>
    </row>
    <row r="58" spans="1:19" x14ac:dyDescent="0.2">
      <c r="B58" s="164" t="s">
        <v>0</v>
      </c>
      <c r="C58" s="164" t="s">
        <v>10</v>
      </c>
      <c r="D58" s="124"/>
      <c r="E58" s="175">
        <f t="shared" si="5"/>
        <v>0</v>
      </c>
      <c r="F58" s="112"/>
      <c r="G58" s="124"/>
      <c r="H58" s="176">
        <f t="shared" si="6"/>
        <v>0</v>
      </c>
      <c r="I58" s="113"/>
      <c r="J58" s="112"/>
      <c r="K58" s="113"/>
      <c r="L58" s="112"/>
      <c r="M58" s="113"/>
      <c r="N58" s="112"/>
      <c r="O58" s="124"/>
      <c r="P58" s="176">
        <f t="shared" si="7"/>
        <v>0</v>
      </c>
    </row>
    <row r="59" spans="1:19" x14ac:dyDescent="0.2">
      <c r="B59" s="164" t="s">
        <v>63</v>
      </c>
      <c r="C59" s="164" t="s">
        <v>10</v>
      </c>
      <c r="D59" s="124">
        <v>4.2799999999999998E-2</v>
      </c>
      <c r="E59" s="175">
        <f t="shared" si="5"/>
        <v>0</v>
      </c>
      <c r="F59" s="112"/>
      <c r="G59" s="124">
        <v>4.2799999999999998E-2</v>
      </c>
      <c r="H59" s="176">
        <f t="shared" si="6"/>
        <v>8.69</v>
      </c>
      <c r="I59" s="113"/>
      <c r="J59" s="112"/>
      <c r="K59" s="113"/>
      <c r="L59" s="112"/>
      <c r="M59" s="113"/>
      <c r="N59" s="112"/>
      <c r="O59" s="124">
        <v>4.2799999999999998E-2</v>
      </c>
      <c r="P59" s="176">
        <f t="shared" si="7"/>
        <v>0</v>
      </c>
    </row>
    <row r="60" spans="1:19" ht="13.5" thickBot="1" x14ac:dyDescent="0.25">
      <c r="B60" s="164" t="s">
        <v>71</v>
      </c>
      <c r="C60" s="164" t="s">
        <v>10</v>
      </c>
      <c r="D60" s="124">
        <v>9.8299999999999998E-2</v>
      </c>
      <c r="E60" s="175">
        <f t="shared" si="5"/>
        <v>0</v>
      </c>
      <c r="F60" s="112"/>
      <c r="G60" s="124">
        <v>9.8299999999999998E-2</v>
      </c>
      <c r="H60" s="176">
        <f t="shared" si="6"/>
        <v>19.95</v>
      </c>
      <c r="J60" s="112"/>
      <c r="L60" s="112"/>
      <c r="N60" s="112"/>
      <c r="O60" s="124">
        <v>9.8299999999999998E-2</v>
      </c>
      <c r="P60" s="176">
        <f t="shared" si="7"/>
        <v>0</v>
      </c>
    </row>
    <row r="61" spans="1:19" ht="20.100000000000001" customHeight="1" thickTop="1" thickBot="1" x14ac:dyDescent="0.3">
      <c r="A61" s="118"/>
      <c r="B61" s="156"/>
      <c r="C61" s="157"/>
      <c r="D61" s="120" t="s">
        <v>59</v>
      </c>
      <c r="E61" s="195">
        <f>ROUND(SUM(E55:E60),2)</f>
        <v>0</v>
      </c>
      <c r="F61" s="121"/>
      <c r="G61" s="118"/>
      <c r="H61" s="196">
        <f>ROUND(SUM(H55:H60),2)</f>
        <v>60.33</v>
      </c>
      <c r="I61" s="118"/>
      <c r="J61" s="121"/>
      <c r="K61" s="118"/>
      <c r="L61" s="121"/>
      <c r="M61" s="118"/>
      <c r="N61" s="121"/>
      <c r="O61" s="118"/>
      <c r="P61" s="197">
        <f>ROUND(SUM(P55:P60),2)</f>
        <v>0</v>
      </c>
      <c r="R61" s="113"/>
    </row>
    <row r="62" spans="1:19" s="126" customFormat="1" ht="17.25" thickTop="1" thickBot="1" x14ac:dyDescent="0.3">
      <c r="B62" s="198" t="s">
        <v>6</v>
      </c>
      <c r="C62" s="199" t="s">
        <v>5</v>
      </c>
      <c r="D62" s="158"/>
      <c r="E62" s="200">
        <f>E17+E23+E35+E44+E53+E61</f>
        <v>4.0999999999999996</v>
      </c>
      <c r="F62" s="159">
        <f>SUM(F9:F60)</f>
        <v>0.6</v>
      </c>
      <c r="G62" s="160"/>
      <c r="H62" s="201">
        <f>H17+H23+H35+H44+H53+H61</f>
        <v>2633.75</v>
      </c>
      <c r="J62" s="161">
        <f>SUM(J9:J60)</f>
        <v>71.639999999999986</v>
      </c>
      <c r="L62" s="161">
        <f>SUM(L9:L60)</f>
        <v>71.639999999999986</v>
      </c>
      <c r="N62" s="161">
        <f>SUM(N9:N60)</f>
        <v>452.53999999999996</v>
      </c>
      <c r="P62" s="201">
        <f>P17+P23+P35+P44+P53+P61</f>
        <v>71.64</v>
      </c>
      <c r="R62" s="206"/>
      <c r="S62" s="206"/>
    </row>
    <row r="63" spans="1:19" ht="13.5" thickTop="1" x14ac:dyDescent="0.2">
      <c r="C63" s="202" t="s">
        <v>4</v>
      </c>
      <c r="D63" s="203">
        <f>ROUND((D9+D10+D11+D12+D13+D14+D15+D16+D20+D21+D22+D26+D29+D32+D33+D34+D36+D37+D38+D40+D45+D46+D48+D49+D50+D51+D52+D55+D56+D57+D58+D59+D60),4)</f>
        <v>13.9191</v>
      </c>
      <c r="E63" s="162"/>
      <c r="F63" s="162" t="e">
        <f>ROUND((F9+F11+F12+F13+F14+F19+F21+F26+F29+F32+F33+F34+#REF!+F36+F48+F49+F50+F51+F52+F55+F57),4)</f>
        <v>#REF!</v>
      </c>
      <c r="G63" s="203">
        <f>ROUND((G9+G10+G11+G12+G13+G14+G15+D16+G19+G20+G21+G22+G26+G29+G32+G33+G34+G36+G37+G38+G40+G45+G46+G48+G49+G50+G51+G52+G55+G56+G57+G58+G59+G60),4)</f>
        <v>12.6213</v>
      </c>
      <c r="H63" s="162"/>
      <c r="I63" s="162" t="e">
        <f>ROUND((I9+I11+I12+I13+I14+I21+I26+I29+I32+I33+I34+#REF!+I36+I40+I48+I49+I50+I51+I52+I55+I57),4)</f>
        <v>#REF!</v>
      </c>
      <c r="J63" s="162"/>
      <c r="K63" s="162" t="e">
        <f>ROUND((K9+K11+K12+K13+K14+K19+K21+K26+K29+K32+K34+#REF!+K36+K40+K48+K49+K50+K51+K52+K55+K57),4)</f>
        <v>#REF!</v>
      </c>
      <c r="L63" s="162"/>
      <c r="M63" s="162" t="e">
        <f>ROUND((M9+M11+M12+M13+M14+M19+M21+M26+M29+M32+M34+#REF!+M36+M40+M48+M49+M50+M51+M52+M55+M57),4)</f>
        <v>#REF!</v>
      </c>
      <c r="N63" s="162"/>
      <c r="O63" s="203">
        <f>ROUND((O9+O10+O11+O12+O13+O14+O15+O16+O21+O26+O29+O32+O33+O34+O36+O37+O38+O40+O45+O46+O48+O49+O50+O51+O52+O55+O56+O57+O58+O59+O60),4)</f>
        <v>11.059699999999999</v>
      </c>
    </row>
    <row r="64" spans="1:19" x14ac:dyDescent="0.2">
      <c r="D64" s="203"/>
      <c r="R64" s="113"/>
    </row>
    <row r="65" spans="1:16" x14ac:dyDescent="0.2">
      <c r="D65" s="113"/>
    </row>
    <row r="66" spans="1:16" x14ac:dyDescent="0.2">
      <c r="D66" s="105"/>
    </row>
    <row r="67" spans="1:16" x14ac:dyDescent="0.2">
      <c r="D67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0"/>
  <sheetViews>
    <sheetView showGridLines="0" topLeftCell="A51" zoomScale="115" zoomScaleNormal="115" workbookViewId="0">
      <selection activeCell="E9" sqref="E9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76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21</v>
      </c>
      <c r="F8" s="15"/>
      <c r="G8" s="45" t="s">
        <v>41</v>
      </c>
      <c r="H8" s="14">
        <v>1131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5.0564</v>
      </c>
      <c r="E9" s="4">
        <f t="shared" ref="E9:E16" si="0">ROUND(D9*$E$8, 2)</f>
        <v>106.18</v>
      </c>
      <c r="F9" s="3"/>
      <c r="G9" s="94">
        <v>5.0564</v>
      </c>
      <c r="H9" s="3">
        <f t="shared" ref="H9:H16" si="1">ROUND(G9*$H$8,2)</f>
        <v>5718.79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5.0564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-1.83</v>
      </c>
      <c r="F10" s="3"/>
      <c r="G10" s="94">
        <v>-8.7300000000000003E-2</v>
      </c>
      <c r="H10" s="3">
        <f t="shared" si="1"/>
        <v>-98.74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0.68340000000000001</v>
      </c>
      <c r="E14" s="4">
        <f t="shared" si="0"/>
        <v>14.35</v>
      </c>
      <c r="F14" s="3"/>
      <c r="G14" s="94">
        <v>0.68340000000000001</v>
      </c>
      <c r="H14" s="3">
        <f t="shared" si="1"/>
        <v>772.93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0.68340000000000001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-0.5</v>
      </c>
      <c r="F15" s="3"/>
      <c r="G15" s="6">
        <v>-2.3900000000000001E-2</v>
      </c>
      <c r="H15" s="3">
        <f t="shared" si="1"/>
        <v>-27.03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0.20480000000000001</v>
      </c>
      <c r="E16" s="4">
        <f t="shared" si="0"/>
        <v>4.3</v>
      </c>
      <c r="F16" s="3"/>
      <c r="G16" s="6">
        <v>0.20480000000000001</v>
      </c>
      <c r="H16" s="3">
        <f t="shared" si="1"/>
        <v>231.63</v>
      </c>
      <c r="I16" s="50"/>
      <c r="J16" s="3"/>
      <c r="K16" s="50"/>
      <c r="L16" s="3"/>
      <c r="M16" s="50"/>
      <c r="N16" s="3"/>
      <c r="O16" s="6">
        <v>0.20480000000000001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122.5</v>
      </c>
      <c r="F17" s="24"/>
      <c r="G17" s="84"/>
      <c r="H17" s="35">
        <f>ROUND(SUM(H9:H16),2)</f>
        <v>6597.58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238.77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0.79759999999999998</v>
      </c>
      <c r="E21" s="4">
        <f>ROUND(D21*$E$8, 2)</f>
        <v>16.75</v>
      </c>
      <c r="F21" s="10"/>
      <c r="G21" s="49">
        <v>0.80659999999999998</v>
      </c>
      <c r="H21" s="3">
        <f>ROUND(G21*$H$8,2)</f>
        <v>912.26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-0.96</v>
      </c>
      <c r="F22" s="3"/>
      <c r="G22" s="40">
        <v>-4.9099999999999998E-2</v>
      </c>
      <c r="H22" s="3">
        <f>ROUND(G22*$H$8,2)</f>
        <v>-55.53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15.79</v>
      </c>
      <c r="F23" s="21"/>
      <c r="G23" s="60"/>
      <c r="H23" s="86">
        <f>ROUND(SUM(H18:H22),2)</f>
        <v>856.73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14.71</v>
      </c>
      <c r="F26" s="3"/>
      <c r="G26" s="65">
        <v>0.74929999999999997</v>
      </c>
      <c r="H26" s="3">
        <f>ROUND(G26*$H$8,2)</f>
        <v>847.46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15.03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11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>
        <v>-0.12189999999999999</v>
      </c>
      <c r="E33" s="4">
        <f>ROUND(D33*$E$8, 2)</f>
        <v>-2.56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9.0299999999999994</v>
      </c>
      <c r="F34" s="3"/>
      <c r="G34" s="52">
        <v>0.42980000000000002</v>
      </c>
      <c r="H34" s="3">
        <f>ROUND(G34*$H$8,2)</f>
        <v>486.1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52.21</v>
      </c>
      <c r="F35" s="21"/>
      <c r="G35" s="62"/>
      <c r="H35" s="34">
        <f>ROUND(SUM(H24:H34),2)</f>
        <v>1397.52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1.7000000000000001E-2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0.36</v>
      </c>
      <c r="F36" s="3"/>
      <c r="G36" s="52">
        <v>1.7000000000000001E-2</v>
      </c>
      <c r="H36" s="3">
        <f t="shared" ref="H36:H41" si="3">ROUND(G36*$H$8,2)</f>
        <v>19.23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1.7000000000000001E-2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-0.35</v>
      </c>
      <c r="F37" s="4">
        <f>IF($E$8&gt;=16,(ROUND(E37*$E$8, 2)),0)</f>
        <v>-7.35</v>
      </c>
      <c r="G37" s="52">
        <v>-1.6799999999999999E-2</v>
      </c>
      <c r="H37" s="3">
        <f t="shared" si="3"/>
        <v>-19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2.1000000000000003E-3</v>
      </c>
      <c r="F40" s="3"/>
      <c r="G40" s="6">
        <v>1E-4</v>
      </c>
      <c r="H40" s="3">
        <f t="shared" si="3"/>
        <v>0.11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>
        <v>200</v>
      </c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0.01</v>
      </c>
      <c r="F44" s="24"/>
      <c r="G44" s="23"/>
      <c r="H44" s="35">
        <f>ROUND(SUM(H36:H43),2)</f>
        <v>200.34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5.8999999999999999E-3</v>
      </c>
      <c r="E46" s="4">
        <f>ROUND(D46*$E$8, 2)</f>
        <v>0.12</v>
      </c>
      <c r="F46" s="3"/>
      <c r="G46" s="70">
        <v>5.8999999999999999E-3</v>
      </c>
      <c r="H46" s="3">
        <f>ROUND(G46*$H$8,2)</f>
        <v>6.67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5.8999999999999999E-3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8.6099999999999996E-2</v>
      </c>
      <c r="E47" s="4">
        <f>ROUND(D47*$E$8, 2)</f>
        <v>1.81</v>
      </c>
      <c r="F47" s="3"/>
      <c r="G47" s="71">
        <v>8.7099999999999997E-2</v>
      </c>
      <c r="H47" s="3">
        <f>ROUND(G47*$H$8,2)</f>
        <v>98.51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8.8099999999999998E-2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1.0800000000000001E-2</v>
      </c>
      <c r="E48" s="4">
        <f>ROUND(D48*$E$8, 2)</f>
        <v>0.23</v>
      </c>
      <c r="F48" s="3"/>
      <c r="G48" s="52">
        <v>1.0800000000000001E-2</v>
      </c>
      <c r="H48" s="3">
        <f>ROUND(G48*$H$8,2)</f>
        <v>12.21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1.0800000000000001E-2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0.2697</v>
      </c>
      <c r="E49" s="4">
        <f>ROUND(D49*$E$8+(E28+E31)*0.12,2)</f>
        <v>6.26</v>
      </c>
      <c r="F49" s="3"/>
      <c r="G49" s="52">
        <v>0.14149999999999999</v>
      </c>
      <c r="H49" s="3">
        <f>ROUND(G49*$H$8+(H28+H31)*0.12,2)</f>
        <v>167.71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2.0999999999999999E-3</v>
      </c>
      <c r="E50" s="4">
        <f>ROUND((D50*$E$8) + ((E43+E39)*0.12), 2)</f>
        <v>0.04</v>
      </c>
      <c r="F50" s="3">
        <f>SUM(E46:E50)</f>
        <v>8.4599999999999991</v>
      </c>
      <c r="G50" s="52">
        <v>2.0999999999999999E-3</v>
      </c>
      <c r="H50" s="3">
        <f>ROUND((G50*$H$8)+((H43)*0.12),2)</f>
        <v>26.38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2.0999999999999999E-3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8.4600000000000009</v>
      </c>
      <c r="F51" s="81"/>
      <c r="G51" s="68"/>
      <c r="H51" s="91">
        <f>ROUND(SUM(H46:H50),2)</f>
        <v>311.48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3.24</v>
      </c>
      <c r="F53" s="3"/>
      <c r="G53" s="50">
        <v>0.15440000000000001</v>
      </c>
      <c r="H53" s="3">
        <f t="shared" ref="H53:H58" si="6">ROUND(G53*$H$8,2)</f>
        <v>174.63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0.04</v>
      </c>
      <c r="F54" s="3"/>
      <c r="G54" s="41">
        <v>1.6999999999999999E-3</v>
      </c>
      <c r="H54" s="3">
        <f t="shared" si="6"/>
        <v>1.92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0.9</v>
      </c>
      <c r="F57" s="3"/>
      <c r="G57" s="52">
        <v>4.2799999999999998E-2</v>
      </c>
      <c r="H57" s="3">
        <f t="shared" si="6"/>
        <v>48.41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9.8299999999999998E-2</v>
      </c>
      <c r="E58" s="4">
        <f t="shared" si="5"/>
        <v>2.06</v>
      </c>
      <c r="F58" s="3"/>
      <c r="G58" s="52">
        <v>9.8299999999999998E-2</v>
      </c>
      <c r="H58" s="3">
        <f t="shared" si="6"/>
        <v>111.18</v>
      </c>
      <c r="J58" s="3"/>
      <c r="L58" s="3"/>
      <c r="N58" s="3"/>
      <c r="O58" s="52">
        <v>9.8299999999999998E-2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6.24</v>
      </c>
      <c r="F59" s="24"/>
      <c r="G59" s="68"/>
      <c r="H59" s="36">
        <f>ROUND(SUM(H53:H58),2)</f>
        <v>336.14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205.21</v>
      </c>
      <c r="F60" s="28">
        <f>SUM(F9:F58)</f>
        <v>1.1099999999999994</v>
      </c>
      <c r="G60" s="29"/>
      <c r="H60" s="30">
        <f>H17+H23+H35+H44+H51+H59</f>
        <v>9699.7899999999991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9.5050000000000008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8.3148999999999997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6.7191999999999998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0"/>
  <sheetViews>
    <sheetView showGridLines="0" topLeftCell="A42" zoomScale="115" zoomScaleNormal="115" workbookViewId="0">
      <selection activeCell="D36" sqref="D36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75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>
        <v>60</v>
      </c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5.0180999999999996</v>
      </c>
      <c r="E9" s="4">
        <f t="shared" ref="E9:E16" si="0">ROUND(D9*$E$8, 2)</f>
        <v>301.08999999999997</v>
      </c>
      <c r="F9" s="3"/>
      <c r="G9" s="94">
        <v>5.0180999999999996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5.0180999999999996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-5.24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0.66610000000000003</v>
      </c>
      <c r="E14" s="4">
        <f t="shared" si="0"/>
        <v>39.97</v>
      </c>
      <c r="F14" s="3"/>
      <c r="G14" s="94">
        <v>0.66610000000000003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0.66610000000000003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-1.43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0.20019999999999999</v>
      </c>
      <c r="E16" s="4">
        <f t="shared" si="0"/>
        <v>12.01</v>
      </c>
      <c r="F16" s="3"/>
      <c r="G16" s="6">
        <v>0.20019999999999999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0.20019999999999999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346.4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260.77999999999997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0.77610000000000001</v>
      </c>
      <c r="E21" s="4">
        <f>ROUND(D21*$E$8, 2)</f>
        <v>46.57</v>
      </c>
      <c r="F21" s="10"/>
      <c r="G21" s="49">
        <v>0.78869999999999996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-2.74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43.83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42.02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42.94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31.42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>
        <v>-0.125</v>
      </c>
      <c r="E33" s="4">
        <f>ROUND(D33*$E$8, 2)</f>
        <v>-7.5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25.79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139.66999999999999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4.1399999999999999E-2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2.48</v>
      </c>
      <c r="F36" s="3"/>
      <c r="G36" s="52">
        <v>4.1399999999999999E-2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4.1399999999999999E-2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-1.01</v>
      </c>
      <c r="F37" s="4">
        <f>IF($E$8&gt;=16,(ROUND(E37*$E$8, 2)),0)</f>
        <v>-60.6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6.0000000000000001E-3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1.48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7.7999999999999996E-3</v>
      </c>
      <c r="E46" s="4">
        <f>ROUND(D46*$E$8, 2)</f>
        <v>0.47</v>
      </c>
      <c r="F46" s="3"/>
      <c r="G46" s="70">
        <v>7.7999999999999996E-3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7.7999999999999996E-3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8.3799999999999999E-2</v>
      </c>
      <c r="E47" s="4">
        <f>ROUND(D47*$E$8, 2)</f>
        <v>5.03</v>
      </c>
      <c r="F47" s="3"/>
      <c r="G47" s="71">
        <v>8.5199999999999998E-2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8.5999999999999993E-2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1.06E-2</v>
      </c>
      <c r="E48" s="4">
        <f>ROUND(D48*$E$8, 2)</f>
        <v>0.64</v>
      </c>
      <c r="F48" s="3"/>
      <c r="G48" s="52">
        <v>1.06E-2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1.06E-2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0.26929999999999998</v>
      </c>
      <c r="E49" s="4">
        <f>ROUND(D49*$E$8+(E28+E31)*0.12,2)</f>
        <v>16.760000000000002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5.0000000000000001E-3</v>
      </c>
      <c r="E50" s="4">
        <f>ROUND((D50*$E$8) + ((E43+E39)*0.12), 2)</f>
        <v>0.3</v>
      </c>
      <c r="F50" s="3">
        <f>SUM(E46:E50)</f>
        <v>23.200000000000003</v>
      </c>
      <c r="G50" s="52">
        <v>5.0000000000000001E-3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5.0000000000000001E-3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23.2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9.26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0.1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2.57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4.9500000000000002E-2</v>
      </c>
      <c r="E58" s="4">
        <f t="shared" si="5"/>
        <v>2.97</v>
      </c>
      <c r="F58" s="3"/>
      <c r="G58" s="52">
        <v>4.9500000000000002E-2</v>
      </c>
      <c r="H58" s="3">
        <f t="shared" si="6"/>
        <v>0</v>
      </c>
      <c r="J58" s="3"/>
      <c r="L58" s="3"/>
      <c r="N58" s="3"/>
      <c r="O58" s="52">
        <v>4.9500000000000002E-2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14.9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569.48</v>
      </c>
      <c r="F60" s="28">
        <f>SUM(F9:F58)</f>
        <v>-37.4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9.3977000000000004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8.2150999999999996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6.6371000000000002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70"/>
  <sheetViews>
    <sheetView showGridLines="0" topLeftCell="A51" zoomScale="115" zoomScaleNormal="115" workbookViewId="0">
      <selection activeCell="E8" sqref="E8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74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/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5.1359000000000004</v>
      </c>
      <c r="E9" s="4">
        <f t="shared" ref="E9:E16" si="0">ROUND(D9*$E$8, 2)</f>
        <v>0</v>
      </c>
      <c r="F9" s="3"/>
      <c r="G9" s="94">
        <v>5.1359000000000004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5.1359000000000004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0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0.69640000000000002</v>
      </c>
      <c r="E14" s="4">
        <f t="shared" si="0"/>
        <v>0</v>
      </c>
      <c r="F14" s="3"/>
      <c r="G14" s="94">
        <v>0.69640000000000002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0.69640000000000002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0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0.20849999999999999</v>
      </c>
      <c r="E16" s="4">
        <f t="shared" si="0"/>
        <v>0</v>
      </c>
      <c r="F16" s="3"/>
      <c r="G16" s="6">
        <v>0.20849999999999999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0.20849999999999999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0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269.63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0.83630000000000004</v>
      </c>
      <c r="E21" s="4">
        <f>ROUND(D21*$E$8, 2)</f>
        <v>0</v>
      </c>
      <c r="F21" s="10"/>
      <c r="G21" s="49">
        <v>0.84289999999999998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0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>
        <v>-0.1459</v>
      </c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1.9300000000000001E-2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3"/>
      <c r="G36" s="52">
        <v>1.9300000000000001E-2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1.9300000000000001E-2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0</v>
      </c>
      <c r="F37" s="4">
        <f>IF($E$8&gt;=16,(ROUND(E37*$E$8, 2)),0)</f>
        <v>0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-1.5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5.5999999999999999E-3</v>
      </c>
      <c r="E46" s="4">
        <f>ROUND(D46*$E$8, 2)</f>
        <v>0</v>
      </c>
      <c r="F46" s="3"/>
      <c r="G46" s="70">
        <v>5.5999999999999999E-3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5.5999999999999999E-3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9.0999999999999998E-2</v>
      </c>
      <c r="E47" s="4">
        <f>ROUND(D47*$E$8, 2)</f>
        <v>0</v>
      </c>
      <c r="F47" s="3"/>
      <c r="G47" s="71">
        <v>9.1700000000000004E-2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9.2399999999999996E-2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1.1299999999999999E-2</v>
      </c>
      <c r="E48" s="4">
        <f>ROUND(D48*$E$8, 2)</f>
        <v>0</v>
      </c>
      <c r="F48" s="3"/>
      <c r="G48" s="52">
        <v>1.1299999999999999E-2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1.1299999999999999E-2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0.26679999999999998</v>
      </c>
      <c r="E49" s="4">
        <f>ROUND(D49*$E$8+(E28+E31)*0.12,2)</f>
        <v>0.6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2.3E-3</v>
      </c>
      <c r="E50" s="4">
        <f>ROUND((D50*$E$8) + ((E43+E39)*0.12), 2)</f>
        <v>0</v>
      </c>
      <c r="F50" s="3">
        <f>SUM(E46:E50)</f>
        <v>0.6</v>
      </c>
      <c r="G50" s="52">
        <v>2.3E-3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2.3E-3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0.6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0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4.9500000000000002E-2</v>
      </c>
      <c r="E58" s="4">
        <f t="shared" si="5"/>
        <v>0</v>
      </c>
      <c r="F58" s="3"/>
      <c r="G58" s="52">
        <v>4.9500000000000002E-2</v>
      </c>
      <c r="H58" s="3">
        <f t="shared" si="6"/>
        <v>0</v>
      </c>
      <c r="J58" s="3"/>
      <c r="L58" s="3"/>
      <c r="N58" s="3"/>
      <c r="O58" s="52">
        <v>4.9500000000000002E-2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0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4.0999999999999996</v>
      </c>
      <c r="F60" s="28">
        <f>SUM(F9:F58)</f>
        <v>0.6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9.5717999999999996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8.4059000000000008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6.7736000000000001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70"/>
  <sheetViews>
    <sheetView showGridLines="0" topLeftCell="A49" zoomScale="115" zoomScaleNormal="115" workbookViewId="0">
      <selection activeCell="D61" sqref="D61"/>
    </sheetView>
  </sheetViews>
  <sheetFormatPr defaultRowHeight="12.75" x14ac:dyDescent="0.2"/>
  <cols>
    <col min="1" max="1" width="6" style="42" customWidth="1"/>
    <col min="2" max="2" width="53.5703125" style="42" bestFit="1" customWidth="1"/>
    <col min="3" max="3" width="12.7109375" style="42" bestFit="1" customWidth="1"/>
    <col min="4" max="4" width="12.28515625" style="42" bestFit="1" customWidth="1"/>
    <col min="5" max="5" width="11.5703125" style="1" bestFit="1" customWidth="1"/>
    <col min="6" max="6" width="10.85546875" style="1" hidden="1" customWidth="1"/>
    <col min="7" max="7" width="12.42578125" style="42" bestFit="1" customWidth="1"/>
    <col min="8" max="8" width="11.28515625" style="1" bestFit="1" customWidth="1"/>
    <col min="9" max="9" width="12.5703125" style="42" hidden="1" customWidth="1"/>
    <col min="10" max="10" width="11.28515625" style="1" hidden="1" customWidth="1"/>
    <col min="11" max="11" width="0" style="42" hidden="1" customWidth="1"/>
    <col min="12" max="12" width="13.7109375" style="1" hidden="1" customWidth="1"/>
    <col min="13" max="13" width="0" style="42" hidden="1" customWidth="1"/>
    <col min="14" max="14" width="10.85546875" style="1" hidden="1" customWidth="1"/>
    <col min="15" max="15" width="14" style="42" bestFit="1" customWidth="1"/>
    <col min="16" max="16" width="16.140625" style="42" bestFit="1" customWidth="1"/>
    <col min="17" max="17" width="9.140625" style="42"/>
    <col min="18" max="18" width="9.28515625" style="42" bestFit="1" customWidth="1"/>
    <col min="19" max="16384" width="9.140625" style="42"/>
  </cols>
  <sheetData>
    <row r="1" spans="1:20" x14ac:dyDescent="0.2">
      <c r="A1" s="42" t="s">
        <v>50</v>
      </c>
    </row>
    <row r="2" spans="1:20" x14ac:dyDescent="0.2">
      <c r="A2" s="42" t="s">
        <v>49</v>
      </c>
    </row>
    <row r="4" spans="1:20" x14ac:dyDescent="0.2">
      <c r="A4" s="43" t="s">
        <v>73</v>
      </c>
    </row>
    <row r="5" spans="1:20" x14ac:dyDescent="0.2">
      <c r="A5" s="42" t="s">
        <v>60</v>
      </c>
      <c r="J5" s="20" t="s">
        <v>48</v>
      </c>
      <c r="P5" s="20" t="s">
        <v>48</v>
      </c>
    </row>
    <row r="6" spans="1:20" x14ac:dyDescent="0.2">
      <c r="D6" s="20" t="s">
        <v>47</v>
      </c>
      <c r="E6" s="19" t="s">
        <v>46</v>
      </c>
      <c r="J6" s="17"/>
      <c r="O6" s="18"/>
      <c r="P6" s="17">
        <v>0</v>
      </c>
      <c r="R6" s="55"/>
    </row>
    <row r="7" spans="1:20" x14ac:dyDescent="0.2">
      <c r="E7" s="1" t="s">
        <v>44</v>
      </c>
      <c r="G7" s="42" t="s">
        <v>45</v>
      </c>
      <c r="H7" s="1" t="s">
        <v>44</v>
      </c>
      <c r="I7" s="42" t="s">
        <v>45</v>
      </c>
      <c r="J7" s="1" t="s">
        <v>44</v>
      </c>
      <c r="K7" s="42" t="s">
        <v>45</v>
      </c>
      <c r="L7" s="1" t="s">
        <v>44</v>
      </c>
      <c r="M7" s="42" t="s">
        <v>45</v>
      </c>
      <c r="N7" s="1" t="s">
        <v>44</v>
      </c>
      <c r="O7" s="42" t="s">
        <v>45</v>
      </c>
      <c r="P7" s="1" t="s">
        <v>44</v>
      </c>
    </row>
    <row r="8" spans="1:20" x14ac:dyDescent="0.2">
      <c r="A8" s="92" t="s">
        <v>43</v>
      </c>
      <c r="B8" s="92"/>
      <c r="D8" s="44" t="s">
        <v>42</v>
      </c>
      <c r="E8" s="16"/>
      <c r="F8" s="15"/>
      <c r="G8" s="45" t="s">
        <v>41</v>
      </c>
      <c r="H8" s="14">
        <v>0</v>
      </c>
      <c r="I8" s="46" t="s">
        <v>3</v>
      </c>
      <c r="J8" s="11"/>
      <c r="K8" s="47" t="s">
        <v>2</v>
      </c>
      <c r="L8" s="13"/>
      <c r="M8" s="48" t="s">
        <v>1</v>
      </c>
      <c r="N8" s="12">
        <v>65</v>
      </c>
      <c r="O8" s="46" t="s">
        <v>40</v>
      </c>
      <c r="P8" s="11">
        <v>0</v>
      </c>
    </row>
    <row r="9" spans="1:20" x14ac:dyDescent="0.2">
      <c r="B9" s="42" t="s">
        <v>39</v>
      </c>
      <c r="C9" s="42" t="s">
        <v>10</v>
      </c>
      <c r="D9" s="94">
        <v>4.5933999999999999</v>
      </c>
      <c r="E9" s="4">
        <f t="shared" ref="E9:E16" si="0">ROUND(D9*$E$8, 2)</f>
        <v>0</v>
      </c>
      <c r="F9" s="3"/>
      <c r="G9" s="94">
        <v>4.5933999999999999</v>
      </c>
      <c r="H9" s="3">
        <f t="shared" ref="H9:H16" si="1">ROUND(G9*$H$8,2)</f>
        <v>0</v>
      </c>
      <c r="I9" s="50">
        <v>2.6970999999999998</v>
      </c>
      <c r="J9" s="3">
        <f>ROUND(I9*$J$8,2)</f>
        <v>0</v>
      </c>
      <c r="K9" s="50">
        <v>2.6970999999999998</v>
      </c>
      <c r="L9" s="3">
        <f>ROUND(K9*$L$8,2)</f>
        <v>0</v>
      </c>
      <c r="M9" s="50">
        <v>2.6970999999999998</v>
      </c>
      <c r="N9" s="3">
        <f>ROUND(M9*$N$8,2)</f>
        <v>175.31</v>
      </c>
      <c r="O9" s="94">
        <v>4.5933999999999999</v>
      </c>
      <c r="P9" s="3">
        <f t="shared" ref="P9:P16" si="2">ROUND(O9*$P$8,2)</f>
        <v>0</v>
      </c>
      <c r="R9" s="55"/>
    </row>
    <row r="10" spans="1:20" x14ac:dyDescent="0.2">
      <c r="B10" s="51" t="s">
        <v>51</v>
      </c>
      <c r="C10" s="42" t="s">
        <v>10</v>
      </c>
      <c r="D10" s="94">
        <v>-8.7300000000000003E-2</v>
      </c>
      <c r="E10" s="4">
        <f t="shared" si="0"/>
        <v>0</v>
      </c>
      <c r="F10" s="3"/>
      <c r="G10" s="94">
        <v>-8.7300000000000003E-2</v>
      </c>
      <c r="H10" s="3">
        <f t="shared" si="1"/>
        <v>0</v>
      </c>
      <c r="I10" s="50"/>
      <c r="J10" s="3"/>
      <c r="K10" s="50"/>
      <c r="L10" s="3"/>
      <c r="M10" s="50"/>
      <c r="N10" s="3"/>
      <c r="O10" s="94">
        <v>-8.7300000000000003E-2</v>
      </c>
      <c r="P10" s="3">
        <f t="shared" si="2"/>
        <v>0</v>
      </c>
      <c r="R10" s="55"/>
    </row>
    <row r="11" spans="1:20" hidden="1" x14ac:dyDescent="0.2">
      <c r="B11" s="42" t="s">
        <v>38</v>
      </c>
      <c r="C11" s="42" t="s">
        <v>10</v>
      </c>
      <c r="D11" s="41"/>
      <c r="E11" s="4">
        <f t="shared" si="0"/>
        <v>0</v>
      </c>
      <c r="F11" s="3"/>
      <c r="G11" s="6"/>
      <c r="H11" s="3">
        <f t="shared" si="1"/>
        <v>0</v>
      </c>
      <c r="I11" s="50">
        <v>1.77E-2</v>
      </c>
      <c r="J11" s="3">
        <f>ROUND(I11*$J$8,2)</f>
        <v>0</v>
      </c>
      <c r="K11" s="50">
        <v>1.77E-2</v>
      </c>
      <c r="L11" s="3">
        <f>ROUND(K11*$L$8,2)</f>
        <v>0</v>
      </c>
      <c r="M11" s="50">
        <v>1.77E-2</v>
      </c>
      <c r="N11" s="3">
        <f>ROUND(M11*$N$8,2)</f>
        <v>1.1499999999999999</v>
      </c>
      <c r="O11" s="6"/>
      <c r="P11" s="3">
        <f t="shared" si="2"/>
        <v>0</v>
      </c>
    </row>
    <row r="12" spans="1:20" hidden="1" x14ac:dyDescent="0.2">
      <c r="B12" s="42" t="s">
        <v>37</v>
      </c>
      <c r="C12" s="42" t="s">
        <v>10</v>
      </c>
      <c r="D12" s="41"/>
      <c r="E12" s="4">
        <f t="shared" si="0"/>
        <v>0</v>
      </c>
      <c r="F12" s="3"/>
      <c r="G12" s="6"/>
      <c r="H12" s="3">
        <f t="shared" si="1"/>
        <v>0</v>
      </c>
      <c r="I12" s="50">
        <v>0.2414</v>
      </c>
      <c r="J12" s="3">
        <f>ROUND(I12*$J$8,2)</f>
        <v>0</v>
      </c>
      <c r="K12" s="50">
        <v>0.2414</v>
      </c>
      <c r="L12" s="3">
        <f>ROUND(K12*$L$8,2)</f>
        <v>0</v>
      </c>
      <c r="M12" s="50">
        <v>0.2414</v>
      </c>
      <c r="N12" s="3">
        <f>ROUND(M12*$N$8,2)</f>
        <v>15.69</v>
      </c>
      <c r="O12" s="6"/>
      <c r="P12" s="3">
        <f t="shared" si="2"/>
        <v>0</v>
      </c>
    </row>
    <row r="13" spans="1:20" hidden="1" x14ac:dyDescent="0.2">
      <c r="B13" s="42" t="s">
        <v>36</v>
      </c>
      <c r="C13" s="42" t="s">
        <v>10</v>
      </c>
      <c r="D13" s="41"/>
      <c r="E13" s="4">
        <f t="shared" si="0"/>
        <v>0</v>
      </c>
      <c r="F13" s="3"/>
      <c r="G13" s="6"/>
      <c r="H13" s="3">
        <f t="shared" si="1"/>
        <v>0</v>
      </c>
      <c r="I13" s="50">
        <v>8.6499999999999994E-2</v>
      </c>
      <c r="J13" s="3">
        <f>ROUND(I13*$J$8,2)</f>
        <v>0</v>
      </c>
      <c r="K13" s="50">
        <v>8.6499999999999994E-2</v>
      </c>
      <c r="L13" s="3">
        <f>ROUND(K13*$L$8,2)</f>
        <v>0</v>
      </c>
      <c r="M13" s="50">
        <v>8.6499999999999994E-2</v>
      </c>
      <c r="N13" s="3">
        <f>ROUND(M13*$N$8,2)</f>
        <v>5.62</v>
      </c>
      <c r="O13" s="6"/>
      <c r="P13" s="3">
        <f t="shared" si="2"/>
        <v>0</v>
      </c>
      <c r="T13" s="51"/>
    </row>
    <row r="14" spans="1:20" x14ac:dyDescent="0.2">
      <c r="B14" s="42" t="s">
        <v>35</v>
      </c>
      <c r="C14" s="42" t="s">
        <v>10</v>
      </c>
      <c r="D14" s="94">
        <v>0.61009999999999998</v>
      </c>
      <c r="E14" s="4">
        <f t="shared" si="0"/>
        <v>0</v>
      </c>
      <c r="F14" s="3"/>
      <c r="G14" s="94">
        <v>0.61009999999999998</v>
      </c>
      <c r="H14" s="3">
        <f t="shared" si="1"/>
        <v>0</v>
      </c>
      <c r="I14" s="50">
        <v>0.45279999999999998</v>
      </c>
      <c r="J14" s="3">
        <f>ROUND(I14*$J$8,2)</f>
        <v>0</v>
      </c>
      <c r="K14" s="50">
        <v>0.45279999999999998</v>
      </c>
      <c r="L14" s="3">
        <f>ROUND(K14*$L$8,2)</f>
        <v>0</v>
      </c>
      <c r="M14" s="50">
        <v>0.45279999999999998</v>
      </c>
      <c r="N14" s="3">
        <f>ROUND(M14*$N$8,2)</f>
        <v>29.43</v>
      </c>
      <c r="O14" s="94">
        <v>0.61009999999999998</v>
      </c>
      <c r="P14" s="3">
        <f t="shared" si="2"/>
        <v>0</v>
      </c>
    </row>
    <row r="15" spans="1:20" x14ac:dyDescent="0.2">
      <c r="B15" s="51" t="s">
        <v>54</v>
      </c>
      <c r="C15" s="42" t="s">
        <v>10</v>
      </c>
      <c r="D15" s="6">
        <v>-2.3900000000000001E-2</v>
      </c>
      <c r="E15" s="4">
        <f t="shared" si="0"/>
        <v>0</v>
      </c>
      <c r="F15" s="3"/>
      <c r="G15" s="6">
        <v>-2.3900000000000001E-2</v>
      </c>
      <c r="H15" s="3">
        <f t="shared" si="1"/>
        <v>0</v>
      </c>
      <c r="I15" s="50"/>
      <c r="J15" s="3"/>
      <c r="K15" s="50"/>
      <c r="L15" s="3"/>
      <c r="M15" s="50"/>
      <c r="N15" s="3"/>
      <c r="O15" s="6">
        <v>-2.3900000000000001E-2</v>
      </c>
      <c r="P15" s="3">
        <f t="shared" si="2"/>
        <v>0</v>
      </c>
      <c r="R15" s="55"/>
    </row>
    <row r="16" spans="1:20" ht="13.5" thickBot="1" x14ac:dyDescent="0.25">
      <c r="B16" s="65" t="s">
        <v>72</v>
      </c>
      <c r="C16" s="42" t="s">
        <v>10</v>
      </c>
      <c r="D16" s="6">
        <v>0.19589999999999999</v>
      </c>
      <c r="E16" s="4">
        <f t="shared" si="0"/>
        <v>0</v>
      </c>
      <c r="F16" s="3"/>
      <c r="G16" s="6">
        <v>0.19589999999999999</v>
      </c>
      <c r="H16" s="3">
        <f t="shared" si="1"/>
        <v>0</v>
      </c>
      <c r="I16" s="50"/>
      <c r="J16" s="3"/>
      <c r="K16" s="50"/>
      <c r="L16" s="3"/>
      <c r="M16" s="50"/>
      <c r="N16" s="3"/>
      <c r="O16" s="6">
        <v>0.19589999999999999</v>
      </c>
      <c r="P16" s="3">
        <f t="shared" si="2"/>
        <v>0</v>
      </c>
      <c r="R16" s="55"/>
    </row>
    <row r="17" spans="1:20" ht="20.100000000000001" customHeight="1" thickTop="1" thickBot="1" x14ac:dyDescent="0.3">
      <c r="A17" s="68"/>
      <c r="B17" s="83"/>
      <c r="C17" s="68"/>
      <c r="D17" s="59" t="s">
        <v>67</v>
      </c>
      <c r="E17" s="32">
        <f>ROUND(SUM(E9:E16),2)</f>
        <v>0</v>
      </c>
      <c r="F17" s="24"/>
      <c r="G17" s="84"/>
      <c r="H17" s="35">
        <f>ROUND(SUM(H9:H16),2)</f>
        <v>0</v>
      </c>
      <c r="I17" s="69"/>
      <c r="J17" s="24"/>
      <c r="K17" s="69"/>
      <c r="L17" s="24"/>
      <c r="M17" s="69"/>
      <c r="N17" s="24"/>
      <c r="O17" s="84"/>
      <c r="P17" s="35">
        <f>ROUND(SUM(P9:P16),2)</f>
        <v>0</v>
      </c>
    </row>
    <row r="18" spans="1:20" ht="12.75" customHeight="1" thickTop="1" x14ac:dyDescent="0.2">
      <c r="A18" s="92" t="s">
        <v>34</v>
      </c>
      <c r="B18" s="93"/>
      <c r="D18" s="52"/>
      <c r="E18" s="4"/>
      <c r="F18" s="3"/>
      <c r="G18" s="53"/>
      <c r="H18" s="3"/>
      <c r="I18" s="50"/>
      <c r="J18" s="3"/>
      <c r="K18" s="50"/>
      <c r="L18" s="3"/>
      <c r="M18" s="50"/>
      <c r="N18" s="3"/>
      <c r="O18" s="50"/>
      <c r="P18" s="3"/>
      <c r="T18" s="54"/>
    </row>
    <row r="19" spans="1:20" x14ac:dyDescent="0.2">
      <c r="B19" s="42" t="s">
        <v>30</v>
      </c>
      <c r="C19" s="42" t="s">
        <v>33</v>
      </c>
      <c r="D19" s="52"/>
      <c r="E19" s="4"/>
      <c r="F19" s="3"/>
      <c r="G19" s="53"/>
      <c r="H19" s="3"/>
      <c r="I19" s="55">
        <v>75.099999999999994</v>
      </c>
      <c r="J19" s="3">
        <f>ROUND(I19*J6,2)</f>
        <v>0</v>
      </c>
      <c r="K19" s="50"/>
      <c r="L19" s="3"/>
      <c r="M19" s="50"/>
      <c r="N19" s="3"/>
      <c r="O19" s="55">
        <v>217.88</v>
      </c>
      <c r="P19" s="3">
        <f>ROUND(O19*P6,2)</f>
        <v>0</v>
      </c>
    </row>
    <row r="20" spans="1:20" x14ac:dyDescent="0.2">
      <c r="B20" s="51" t="s">
        <v>52</v>
      </c>
      <c r="C20" s="42" t="s">
        <v>33</v>
      </c>
      <c r="D20" s="52"/>
      <c r="E20" s="4"/>
      <c r="F20" s="3"/>
      <c r="G20" s="53"/>
      <c r="H20" s="3"/>
      <c r="I20" s="55"/>
      <c r="J20" s="3"/>
      <c r="K20" s="50"/>
      <c r="L20" s="3"/>
      <c r="M20" s="50"/>
      <c r="N20" s="3"/>
      <c r="O20" s="56">
        <v>-87.617000000000004</v>
      </c>
      <c r="P20" s="3">
        <f>ROUND(O20*$P$6,2)</f>
        <v>0</v>
      </c>
      <c r="T20" s="51"/>
    </row>
    <row r="21" spans="1:20" x14ac:dyDescent="0.2">
      <c r="B21" s="42" t="s">
        <v>32</v>
      </c>
      <c r="C21" s="42" t="s">
        <v>10</v>
      </c>
      <c r="D21" s="49">
        <v>0.72650000000000003</v>
      </c>
      <c r="E21" s="4">
        <f>ROUND(D21*$E$8, 2)</f>
        <v>0</v>
      </c>
      <c r="F21" s="10"/>
      <c r="G21" s="49">
        <v>0.73460000000000003</v>
      </c>
      <c r="H21" s="3">
        <f>ROUND(G21*$H$8,2)</f>
        <v>0</v>
      </c>
      <c r="I21" s="50">
        <v>0.96289999999999998</v>
      </c>
      <c r="J21" s="3">
        <f>ROUND(I21*$J$8,2)</f>
        <v>0</v>
      </c>
      <c r="K21" s="50">
        <v>1.0742</v>
      </c>
      <c r="L21" s="3">
        <f>ROUND(K21*$L$8,2)</f>
        <v>0</v>
      </c>
      <c r="M21" s="50">
        <v>0.8054</v>
      </c>
      <c r="N21" s="3">
        <f>ROUND(M21*$N$8,2)</f>
        <v>52.35</v>
      </c>
      <c r="O21" s="50"/>
      <c r="P21" s="3">
        <f>ROUND(O21*$P$8,2)</f>
        <v>0</v>
      </c>
    </row>
    <row r="22" spans="1:20" ht="13.5" thickBot="1" x14ac:dyDescent="0.25">
      <c r="B22" s="51" t="s">
        <v>53</v>
      </c>
      <c r="C22" s="42" t="s">
        <v>10</v>
      </c>
      <c r="D22" s="52">
        <v>-4.5600000000000002E-2</v>
      </c>
      <c r="E22" s="4">
        <f>ROUND(D22*$E$8, 2)</f>
        <v>0</v>
      </c>
      <c r="F22" s="3"/>
      <c r="G22" s="40">
        <v>-4.9099999999999998E-2</v>
      </c>
      <c r="H22" s="3">
        <f>ROUND(G22*$H$8,2)</f>
        <v>0</v>
      </c>
      <c r="I22" s="50"/>
      <c r="J22" s="3"/>
      <c r="K22" s="50"/>
      <c r="L22" s="3"/>
      <c r="M22" s="50"/>
      <c r="N22" s="3"/>
      <c r="O22" s="50"/>
      <c r="P22" s="3">
        <f>ROUND(O22*$P$8,2)</f>
        <v>0</v>
      </c>
      <c r="R22" s="50"/>
    </row>
    <row r="23" spans="1:20" s="63" customFormat="1" ht="20.100000000000001" customHeight="1" thickTop="1" thickBot="1" x14ac:dyDescent="0.25">
      <c r="A23" s="57"/>
      <c r="B23" s="57"/>
      <c r="C23" s="58"/>
      <c r="D23" s="59" t="s">
        <v>66</v>
      </c>
      <c r="E23" s="85">
        <f>ROUND(SUM(E18:E22),2)</f>
        <v>0</v>
      </c>
      <c r="F23" s="21"/>
      <c r="G23" s="60"/>
      <c r="H23" s="86">
        <f>ROUND(SUM(H18:H22),2)</f>
        <v>0</v>
      </c>
      <c r="I23" s="61"/>
      <c r="J23" s="21"/>
      <c r="K23" s="61"/>
      <c r="L23" s="21"/>
      <c r="M23" s="61"/>
      <c r="N23" s="21"/>
      <c r="O23" s="62"/>
      <c r="P23" s="86">
        <f>ROUND(SUM(P18:P22),2)</f>
        <v>0</v>
      </c>
      <c r="T23" s="42"/>
    </row>
    <row r="24" spans="1:20" ht="12.75" customHeight="1" thickTop="1" x14ac:dyDescent="0.2">
      <c r="A24" s="92" t="s">
        <v>31</v>
      </c>
      <c r="B24" s="93"/>
      <c r="D24" s="52"/>
      <c r="E24" s="4"/>
      <c r="F24" s="3"/>
      <c r="H24" s="3"/>
      <c r="I24" s="50"/>
      <c r="J24" s="3"/>
      <c r="K24" s="50"/>
      <c r="L24" s="3"/>
      <c r="M24" s="50"/>
      <c r="N24" s="3"/>
      <c r="O24" s="50"/>
      <c r="P24" s="3"/>
    </row>
    <row r="25" spans="1:20" x14ac:dyDescent="0.2">
      <c r="B25" s="42" t="s">
        <v>30</v>
      </c>
      <c r="C25" s="42" t="s">
        <v>29</v>
      </c>
      <c r="D25" s="52"/>
      <c r="E25" s="4"/>
      <c r="F25" s="3"/>
      <c r="H25" s="3"/>
      <c r="I25" s="64"/>
      <c r="J25" s="3">
        <f>ROUND(I25*J6,2)</f>
        <v>0</v>
      </c>
      <c r="K25" s="50"/>
      <c r="L25" s="3"/>
      <c r="M25" s="50"/>
      <c r="N25" s="3"/>
      <c r="O25" s="64">
        <v>213.96</v>
      </c>
      <c r="P25" s="3">
        <f>ROUND(O25*P6,2)</f>
        <v>0</v>
      </c>
    </row>
    <row r="26" spans="1:20" x14ac:dyDescent="0.2">
      <c r="B26" s="42" t="s">
        <v>28</v>
      </c>
      <c r="C26" s="42" t="s">
        <v>10</v>
      </c>
      <c r="D26" s="6">
        <v>0.70040000000000002</v>
      </c>
      <c r="E26" s="4">
        <f>ROUND(D26*$E$8, 2)</f>
        <v>0</v>
      </c>
      <c r="F26" s="3"/>
      <c r="G26" s="65">
        <v>0.74929999999999997</v>
      </c>
      <c r="H26" s="3">
        <f>ROUND(G26*$H$8,2)</f>
        <v>0</v>
      </c>
      <c r="I26" s="66">
        <v>0.74929999999999997</v>
      </c>
      <c r="J26" s="3">
        <f>ROUND(I26*$J$8,2)</f>
        <v>0</v>
      </c>
      <c r="K26" s="66">
        <v>0.74929999999999997</v>
      </c>
      <c r="L26" s="3">
        <f>ROUND(K26*$L$8,2)</f>
        <v>0</v>
      </c>
      <c r="M26" s="66">
        <v>0.74929999999999997</v>
      </c>
      <c r="N26" s="3">
        <f>ROUND(M26*$N$8,2)</f>
        <v>48.7</v>
      </c>
      <c r="O26" s="66"/>
      <c r="P26" s="3">
        <f>ROUND(O26*$P$8,2)</f>
        <v>0</v>
      </c>
    </row>
    <row r="27" spans="1:20" x14ac:dyDescent="0.2">
      <c r="A27" s="92" t="s">
        <v>27</v>
      </c>
      <c r="B27" s="93"/>
      <c r="D27" s="52"/>
      <c r="E27" s="4"/>
      <c r="F27" s="3"/>
      <c r="H27" s="3"/>
      <c r="I27" s="50"/>
      <c r="J27" s="3"/>
      <c r="K27" s="50"/>
      <c r="L27" s="3"/>
      <c r="M27" s="66"/>
      <c r="N27" s="3"/>
      <c r="O27" s="50"/>
      <c r="P27" s="3"/>
    </row>
    <row r="28" spans="1:20" x14ac:dyDescent="0.2">
      <c r="B28" s="42" t="s">
        <v>23</v>
      </c>
      <c r="C28" s="42" t="s">
        <v>26</v>
      </c>
      <c r="D28" s="52"/>
      <c r="E28" s="4"/>
      <c r="F28" s="3"/>
      <c r="G28" s="65">
        <v>34.049999999999997</v>
      </c>
      <c r="H28" s="3">
        <f>G28</f>
        <v>34.049999999999997</v>
      </c>
      <c r="I28" s="64">
        <v>34.049999999999997</v>
      </c>
      <c r="J28" s="3">
        <f>I28</f>
        <v>34.049999999999997</v>
      </c>
      <c r="K28" s="55">
        <v>34.049999999999997</v>
      </c>
      <c r="L28" s="3">
        <f>K28</f>
        <v>34.049999999999997</v>
      </c>
      <c r="M28" s="64">
        <v>34.049999999999997</v>
      </c>
      <c r="N28" s="3">
        <f>M28</f>
        <v>34.049999999999997</v>
      </c>
      <c r="O28" s="64">
        <v>34.049999999999997</v>
      </c>
      <c r="P28" s="3">
        <f>O28</f>
        <v>34.049999999999997</v>
      </c>
    </row>
    <row r="29" spans="1:20" x14ac:dyDescent="0.2">
      <c r="B29" s="42" t="s">
        <v>25</v>
      </c>
      <c r="C29" s="42" t="s">
        <v>10</v>
      </c>
      <c r="D29" s="52">
        <v>0.71560000000000001</v>
      </c>
      <c r="E29" s="4">
        <f>ROUND(D29*$E$8, 2)</f>
        <v>0</v>
      </c>
      <c r="F29" s="3"/>
      <c r="H29" s="3"/>
      <c r="I29" s="50"/>
      <c r="J29" s="3"/>
      <c r="K29" s="50"/>
      <c r="L29" s="3"/>
      <c r="M29" s="50"/>
      <c r="N29" s="3"/>
      <c r="O29" s="50"/>
      <c r="P29" s="3"/>
    </row>
    <row r="30" spans="1:20" x14ac:dyDescent="0.2">
      <c r="A30" s="92" t="s">
        <v>24</v>
      </c>
      <c r="B30" s="93"/>
      <c r="D30" s="52"/>
      <c r="E30" s="4"/>
      <c r="F30" s="3"/>
      <c r="H30" s="3"/>
      <c r="I30" s="50"/>
      <c r="J30" s="3"/>
      <c r="K30" s="50"/>
      <c r="L30" s="3"/>
      <c r="M30" s="50"/>
      <c r="N30" s="3"/>
      <c r="O30" s="50"/>
      <c r="P30" s="3"/>
      <c r="T30" s="51"/>
    </row>
    <row r="31" spans="1:20" x14ac:dyDescent="0.2">
      <c r="B31" s="42" t="s">
        <v>23</v>
      </c>
      <c r="C31" s="42" t="s">
        <v>22</v>
      </c>
      <c r="D31" s="6">
        <v>5</v>
      </c>
      <c r="E31" s="4">
        <f>D31</f>
        <v>5</v>
      </c>
      <c r="F31" s="3"/>
      <c r="G31" s="65">
        <v>29.91</v>
      </c>
      <c r="H31" s="3">
        <f>G31</f>
        <v>29.91</v>
      </c>
      <c r="I31" s="64">
        <v>29.91</v>
      </c>
      <c r="J31" s="3">
        <f>I31</f>
        <v>29.91</v>
      </c>
      <c r="K31" s="64">
        <v>29.91</v>
      </c>
      <c r="L31" s="3">
        <f>K31</f>
        <v>29.91</v>
      </c>
      <c r="M31" s="64">
        <v>29.91</v>
      </c>
      <c r="N31" s="3">
        <f>M31</f>
        <v>29.91</v>
      </c>
      <c r="O31" s="64">
        <v>29.91</v>
      </c>
      <c r="P31" s="3">
        <f>O31</f>
        <v>29.91</v>
      </c>
    </row>
    <row r="32" spans="1:20" x14ac:dyDescent="0.2">
      <c r="B32" s="42" t="s">
        <v>21</v>
      </c>
      <c r="C32" s="42" t="s">
        <v>10</v>
      </c>
      <c r="D32" s="52">
        <v>0.52359999999999995</v>
      </c>
      <c r="E32" s="4">
        <f>ROUND(D32*$E$8, 2)</f>
        <v>0</v>
      </c>
      <c r="F32" s="3"/>
      <c r="H32" s="3"/>
      <c r="I32" s="50"/>
      <c r="J32" s="3"/>
      <c r="K32" s="50"/>
      <c r="L32" s="3"/>
      <c r="M32" s="50"/>
      <c r="N32" s="3"/>
      <c r="O32" s="50"/>
      <c r="P32" s="3"/>
    </row>
    <row r="33" spans="1:20" x14ac:dyDescent="0.2">
      <c r="A33" s="42" t="s">
        <v>20</v>
      </c>
      <c r="C33" s="42" t="s">
        <v>10</v>
      </c>
      <c r="D33" s="9">
        <v>-0.1348</v>
      </c>
      <c r="E33" s="4">
        <f>ROUND(D33*$E$8, 2)</f>
        <v>0</v>
      </c>
      <c r="F33" s="3"/>
      <c r="G33" s="9"/>
      <c r="H33" s="3"/>
      <c r="I33" s="50"/>
      <c r="J33" s="3"/>
      <c r="K33" s="50"/>
      <c r="L33" s="3"/>
      <c r="M33" s="50"/>
      <c r="N33" s="3"/>
      <c r="O33" s="9"/>
      <c r="P33" s="3"/>
    </row>
    <row r="34" spans="1:20" ht="13.5" thickBot="1" x14ac:dyDescent="0.25">
      <c r="A34" s="65" t="s">
        <v>68</v>
      </c>
      <c r="C34" s="42" t="s">
        <v>10</v>
      </c>
      <c r="D34" s="52">
        <v>0.42980000000000002</v>
      </c>
      <c r="E34" s="4">
        <f>ROUND(D34*$E$8, 2)</f>
        <v>0</v>
      </c>
      <c r="F34" s="3"/>
      <c r="G34" s="52">
        <v>0.42980000000000002</v>
      </c>
      <c r="H34" s="3">
        <f>ROUND(G34*$H$8,2)</f>
        <v>0</v>
      </c>
      <c r="I34" s="66">
        <v>0.36959999999999998</v>
      </c>
      <c r="J34" s="3">
        <f>ROUND(I34*$J$8,2)</f>
        <v>0</v>
      </c>
      <c r="K34" s="66">
        <v>0.36959999999999998</v>
      </c>
      <c r="L34" s="3">
        <f>ROUND(K34*$L$8,2)</f>
        <v>0</v>
      </c>
      <c r="M34" s="66">
        <v>0.36959999999999998</v>
      </c>
      <c r="N34" s="3">
        <f>ROUND(M34*$N$8,2)</f>
        <v>24.02</v>
      </c>
      <c r="O34" s="52">
        <v>0.42980000000000002</v>
      </c>
      <c r="P34" s="3">
        <f>ROUND(O34*$P$8,2)</f>
        <v>0</v>
      </c>
    </row>
    <row r="35" spans="1:20" s="63" customFormat="1" ht="20.100000000000001" customHeight="1" thickTop="1" thickBot="1" x14ac:dyDescent="0.25">
      <c r="A35" s="57"/>
      <c r="B35" s="57"/>
      <c r="C35" s="57"/>
      <c r="D35" s="59" t="s">
        <v>57</v>
      </c>
      <c r="E35" s="22">
        <f>ROUND(SUM(E25:E34),2)</f>
        <v>5</v>
      </c>
      <c r="F35" s="21"/>
      <c r="G35" s="62"/>
      <c r="H35" s="34">
        <f>ROUND(SUM(H24:H34),2)</f>
        <v>63.96</v>
      </c>
      <c r="I35" s="61"/>
      <c r="J35" s="21"/>
      <c r="K35" s="61"/>
      <c r="L35" s="21"/>
      <c r="M35" s="61"/>
      <c r="N35" s="21"/>
      <c r="O35" s="62"/>
      <c r="P35" s="37">
        <f>ROUND(SUM(P24:P34),2)</f>
        <v>63.96</v>
      </c>
      <c r="T35" s="42"/>
    </row>
    <row r="36" spans="1:20" ht="13.5" thickTop="1" x14ac:dyDescent="0.2">
      <c r="A36" s="42" t="s">
        <v>19</v>
      </c>
      <c r="C36" s="42" t="s">
        <v>10</v>
      </c>
      <c r="D36" s="52">
        <v>1.66E-2</v>
      </c>
      <c r="E36" s="4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3"/>
      <c r="G36" s="52">
        <v>1.66E-2</v>
      </c>
      <c r="H36" s="3">
        <f t="shared" ref="H36:H41" si="3">ROUND(G36*$H$8,2)</f>
        <v>0</v>
      </c>
      <c r="I36" s="50">
        <v>3.1899999999999998E-2</v>
      </c>
      <c r="J36" s="3">
        <f>ROUND(I36*$J$8,2)</f>
        <v>0</v>
      </c>
      <c r="K36" s="50">
        <v>3.1899999999999998E-2</v>
      </c>
      <c r="L36" s="3">
        <f>ROUND(K36*$L$8,2)</f>
        <v>0</v>
      </c>
      <c r="M36" s="50">
        <v>3.1899999999999998E-2</v>
      </c>
      <c r="N36" s="3">
        <f>ROUND(M36*$N$8,2)</f>
        <v>2.0699999999999998</v>
      </c>
      <c r="O36" s="52">
        <v>1.66E-2</v>
      </c>
      <c r="P36" s="3">
        <f t="shared" ref="P36:P41" si="4">ROUND(O36*$P$8,2)</f>
        <v>0</v>
      </c>
    </row>
    <row r="37" spans="1:20" x14ac:dyDescent="0.2">
      <c r="A37" s="51" t="s">
        <v>55</v>
      </c>
      <c r="C37" s="42" t="s">
        <v>10</v>
      </c>
      <c r="D37" s="52">
        <v>-1.6799999999999999E-2</v>
      </c>
      <c r="E37" s="4">
        <f>IF($E$8&gt;=16,(ROUND(D37*$E$8, 2)),0)</f>
        <v>0</v>
      </c>
      <c r="F37" s="4">
        <f>IF($E$8&gt;=16,(ROUND(E37*$E$8, 2)),0)</f>
        <v>0</v>
      </c>
      <c r="G37" s="52">
        <v>-1.6799999999999999E-2</v>
      </c>
      <c r="H37" s="3">
        <f t="shared" si="3"/>
        <v>0</v>
      </c>
      <c r="I37" s="50"/>
      <c r="J37" s="3"/>
      <c r="K37" s="50"/>
      <c r="L37" s="3"/>
      <c r="M37" s="50"/>
      <c r="N37" s="3"/>
      <c r="O37" s="52">
        <v>-1.6799999999999999E-2</v>
      </c>
      <c r="P37" s="3">
        <f t="shared" si="4"/>
        <v>0</v>
      </c>
    </row>
    <row r="38" spans="1:20" hidden="1" x14ac:dyDescent="0.2">
      <c r="A38" s="51" t="s">
        <v>56</v>
      </c>
      <c r="C38" s="42" t="s">
        <v>10</v>
      </c>
      <c r="D38" s="52"/>
      <c r="E38" s="4">
        <f>IF($E$8&gt;=16,(ROUND(D38*$E$8, 2)),0)</f>
        <v>0</v>
      </c>
      <c r="F38" s="3"/>
      <c r="G38" s="52"/>
      <c r="H38" s="3">
        <f t="shared" si="3"/>
        <v>0</v>
      </c>
      <c r="I38" s="50"/>
      <c r="J38" s="3"/>
      <c r="K38" s="50"/>
      <c r="L38" s="3"/>
      <c r="M38" s="50"/>
      <c r="N38" s="3"/>
      <c r="O38" s="52"/>
      <c r="P38" s="3">
        <f t="shared" si="4"/>
        <v>0</v>
      </c>
    </row>
    <row r="39" spans="1:20" x14ac:dyDescent="0.2">
      <c r="A39" s="42" t="s">
        <v>18</v>
      </c>
      <c r="C39" s="42" t="s">
        <v>7</v>
      </c>
      <c r="D39" s="53"/>
      <c r="E39" s="4">
        <f>IF(E6="Y",IF(E8&lt;=100,IF(E36&lt;0,0-(((E8*(D9+D14+D21+D26+D29+D32))+D31+E36)*0.05),0-(((E8*(D9+D14+D21+D26+D29+D32))+D31)*0.05)),0),0)</f>
        <v>0</v>
      </c>
      <c r="F39" s="8"/>
      <c r="G39" s="53"/>
      <c r="H39" s="3">
        <f t="shared" si="3"/>
        <v>0</v>
      </c>
      <c r="I39" s="50">
        <v>0</v>
      </c>
      <c r="J39" s="3">
        <f>ROUND(I39*$J$8,2)</f>
        <v>0</v>
      </c>
      <c r="K39" s="50">
        <v>0</v>
      </c>
      <c r="L39" s="3">
        <f>ROUND(K39*$L$8,2)</f>
        <v>0</v>
      </c>
      <c r="M39" s="50">
        <v>0</v>
      </c>
      <c r="N39" s="3">
        <f>ROUND(M39*$N$8,2)</f>
        <v>0</v>
      </c>
      <c r="O39" s="53"/>
      <c r="P39" s="3">
        <f t="shared" si="4"/>
        <v>0</v>
      </c>
    </row>
    <row r="40" spans="1:20" x14ac:dyDescent="0.2">
      <c r="A40" s="42" t="s">
        <v>64</v>
      </c>
      <c r="C40" s="42" t="s">
        <v>10</v>
      </c>
      <c r="D40" s="6">
        <v>1E-4</v>
      </c>
      <c r="E40" s="4">
        <f>IF(E6="N",IF(E36&lt;0,0,D40*E8),0)</f>
        <v>0</v>
      </c>
      <c r="F40" s="3"/>
      <c r="G40" s="6">
        <v>1E-4</v>
      </c>
      <c r="H40" s="3">
        <f t="shared" si="3"/>
        <v>0</v>
      </c>
      <c r="I40" s="50">
        <v>2.2000000000000001E-3</v>
      </c>
      <c r="J40" s="3">
        <f>ROUND(I40*$J$8,2)</f>
        <v>0</v>
      </c>
      <c r="K40" s="50">
        <v>2.2000000000000001E-3</v>
      </c>
      <c r="L40" s="7">
        <f>ROUND(K40*$L$8,2)</f>
        <v>0</v>
      </c>
      <c r="M40" s="50">
        <v>2.2000000000000001E-3</v>
      </c>
      <c r="N40" s="3">
        <f>ROUND(M40*$N$8,2)</f>
        <v>0.14000000000000001</v>
      </c>
      <c r="O40" s="6">
        <v>1E-4</v>
      </c>
      <c r="P40" s="3">
        <f t="shared" si="4"/>
        <v>0</v>
      </c>
    </row>
    <row r="41" spans="1:20" hidden="1" x14ac:dyDescent="0.2">
      <c r="A41" s="51" t="s">
        <v>70</v>
      </c>
      <c r="C41" s="42" t="s">
        <v>10</v>
      </c>
      <c r="D41" s="6"/>
      <c r="E41" s="4">
        <f>IF($E$8&gt;=16,(ROUND(D41*$E$8, 2)),0)</f>
        <v>0</v>
      </c>
      <c r="F41" s="3"/>
      <c r="G41" s="6"/>
      <c r="H41" s="3">
        <f t="shared" si="3"/>
        <v>0</v>
      </c>
      <c r="I41" s="50"/>
      <c r="J41" s="3"/>
      <c r="K41" s="50"/>
      <c r="L41" s="7"/>
      <c r="M41" s="50"/>
      <c r="N41" s="3"/>
      <c r="O41" s="6"/>
      <c r="P41" s="3">
        <f t="shared" si="4"/>
        <v>0</v>
      </c>
    </row>
    <row r="42" spans="1:20" x14ac:dyDescent="0.2">
      <c r="B42" s="67" t="s">
        <v>9</v>
      </c>
      <c r="C42" s="65" t="s">
        <v>7</v>
      </c>
      <c r="D42" s="5"/>
      <c r="E42" s="4"/>
      <c r="F42" s="3"/>
      <c r="H42" s="3"/>
      <c r="J42" s="3"/>
      <c r="L42" s="3"/>
      <c r="N42" s="3"/>
      <c r="P42" s="3"/>
    </row>
    <row r="43" spans="1:20" ht="13.5" thickBot="1" x14ac:dyDescent="0.25">
      <c r="B43" s="67" t="s">
        <v>8</v>
      </c>
      <c r="C43" s="65" t="s">
        <v>7</v>
      </c>
      <c r="D43" s="5"/>
      <c r="E43" s="4"/>
      <c r="F43" s="3"/>
      <c r="H43" s="3"/>
      <c r="J43" s="3"/>
      <c r="L43" s="3"/>
      <c r="N43" s="3"/>
      <c r="P43" s="3"/>
    </row>
    <row r="44" spans="1:20" ht="20.100000000000001" customHeight="1" thickTop="1" thickBot="1" x14ac:dyDescent="0.3">
      <c r="A44" s="68"/>
      <c r="B44" s="68"/>
      <c r="C44" s="68"/>
      <c r="D44" s="59" t="s">
        <v>58</v>
      </c>
      <c r="E44" s="32">
        <f>ROUND(SUM(E36:E43),2)</f>
        <v>-1.5</v>
      </c>
      <c r="F44" s="24"/>
      <c r="G44" s="23"/>
      <c r="H44" s="35">
        <f>ROUND(SUM(H36:H43),2)</f>
        <v>0</v>
      </c>
      <c r="I44" s="69"/>
      <c r="J44" s="24"/>
      <c r="K44" s="69"/>
      <c r="L44" s="25"/>
      <c r="M44" s="69"/>
      <c r="N44" s="24"/>
      <c r="O44" s="23"/>
      <c r="P44" s="38">
        <f>ROUND(SUM(P36:P43),2)</f>
        <v>0</v>
      </c>
      <c r="T44" s="1"/>
    </row>
    <row r="45" spans="1:20" ht="12.75" customHeight="1" thickTop="1" x14ac:dyDescent="0.2">
      <c r="A45" s="92" t="s">
        <v>17</v>
      </c>
      <c r="B45" s="93"/>
      <c r="D45" s="52"/>
      <c r="E45" s="4"/>
      <c r="F45" s="3"/>
      <c r="H45" s="3"/>
      <c r="I45" s="50"/>
      <c r="J45" s="3"/>
      <c r="K45" s="50"/>
      <c r="L45" s="3"/>
      <c r="M45" s="50"/>
      <c r="N45" s="3"/>
      <c r="O45" s="50"/>
      <c r="P45" s="3"/>
    </row>
    <row r="46" spans="1:20" x14ac:dyDescent="0.2">
      <c r="B46" s="42" t="s">
        <v>16</v>
      </c>
      <c r="C46" s="42" t="s">
        <v>10</v>
      </c>
      <c r="D46" s="70">
        <v>1.84E-2</v>
      </c>
      <c r="E46" s="4">
        <f>ROUND(D46*$E$8, 2)</f>
        <v>0</v>
      </c>
      <c r="F46" s="3"/>
      <c r="G46" s="70">
        <v>1.84E-2</v>
      </c>
      <c r="H46" s="3">
        <f>ROUND(G46*$H$8,2)</f>
        <v>0</v>
      </c>
      <c r="I46" s="50">
        <v>0.1116</v>
      </c>
      <c r="J46" s="3">
        <f>ROUND(I46*$J$8,2)</f>
        <v>0</v>
      </c>
      <c r="K46" s="50">
        <v>0.1116</v>
      </c>
      <c r="L46" s="3">
        <f>ROUND(K46*$L$8,2)</f>
        <v>0</v>
      </c>
      <c r="M46" s="50">
        <v>0.1116</v>
      </c>
      <c r="N46" s="3">
        <f>ROUND(M46*$N$8,2)</f>
        <v>7.25</v>
      </c>
      <c r="O46" s="70">
        <v>1.84E-2</v>
      </c>
      <c r="P46" s="3">
        <f>ROUND(O46*$P$8,2)</f>
        <v>0</v>
      </c>
      <c r="S46" s="55"/>
    </row>
    <row r="47" spans="1:20" x14ac:dyDescent="0.2">
      <c r="B47" s="42" t="s">
        <v>15</v>
      </c>
      <c r="C47" s="42" t="s">
        <v>10</v>
      </c>
      <c r="D47" s="71">
        <v>7.8399999999999997E-2</v>
      </c>
      <c r="E47" s="4">
        <f>ROUND(D47*$E$8, 2)</f>
        <v>0</v>
      </c>
      <c r="F47" s="3"/>
      <c r="G47" s="71">
        <v>7.9299999999999995E-2</v>
      </c>
      <c r="H47" s="3">
        <f>ROUND(G47*$H$8,2)</f>
        <v>0</v>
      </c>
      <c r="I47" s="50">
        <v>5.7000000000000002E-3</v>
      </c>
      <c r="J47" s="3">
        <f>ROUND(I47*$J$8,2)</f>
        <v>0</v>
      </c>
      <c r="K47" s="50">
        <v>5.4000000000000003E-3</v>
      </c>
      <c r="L47" s="3">
        <f>ROUND(K47*$L$8,2)</f>
        <v>0</v>
      </c>
      <c r="M47" s="50">
        <v>4.0000000000000001E-3</v>
      </c>
      <c r="N47" s="3">
        <f>ROUND(M47*$N$8,2)</f>
        <v>0.26</v>
      </c>
      <c r="O47" s="71">
        <v>8.0100000000000005E-2</v>
      </c>
      <c r="P47" s="3">
        <f>ROUND(O47*$P$8,2)</f>
        <v>0</v>
      </c>
    </row>
    <row r="48" spans="1:20" x14ac:dyDescent="0.2">
      <c r="B48" s="42" t="s">
        <v>14</v>
      </c>
      <c r="C48" s="42" t="s">
        <v>10</v>
      </c>
      <c r="D48" s="52">
        <v>1.11E-2</v>
      </c>
      <c r="E48" s="4">
        <f>ROUND(D48*$E$8, 2)</f>
        <v>0</v>
      </c>
      <c r="F48" s="3"/>
      <c r="G48" s="52">
        <v>1.11E-2</v>
      </c>
      <c r="H48" s="3">
        <f>ROUND(G48*$H$8,2)</f>
        <v>0</v>
      </c>
      <c r="I48" s="50">
        <v>1.44E-2</v>
      </c>
      <c r="J48" s="3">
        <f>ROUND(I48*$J$8,2)</f>
        <v>0</v>
      </c>
      <c r="K48" s="50">
        <v>1.44E-2</v>
      </c>
      <c r="L48" s="3">
        <f>ROUND(K48*$L$8,2)</f>
        <v>0</v>
      </c>
      <c r="M48" s="50">
        <v>1.44E-2</v>
      </c>
      <c r="N48" s="3">
        <f>ROUND(M48*$N$8,2)</f>
        <v>0.94</v>
      </c>
      <c r="O48" s="52">
        <v>1.11E-2</v>
      </c>
      <c r="P48" s="3">
        <f>ROUND(O48*$P$8,2)</f>
        <v>0</v>
      </c>
    </row>
    <row r="49" spans="1:19" x14ac:dyDescent="0.2">
      <c r="B49" s="42" t="s">
        <v>13</v>
      </c>
      <c r="C49" s="42" t="s">
        <v>10</v>
      </c>
      <c r="D49" s="52">
        <v>0.26819999999999999</v>
      </c>
      <c r="E49" s="4">
        <f>ROUND(D49*$E$8+(E28+E31)*0.12,2)</f>
        <v>0.6</v>
      </c>
      <c r="F49" s="3"/>
      <c r="G49" s="52">
        <v>0.14149999999999999</v>
      </c>
      <c r="H49" s="3">
        <f>ROUND(G49*$H$8+(H28+H31)*0.12,2)</f>
        <v>7.68</v>
      </c>
      <c r="I49" s="50">
        <v>0.1535</v>
      </c>
      <c r="J49" s="3">
        <f>ROUND((J8*I49)+(J28+J31+J25)*0.12,2)</f>
        <v>7.68</v>
      </c>
      <c r="K49" s="50">
        <v>0.1535</v>
      </c>
      <c r="L49" s="3">
        <f>ROUND(((K49*$L$8)+(L28+L31)*0.12),2)</f>
        <v>7.68</v>
      </c>
      <c r="M49" s="50">
        <v>0.1535</v>
      </c>
      <c r="N49" s="3">
        <f>ROUND(((M49*$N$8)+(N28+N31)*0.12),2)</f>
        <v>17.649999999999999</v>
      </c>
      <c r="O49" s="52">
        <v>5.16E-2</v>
      </c>
      <c r="P49" s="3">
        <f>ROUND((P8*O49)+(P28+P31+P25)*0.12,2)</f>
        <v>7.68</v>
      </c>
      <c r="S49" s="55"/>
    </row>
    <row r="50" spans="1:19" ht="13.5" thickBot="1" x14ac:dyDescent="0.25">
      <c r="B50" s="42" t="s">
        <v>12</v>
      </c>
      <c r="C50" s="42" t="s">
        <v>10</v>
      </c>
      <c r="D50" s="52">
        <v>2E-3</v>
      </c>
      <c r="E50" s="4">
        <f>ROUND((D50*$E$8) + ((E43+E39)*0.12), 2)</f>
        <v>0</v>
      </c>
      <c r="F50" s="3">
        <f>SUM(E46:E50)</f>
        <v>0.6</v>
      </c>
      <c r="G50" s="52">
        <v>2E-3</v>
      </c>
      <c r="H50" s="3">
        <f>ROUND((G50*$H$8)+((H43)*0.12),2)</f>
        <v>0</v>
      </c>
      <c r="I50" s="50">
        <v>4.1000000000000003E-3</v>
      </c>
      <c r="J50" s="3">
        <f>ROUND((I50*$J$8)+((J43+J40)*0.12),2)</f>
        <v>0</v>
      </c>
      <c r="K50" s="50">
        <v>4.1000000000000003E-3</v>
      </c>
      <c r="L50" s="3">
        <f>ROUND((K50*$L$8)+((L43+L40)*0.12),2)</f>
        <v>0</v>
      </c>
      <c r="M50" s="50">
        <v>4.1000000000000003E-3</v>
      </c>
      <c r="N50" s="3">
        <f>ROUND(M50*$N$8+(N40*0.12),2)</f>
        <v>0.28000000000000003</v>
      </c>
      <c r="O50" s="52">
        <v>2E-3</v>
      </c>
      <c r="P50" s="3">
        <f>ROUND((O50*$P$8),2)</f>
        <v>0</v>
      </c>
    </row>
    <row r="51" spans="1:19" ht="20.100000000000001" customHeight="1" thickTop="1" thickBot="1" x14ac:dyDescent="0.3">
      <c r="A51" s="68"/>
      <c r="B51" s="68"/>
      <c r="C51" s="68"/>
      <c r="D51" s="59" t="s">
        <v>65</v>
      </c>
      <c r="E51" s="90">
        <f>ROUND(SUM(E46:E50),2)</f>
        <v>0.6</v>
      </c>
      <c r="F51" s="81"/>
      <c r="G51" s="68"/>
      <c r="H51" s="91">
        <f>ROUND(SUM(H46:H50),2)</f>
        <v>7.68</v>
      </c>
      <c r="I51" s="82"/>
      <c r="J51" s="81"/>
      <c r="K51" s="82"/>
      <c r="L51" s="81"/>
      <c r="M51" s="82"/>
      <c r="N51" s="81"/>
      <c r="O51" s="69"/>
      <c r="P51" s="91">
        <f>ROUND(SUM(P46:P50),2)</f>
        <v>7.68</v>
      </c>
    </row>
    <row r="52" spans="1:19" ht="12.75" customHeight="1" thickTop="1" x14ac:dyDescent="0.25">
      <c r="A52" s="92" t="s">
        <v>69</v>
      </c>
      <c r="B52" s="93"/>
      <c r="C52" s="78"/>
      <c r="D52" s="87"/>
      <c r="E52" s="88"/>
      <c r="F52" s="79"/>
      <c r="G52" s="78"/>
      <c r="H52" s="89"/>
      <c r="I52" s="80"/>
      <c r="J52" s="79"/>
      <c r="K52" s="80"/>
      <c r="L52" s="79"/>
      <c r="M52" s="80"/>
      <c r="N52" s="79"/>
      <c r="O52" s="80"/>
      <c r="P52" s="89"/>
    </row>
    <row r="53" spans="1:19" x14ac:dyDescent="0.2">
      <c r="B53" s="42" t="s">
        <v>61</v>
      </c>
      <c r="C53" s="42" t="s">
        <v>10</v>
      </c>
      <c r="D53" s="41">
        <v>0.15440000000000001</v>
      </c>
      <c r="E53" s="4">
        <f t="shared" ref="E53:E58" si="5">ROUND(D53*$E$8, 2)</f>
        <v>0</v>
      </c>
      <c r="F53" s="3"/>
      <c r="G53" s="50">
        <v>0.15440000000000001</v>
      </c>
      <c r="H53" s="3">
        <f t="shared" ref="H53:H58" si="6">ROUND(G53*$H$8,2)</f>
        <v>0</v>
      </c>
      <c r="I53" s="50">
        <v>0.1163</v>
      </c>
      <c r="J53" s="3">
        <f>ROUND(I53*$J$8,2)</f>
        <v>0</v>
      </c>
      <c r="K53" s="50">
        <v>0.1163</v>
      </c>
      <c r="L53" s="3">
        <f>ROUND(K53*$L$8,2)</f>
        <v>0</v>
      </c>
      <c r="M53" s="50">
        <v>0.1163</v>
      </c>
      <c r="N53" s="3">
        <f>ROUND(M53*$N$8,2)</f>
        <v>7.56</v>
      </c>
      <c r="O53" s="50">
        <v>0.15440000000000001</v>
      </c>
      <c r="P53" s="3">
        <f t="shared" ref="P53:P58" si="7">ROUND(O53*$P$8,2)</f>
        <v>0</v>
      </c>
    </row>
    <row r="54" spans="1:19" x14ac:dyDescent="0.2">
      <c r="B54" s="42" t="s">
        <v>62</v>
      </c>
      <c r="C54" s="42" t="s">
        <v>10</v>
      </c>
      <c r="D54" s="41">
        <v>1.6999999999999999E-3</v>
      </c>
      <c r="E54" s="4">
        <f t="shared" si="5"/>
        <v>0</v>
      </c>
      <c r="F54" s="3"/>
      <c r="G54" s="41">
        <v>1.6999999999999999E-3</v>
      </c>
      <c r="H54" s="3">
        <f t="shared" si="6"/>
        <v>0</v>
      </c>
      <c r="I54" s="50"/>
      <c r="J54" s="3"/>
      <c r="K54" s="50"/>
      <c r="L54" s="3"/>
      <c r="M54" s="50"/>
      <c r="N54" s="3"/>
      <c r="O54" s="41">
        <v>1.6999999999999999E-3</v>
      </c>
      <c r="P54" s="3">
        <f t="shared" si="7"/>
        <v>0</v>
      </c>
    </row>
    <row r="55" spans="1:19" x14ac:dyDescent="0.2">
      <c r="B55" s="42" t="s">
        <v>11</v>
      </c>
      <c r="C55" s="42" t="s">
        <v>10</v>
      </c>
      <c r="D55" s="52"/>
      <c r="E55" s="4">
        <f t="shared" si="5"/>
        <v>0</v>
      </c>
      <c r="F55" s="3"/>
      <c r="G55" s="50"/>
      <c r="H55" s="3">
        <f t="shared" si="6"/>
        <v>0</v>
      </c>
      <c r="I55" s="50">
        <v>2.5000000000000001E-3</v>
      </c>
      <c r="J55" s="3">
        <f>ROUND(I55*$J$8,2)</f>
        <v>0</v>
      </c>
      <c r="K55" s="50">
        <v>2.5000000000000001E-3</v>
      </c>
      <c r="L55" s="3">
        <f>ROUND(K55*$L$8,2)</f>
        <v>0</v>
      </c>
      <c r="M55" s="50">
        <v>2.5000000000000001E-3</v>
      </c>
      <c r="N55" s="3">
        <f>ROUND(M55*$N$8,2)</f>
        <v>0.16</v>
      </c>
      <c r="O55" s="50"/>
      <c r="P55" s="3">
        <f t="shared" si="7"/>
        <v>0</v>
      </c>
    </row>
    <row r="56" spans="1:19" x14ac:dyDescent="0.2">
      <c r="B56" s="42" t="s">
        <v>0</v>
      </c>
      <c r="C56" s="42" t="s">
        <v>10</v>
      </c>
      <c r="D56" s="52"/>
      <c r="E56" s="4">
        <f t="shared" si="5"/>
        <v>0</v>
      </c>
      <c r="F56" s="3"/>
      <c r="G56" s="52"/>
      <c r="H56" s="3">
        <f t="shared" si="6"/>
        <v>0</v>
      </c>
      <c r="I56" s="50"/>
      <c r="J56" s="3"/>
      <c r="K56" s="50"/>
      <c r="L56" s="3"/>
      <c r="M56" s="50"/>
      <c r="N56" s="3"/>
      <c r="O56" s="52"/>
      <c r="P56" s="3">
        <f t="shared" si="7"/>
        <v>0</v>
      </c>
    </row>
    <row r="57" spans="1:19" x14ac:dyDescent="0.2">
      <c r="B57" s="42" t="s">
        <v>63</v>
      </c>
      <c r="C57" s="42" t="s">
        <v>10</v>
      </c>
      <c r="D57" s="52">
        <v>4.2799999999999998E-2</v>
      </c>
      <c r="E57" s="4">
        <f t="shared" si="5"/>
        <v>0</v>
      </c>
      <c r="F57" s="3"/>
      <c r="G57" s="52">
        <v>4.2799999999999998E-2</v>
      </c>
      <c r="H57" s="3">
        <f t="shared" si="6"/>
        <v>0</v>
      </c>
      <c r="I57" s="50"/>
      <c r="J57" s="3"/>
      <c r="K57" s="50"/>
      <c r="L57" s="3"/>
      <c r="M57" s="50"/>
      <c r="N57" s="3"/>
      <c r="O57" s="52">
        <v>4.2799999999999998E-2</v>
      </c>
      <c r="P57" s="3">
        <f t="shared" si="7"/>
        <v>0</v>
      </c>
    </row>
    <row r="58" spans="1:19" ht="13.5" thickBot="1" x14ac:dyDescent="0.25">
      <c r="B58" s="42" t="s">
        <v>71</v>
      </c>
      <c r="C58" s="42" t="s">
        <v>10</v>
      </c>
      <c r="D58" s="52">
        <v>4.9500000000000002E-2</v>
      </c>
      <c r="E58" s="4">
        <f t="shared" si="5"/>
        <v>0</v>
      </c>
      <c r="F58" s="3"/>
      <c r="G58" s="52">
        <v>4.9500000000000002E-2</v>
      </c>
      <c r="H58" s="3">
        <f t="shared" si="6"/>
        <v>0</v>
      </c>
      <c r="J58" s="3"/>
      <c r="L58" s="3"/>
      <c r="N58" s="3"/>
      <c r="O58" s="52">
        <v>4.9500000000000002E-2</v>
      </c>
      <c r="P58" s="3">
        <f t="shared" si="7"/>
        <v>0</v>
      </c>
    </row>
    <row r="59" spans="1:19" ht="20.100000000000001" customHeight="1" thickTop="1" thickBot="1" x14ac:dyDescent="0.3">
      <c r="A59" s="68"/>
      <c r="B59" s="72"/>
      <c r="C59" s="73"/>
      <c r="D59" s="59" t="s">
        <v>59</v>
      </c>
      <c r="E59" s="33">
        <f>ROUND(SUM(E53:E58),2)</f>
        <v>0</v>
      </c>
      <c r="F59" s="24"/>
      <c r="G59" s="68"/>
      <c r="H59" s="36">
        <f>ROUND(SUM(H53:H58),2)</f>
        <v>0</v>
      </c>
      <c r="I59" s="68"/>
      <c r="J59" s="24"/>
      <c r="K59" s="68"/>
      <c r="L59" s="24"/>
      <c r="M59" s="68"/>
      <c r="N59" s="24"/>
      <c r="O59" s="68"/>
      <c r="P59" s="39">
        <f>ROUND(SUM(P53:P58),2)</f>
        <v>0</v>
      </c>
    </row>
    <row r="60" spans="1:19" s="54" customFormat="1" ht="17.25" thickTop="1" thickBot="1" x14ac:dyDescent="0.3">
      <c r="B60" s="74" t="s">
        <v>6</v>
      </c>
      <c r="C60" s="75" t="s">
        <v>5</v>
      </c>
      <c r="D60" s="26"/>
      <c r="E60" s="27">
        <f>E17+E23+E35+E44+E51+E59</f>
        <v>4.0999999999999996</v>
      </c>
      <c r="F60" s="28">
        <f>SUM(F9:F58)</f>
        <v>0.6</v>
      </c>
      <c r="G60" s="29"/>
      <c r="H60" s="30">
        <f>H17+H23+H35+H44+H51+H59</f>
        <v>71.64</v>
      </c>
      <c r="J60" s="31">
        <f>SUM(J9:J58)</f>
        <v>71.639999999999986</v>
      </c>
      <c r="L60" s="31">
        <f>SUM(L9:L58)</f>
        <v>71.639999999999986</v>
      </c>
      <c r="N60" s="31">
        <f>SUM(N9:N58)</f>
        <v>452.53999999999996</v>
      </c>
      <c r="P60" s="30">
        <f>P17+P23+P35+P44+P51+P59</f>
        <v>71.64</v>
      </c>
    </row>
    <row r="61" spans="1:19" ht="13.5" thickTop="1" x14ac:dyDescent="0.2">
      <c r="C61" s="76" t="s">
        <v>4</v>
      </c>
      <c r="D61" s="77">
        <f>ROUND((D9+D10+D11+D12+D13+D14+D15+D16+D20+D21+D22+D26+D29+D32+D33+D34+D36+D37+D38+D40+D46+D47+D48+D49+D50+D53+D54+D55+D56+D57+D58),4)</f>
        <v>8.8300999999999998</v>
      </c>
      <c r="E61" s="77"/>
      <c r="F61" s="77" t="e">
        <f>ROUND((F9+F11+F12+F13+F14+F19+F21+F26+F29+F32+F33+F34+#REF!+F36+F46+F47+F48+F49+F50+F53+F55),4)</f>
        <v>#REF!</v>
      </c>
      <c r="G61" s="77">
        <f>ROUND((G9+G10+G11+G12+G13+G14+G15+D16+G19+G20+G21+G22+G26+G29+G32+G33+G34+G36+G37+G38+G40+G46+G47+G48+G49+G50+G53+G54+G55+G56+G57+G58),4)</f>
        <v>7.6534000000000004</v>
      </c>
      <c r="H61" s="77"/>
      <c r="I61" s="77" t="e">
        <f>ROUND((I9+I11+I12+I13+I14+I21+I26+I29+I32+I33+I34+#REF!+I36+I40+I46+I47+I48+I49+I50+I53+I55),4)</f>
        <v>#REF!</v>
      </c>
      <c r="J61" s="77"/>
      <c r="K61" s="77" t="e">
        <f>ROUND((K9+K11+K12+K13+K14+K19+K21+K26+K29+K32+K34+#REF!+K36+K40+K46+K47+K48+K49+K50+K53+K55),4)</f>
        <v>#REF!</v>
      </c>
      <c r="L61" s="77"/>
      <c r="M61" s="77" t="e">
        <f>ROUND((M9+M11+M12+M13+M14+M19+M21+M26+M29+M32+M34+#REF!+M36+M40+M46+M47+M48+M49+M50+M53+M55),4)</f>
        <v>#REF!</v>
      </c>
      <c r="N61" s="77"/>
      <c r="O61" s="77">
        <f>ROUND((O9+O10+O11+O12+O13+O14+O15+O16+O21+O26+O29+O32+O33+O34+O36+O37+O38+O40+O46+O47+O48+O49+O50+O53+O54+O55+O56+O57+O58),4)</f>
        <v>6.1295000000000002</v>
      </c>
    </row>
    <row r="62" spans="1:19" x14ac:dyDescent="0.2">
      <c r="D62" s="77"/>
    </row>
    <row r="63" spans="1:19" x14ac:dyDescent="0.2">
      <c r="G63" s="50"/>
      <c r="O63" s="50"/>
    </row>
    <row r="68" spans="1:16" s="1" customFormat="1" x14ac:dyDescent="0.2">
      <c r="A68" s="42"/>
      <c r="B68" s="42"/>
      <c r="C68" s="42"/>
      <c r="D68" s="42"/>
      <c r="E68" s="2"/>
      <c r="G68" s="42"/>
      <c r="I68" s="42"/>
      <c r="K68" s="42"/>
      <c r="M68" s="42"/>
      <c r="O68" s="42"/>
      <c r="P68" s="42"/>
    </row>
    <row r="70" spans="1:16" s="1" customFormat="1" x14ac:dyDescent="0.2">
      <c r="A70" s="42"/>
      <c r="B70" s="42"/>
      <c r="C70" s="42"/>
      <c r="D70" s="42"/>
      <c r="G70" s="42"/>
      <c r="I70" s="42"/>
      <c r="K70" s="50"/>
      <c r="M70" s="42"/>
      <c r="O70" s="42"/>
      <c r="P70" s="42"/>
    </row>
  </sheetData>
  <pageMargins left="0.75" right="0.75" top="1" bottom="1" header="0.5" footer="0.5"/>
  <pageSetup paperSize="119"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FE7B-C9FD-441C-BB3A-148C65555EC2}">
  <dimension ref="B2:B3"/>
  <sheetViews>
    <sheetView workbookViewId="0">
      <selection activeCell="D5" sqref="D5"/>
    </sheetView>
  </sheetViews>
  <sheetFormatPr defaultRowHeight="12.75" x14ac:dyDescent="0.2"/>
  <cols>
    <col min="1" max="16384" width="9.140625" style="204"/>
  </cols>
  <sheetData>
    <row r="2" spans="2:2" x14ac:dyDescent="0.2">
      <c r="B2" s="205" t="s">
        <v>89</v>
      </c>
    </row>
    <row r="3" spans="2:2" x14ac:dyDescent="0.2">
      <c r="B3" s="20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5A3D-4431-4F4A-B3CD-0878BDA24E82}">
  <dimension ref="A1:T70"/>
  <sheetViews>
    <sheetView showGridLines="0" topLeftCell="A32" zoomScaleNormal="100" workbookViewId="0">
      <selection activeCell="E9" sqref="E9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11.5703125" style="98" bestFit="1" customWidth="1"/>
    <col min="19" max="19" width="9.7109375" style="98" bestFit="1" customWidth="1"/>
    <col min="20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1200</v>
      </c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7.6982999999999997</v>
      </c>
      <c r="E9" s="175">
        <f t="shared" ref="E9:E16" si="0">ROUND(D9*$E$8, 2)</f>
        <v>9237.9599999999991</v>
      </c>
      <c r="F9" s="112"/>
      <c r="G9" s="110">
        <v>7.6982999999999997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6.4786999999999999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-15.48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0.90039999999999998</v>
      </c>
      <c r="E14" s="175">
        <f t="shared" si="0"/>
        <v>1080.48</v>
      </c>
      <c r="F14" s="112"/>
      <c r="G14" s="110">
        <v>0.90039999999999998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0.83840000000000003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-18.600000000000001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0.23019999999999999</v>
      </c>
      <c r="E16" s="175">
        <f t="shared" si="0"/>
        <v>276.24</v>
      </c>
      <c r="F16" s="112"/>
      <c r="G16" s="116">
        <v>0.23019999999999999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0.37759999999999999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10560.6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0.81610000000000005</v>
      </c>
      <c r="E21" s="175">
        <f>ROUND(D21*$E$8, 2)</f>
        <v>979.32</v>
      </c>
      <c r="F21" s="129"/>
      <c r="G21" s="128">
        <v>0.84709999999999996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-38.4</v>
      </c>
      <c r="F22" s="112"/>
      <c r="G22" s="124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940.92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840.48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858.72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628.32000000000005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515.76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2848.28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7.7000000000000002E-3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9.24</v>
      </c>
      <c r="F36" s="112"/>
      <c r="G36" s="124">
        <v>7.7000000000000002E-3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-17.760000000000002</v>
      </c>
      <c r="F37" s="111">
        <f>IF($E$8&gt;=16,(ROUND(E37*$E$8, 2)),0)</f>
        <v>-21312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0.12000000000000001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-8.4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/>
      <c r="E45" s="175">
        <f>ROUND(D45*$E$8, 2)</f>
        <v>0</v>
      </c>
      <c r="F45" s="112"/>
      <c r="G45" s="124"/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0.47470000000000001</v>
      </c>
      <c r="E47" s="175">
        <f>ROUND(D47*$E$8, 2)</f>
        <v>569.64</v>
      </c>
      <c r="F47" s="112"/>
      <c r="G47" s="149">
        <v>0.47470000000000001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9.6600000000000005E-2</v>
      </c>
      <c r="E48" s="175">
        <f>ROUND(D48*$E$8, 2)</f>
        <v>115.92</v>
      </c>
      <c r="F48" s="112"/>
      <c r="G48" s="150">
        <v>0.1003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6.8599999999999994E-2</v>
      </c>
      <c r="E49" s="175">
        <f>ROUND(D49*$E$8, 2)</f>
        <v>82.32</v>
      </c>
      <c r="F49" s="112"/>
      <c r="G49" s="124">
        <v>6.8599999999999994E-2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341.76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8.9999999999999998E-4</v>
      </c>
      <c r="E51" s="175">
        <f>ROUND((D51*$E$8) + (E43*0.12), 2)</f>
        <v>1.08</v>
      </c>
      <c r="F51" s="112">
        <f>SUM(E47:E51)</f>
        <v>1110.7199999999998</v>
      </c>
      <c r="G51" s="124">
        <v>8.9999999999999998E-4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1110.72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185.28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2.04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51.36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117.96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356.64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15808.76</v>
      </c>
      <c r="F61" s="159">
        <f>SUM(F9:F59)</f>
        <v>-20201.28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  <c r="R61" s="206"/>
      <c r="S61" s="206"/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13.1693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11.867599999999999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8.9329000000000001</v>
      </c>
    </row>
    <row r="63" spans="1:19" x14ac:dyDescent="0.2">
      <c r="D63" s="203"/>
      <c r="R63" s="113"/>
    </row>
    <row r="64" spans="1:19" x14ac:dyDescent="0.2">
      <c r="D64" s="113"/>
    </row>
    <row r="65" spans="1:16" x14ac:dyDescent="0.2">
      <c r="D65" s="105"/>
    </row>
    <row r="68" spans="1:16" s="99" customFormat="1" x14ac:dyDescent="0.2">
      <c r="A68" s="98"/>
      <c r="B68" s="98"/>
      <c r="C68" s="98"/>
      <c r="D68" s="98"/>
      <c r="E68" s="163"/>
      <c r="G68" s="98"/>
      <c r="I68" s="98"/>
      <c r="K68" s="98"/>
      <c r="M68" s="98"/>
      <c r="O68" s="98"/>
      <c r="P68" s="98"/>
    </row>
    <row r="70" spans="1:16" s="99" customFormat="1" x14ac:dyDescent="0.2">
      <c r="A70" s="98"/>
      <c r="B70" s="98"/>
      <c r="C70" s="98"/>
      <c r="D70" s="98"/>
      <c r="G70" s="98"/>
      <c r="I70" s="98"/>
      <c r="K70" s="113"/>
      <c r="M70" s="98"/>
      <c r="O70" s="98"/>
      <c r="P70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CC17-D3C0-44E9-8B9D-53E1AC0F4E2D}">
  <dimension ref="A1:T70"/>
  <sheetViews>
    <sheetView showGridLines="0" topLeftCell="A32" zoomScaleNormal="100" workbookViewId="0">
      <selection activeCell="S54" sqref="S54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11.5703125" style="98" bestFit="1" customWidth="1"/>
    <col min="19" max="19" width="9.7109375" style="98" bestFit="1" customWidth="1"/>
    <col min="20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0</v>
      </c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7.4596</v>
      </c>
      <c r="E9" s="175">
        <f t="shared" ref="E9:E16" si="0">ROUND(D9*$E$8, 2)</f>
        <v>0</v>
      </c>
      <c r="F9" s="112"/>
      <c r="G9" s="110">
        <v>6.4786999999999999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6.4786999999999999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0.9294</v>
      </c>
      <c r="E14" s="175">
        <f t="shared" si="0"/>
        <v>0</v>
      </c>
      <c r="F14" s="112"/>
      <c r="G14" s="110">
        <v>0.83840000000000003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0.83840000000000003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0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0.33789999999999998</v>
      </c>
      <c r="E16" s="175">
        <f t="shared" si="0"/>
        <v>0</v>
      </c>
      <c r="F16" s="112"/>
      <c r="G16" s="116">
        <v>0.37759999999999999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0.37759999999999999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0.94469999999999998</v>
      </c>
      <c r="E21" s="175">
        <f>ROUND(D21*$E$8, 2)</f>
        <v>0</v>
      </c>
      <c r="F21" s="129"/>
      <c r="G21" s="128">
        <v>0.84099999999999997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24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2.29E-2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1.83E-2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-1.5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/>
      <c r="E45" s="175">
        <f>ROUND(D45*$E$8, 2)</f>
        <v>0</v>
      </c>
      <c r="F45" s="112"/>
      <c r="G45" s="124">
        <v>3.8E-3</v>
      </c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0.27100000000000002</v>
      </c>
      <c r="E47" s="175">
        <f>ROUND(D47*$E$8, 2)</f>
        <v>0</v>
      </c>
      <c r="F47" s="112"/>
      <c r="G47" s="149">
        <v>0.13439999999999999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0.111</v>
      </c>
      <c r="E48" s="175">
        <f>ROUND(D48*$E$8, 2)</f>
        <v>0</v>
      </c>
      <c r="F48" s="112"/>
      <c r="G48" s="150">
        <v>9.9299999999999999E-2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4.2900000000000001E-2</v>
      </c>
      <c r="E49" s="175">
        <f>ROUND(D49*$E$8, 2)</f>
        <v>0</v>
      </c>
      <c r="F49" s="112"/>
      <c r="G49" s="124">
        <v>2.7699999999999999E-2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0.6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2.8E-3</v>
      </c>
      <c r="E51" s="175">
        <f>ROUND((D51*$E$8) + (E43*0.12), 2)</f>
        <v>0</v>
      </c>
      <c r="F51" s="112">
        <f>SUM(E47:E51)</f>
        <v>0.6</v>
      </c>
      <c r="G51" s="124">
        <v>2.2000000000000001E-3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0.6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0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0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0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0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4.0999999999999996</v>
      </c>
      <c r="F61" s="159">
        <f>SUM(F9:F59)</f>
        <v>0.6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  <c r="R61" s="206"/>
      <c r="S61" s="206"/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12.997999999999999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10.321099999999999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8.9329000000000001</v>
      </c>
    </row>
    <row r="63" spans="1:19" x14ac:dyDescent="0.2">
      <c r="D63" s="203"/>
      <c r="R63" s="113"/>
    </row>
    <row r="64" spans="1:19" x14ac:dyDescent="0.2">
      <c r="D64" s="113"/>
    </row>
    <row r="65" spans="1:16" x14ac:dyDescent="0.2">
      <c r="D65" s="105"/>
    </row>
    <row r="68" spans="1:16" s="99" customFormat="1" x14ac:dyDescent="0.2">
      <c r="A68" s="98"/>
      <c r="B68" s="98"/>
      <c r="C68" s="98"/>
      <c r="D68" s="98"/>
      <c r="E68" s="163"/>
      <c r="G68" s="98"/>
      <c r="I68" s="98"/>
      <c r="K68" s="98"/>
      <c r="M68" s="98"/>
      <c r="O68" s="98"/>
      <c r="P68" s="98"/>
    </row>
    <row r="70" spans="1:16" s="99" customFormat="1" x14ac:dyDescent="0.2">
      <c r="A70" s="98"/>
      <c r="B70" s="98"/>
      <c r="C70" s="98"/>
      <c r="D70" s="98"/>
      <c r="G70" s="98"/>
      <c r="I70" s="98"/>
      <c r="K70" s="113"/>
      <c r="M70" s="98"/>
      <c r="O70" s="98"/>
      <c r="P70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07D0-323B-4082-9A5C-760928246EAE}">
  <dimension ref="A1:T70"/>
  <sheetViews>
    <sheetView showGridLines="0" topLeftCell="A29" zoomScaleNormal="100" workbookViewId="0">
      <selection activeCell="E9" sqref="E9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105</v>
      </c>
      <c r="F8" s="167"/>
      <c r="G8" s="168" t="s">
        <v>41</v>
      </c>
      <c r="H8" s="108">
        <v>105</v>
      </c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6.4786999999999999</v>
      </c>
      <c r="E9" s="175">
        <f t="shared" ref="E9:E16" si="0">ROUND(D9*$E$8, 2)</f>
        <v>680.26</v>
      </c>
      <c r="F9" s="112"/>
      <c r="G9" s="110">
        <v>6.4786999999999999</v>
      </c>
      <c r="H9" s="176">
        <f t="shared" ref="H9:H16" si="1">ROUND(G9*$H$8,2)</f>
        <v>680.26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6.4786999999999999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-1.35</v>
      </c>
      <c r="F10" s="112"/>
      <c r="G10" s="110">
        <v>-1.29E-2</v>
      </c>
      <c r="H10" s="176">
        <f t="shared" si="1"/>
        <v>-1.35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0.83840000000000003</v>
      </c>
      <c r="E14" s="175">
        <f t="shared" si="0"/>
        <v>88.03</v>
      </c>
      <c r="F14" s="112"/>
      <c r="G14" s="110">
        <v>0.83840000000000003</v>
      </c>
      <c r="H14" s="176">
        <f t="shared" si="1"/>
        <v>88.03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0.83840000000000003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-1.63</v>
      </c>
      <c r="F15" s="112"/>
      <c r="G15" s="116">
        <v>-1.55E-2</v>
      </c>
      <c r="H15" s="176">
        <f t="shared" si="1"/>
        <v>-1.63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0.37759999999999999</v>
      </c>
      <c r="E16" s="175">
        <f t="shared" si="0"/>
        <v>39.65</v>
      </c>
      <c r="F16" s="112"/>
      <c r="G16" s="116">
        <v>0.37759999999999999</v>
      </c>
      <c r="H16" s="176">
        <f t="shared" si="1"/>
        <v>39.65</v>
      </c>
      <c r="I16" s="113"/>
      <c r="J16" s="112"/>
      <c r="K16" s="113"/>
      <c r="L16" s="112"/>
      <c r="M16" s="113"/>
      <c r="N16" s="112"/>
      <c r="O16" s="116">
        <v>0.37759999999999999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804.96</v>
      </c>
      <c r="F17" s="121"/>
      <c r="G17" s="122"/>
      <c r="H17" s="180">
        <f>ROUND(SUM(H9:H16),2)</f>
        <v>804.96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0.80900000000000005</v>
      </c>
      <c r="E21" s="175">
        <f>ROUND(D21*$E$8, 2)</f>
        <v>84.95</v>
      </c>
      <c r="F21" s="129"/>
      <c r="G21" s="128">
        <v>0.84099999999999997</v>
      </c>
      <c r="H21" s="176">
        <f>ROUND(G21*$H$8,2)</f>
        <v>88.31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-3.36</v>
      </c>
      <c r="F22" s="112"/>
      <c r="G22" s="124">
        <v>-3.5299999999999998E-2</v>
      </c>
      <c r="H22" s="176">
        <f>ROUND(G22*$H$8,2)</f>
        <v>-3.71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81.59</v>
      </c>
      <c r="F23" s="133"/>
      <c r="G23" s="134"/>
      <c r="H23" s="183">
        <f>ROUND(SUM(H18:H22),2)</f>
        <v>84.6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73.540000000000006</v>
      </c>
      <c r="F26" s="112"/>
      <c r="G26" s="117">
        <v>0.74929999999999997</v>
      </c>
      <c r="H26" s="176">
        <f>ROUND(G26*$H$8,2)</f>
        <v>78.680000000000007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75.14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54.98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45.13</v>
      </c>
      <c r="F34" s="112"/>
      <c r="G34" s="124">
        <v>0.42980000000000002</v>
      </c>
      <c r="H34" s="176">
        <f>ROUND(G34*$H$8,2)</f>
        <v>45.13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253.79</v>
      </c>
      <c r="F35" s="133"/>
      <c r="G35" s="136"/>
      <c r="H35" s="185">
        <f>ROUND(SUM(H24:H34),2)</f>
        <v>187.77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1.83E-2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1.92</v>
      </c>
      <c r="F36" s="112"/>
      <c r="G36" s="124">
        <v>1.83E-2</v>
      </c>
      <c r="H36" s="176">
        <f t="shared" ref="H36:H41" si="3">ROUND(G36*$H$8,2)</f>
        <v>1.92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-1.55</v>
      </c>
      <c r="F37" s="111">
        <f>IF($E$8&gt;=16,(ROUND(E37*$E$8, 2)),0)</f>
        <v>-162.75</v>
      </c>
      <c r="G37" s="124">
        <v>-1.4800000000000001E-2</v>
      </c>
      <c r="H37" s="176">
        <f t="shared" si="3"/>
        <v>-1.55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1.0500000000000001E-2</v>
      </c>
      <c r="F40" s="112"/>
      <c r="G40" s="116">
        <v>1E-4</v>
      </c>
      <c r="H40" s="176">
        <f t="shared" si="3"/>
        <v>0.01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0.38</v>
      </c>
      <c r="F44" s="121"/>
      <c r="G44" s="146"/>
      <c r="H44" s="180">
        <f>ROUND(SUM(H36:H43),2)</f>
        <v>0.38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9.7999999999999997E-3</v>
      </c>
      <c r="E45" s="175">
        <f>ROUND(D45*$E$8, 2)</f>
        <v>1.03</v>
      </c>
      <c r="F45" s="112"/>
      <c r="G45" s="124">
        <v>3.8E-3</v>
      </c>
      <c r="H45" s="176">
        <f>ROUND(G45*$H$8,2)</f>
        <v>0.4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0.13439999999999999</v>
      </c>
      <c r="E47" s="175">
        <f>ROUND(D47*$E$8, 2)</f>
        <v>14.11</v>
      </c>
      <c r="F47" s="112"/>
      <c r="G47" s="149">
        <v>0.13439999999999999</v>
      </c>
      <c r="H47" s="176">
        <f>ROUND(G47*$H$8,2)</f>
        <v>14.11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9.5500000000000002E-2</v>
      </c>
      <c r="E48" s="175">
        <f>ROUND(D48*$E$8, 2)</f>
        <v>10.029999999999999</v>
      </c>
      <c r="F48" s="112"/>
      <c r="G48" s="150">
        <v>9.9299999999999999E-2</v>
      </c>
      <c r="H48" s="176">
        <f>ROUND(G48*$H$8,2)</f>
        <v>10.43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2.7699999999999999E-2</v>
      </c>
      <c r="E49" s="175">
        <f>ROUND(D49*$E$8, 2)</f>
        <v>2.91</v>
      </c>
      <c r="F49" s="112"/>
      <c r="G49" s="124">
        <v>2.7699999999999999E-2</v>
      </c>
      <c r="H49" s="176">
        <f>ROUND(G49*$H$8,2)</f>
        <v>2.91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30.45</v>
      </c>
      <c r="F50" s="112"/>
      <c r="G50" s="124">
        <v>0.14149999999999999</v>
      </c>
      <c r="H50" s="176">
        <f>ROUND(G50*$H$8+(H28+H31)*0.12,2)</f>
        <v>22.53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2.2000000000000001E-3</v>
      </c>
      <c r="E51" s="175">
        <f>ROUND((D51*$E$8) + (E43*0.12), 2)</f>
        <v>0.23</v>
      </c>
      <c r="F51" s="112">
        <f>SUM(E47:E51)</f>
        <v>57.73</v>
      </c>
      <c r="G51" s="124">
        <v>2.2000000000000001E-3</v>
      </c>
      <c r="H51" s="176">
        <f>ROUND((G51*$H$8)+((H43)*0.12),2)</f>
        <v>0.23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58.76</v>
      </c>
      <c r="F52" s="151"/>
      <c r="G52" s="118"/>
      <c r="H52" s="192">
        <f>ROUND(SUM(H45:H51),2)</f>
        <v>50.61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16.21</v>
      </c>
      <c r="F54" s="112"/>
      <c r="G54" s="113">
        <v>0.15440000000000001</v>
      </c>
      <c r="H54" s="176">
        <f t="shared" ref="H54:H59" si="6">ROUND(G54*$H$8,2)</f>
        <v>16.21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0.18</v>
      </c>
      <c r="F55" s="112"/>
      <c r="G55" s="115">
        <v>1.6999999999999999E-3</v>
      </c>
      <c r="H55" s="176">
        <f t="shared" si="6"/>
        <v>0.18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4.49</v>
      </c>
      <c r="F58" s="112"/>
      <c r="G58" s="124">
        <v>4.2799999999999998E-2</v>
      </c>
      <c r="H58" s="176">
        <f t="shared" si="6"/>
        <v>4.49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10.32</v>
      </c>
      <c r="F59" s="112"/>
      <c r="G59" s="124">
        <v>9.8299999999999998E-2</v>
      </c>
      <c r="H59" s="176">
        <f t="shared" si="6"/>
        <v>10.32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31.2</v>
      </c>
      <c r="F60" s="121"/>
      <c r="G60" s="118"/>
      <c r="H60" s="196">
        <f>ROUND(SUM(H54:H59),2)</f>
        <v>31.2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1230.6800000000003</v>
      </c>
      <c r="F61" s="159">
        <f>SUM(F9:F59)</f>
        <v>-105.02000000000001</v>
      </c>
      <c r="G61" s="160"/>
      <c r="H61" s="201">
        <f>H17+H23+H35+H44+H52+H60</f>
        <v>1159.5200000000002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11.667400000000001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10.360799999999999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8.9329000000000001</v>
      </c>
    </row>
    <row r="63" spans="1:19" x14ac:dyDescent="0.2">
      <c r="D63" s="203"/>
      <c r="R63" s="113"/>
    </row>
    <row r="64" spans="1:19" x14ac:dyDescent="0.2">
      <c r="D64" s="113"/>
    </row>
    <row r="65" spans="1:16" x14ac:dyDescent="0.2">
      <c r="D65" s="105"/>
    </row>
    <row r="68" spans="1:16" s="99" customFormat="1" x14ac:dyDescent="0.2">
      <c r="A68" s="98"/>
      <c r="B68" s="98"/>
      <c r="C68" s="98"/>
      <c r="D68" s="98"/>
      <c r="E68" s="163"/>
      <c r="G68" s="98"/>
      <c r="I68" s="98"/>
      <c r="K68" s="98"/>
      <c r="M68" s="98"/>
      <c r="O68" s="98"/>
      <c r="P68" s="98"/>
    </row>
    <row r="70" spans="1:16" s="99" customFormat="1" x14ac:dyDescent="0.2">
      <c r="A70" s="98"/>
      <c r="B70" s="98"/>
      <c r="C70" s="98"/>
      <c r="D70" s="98"/>
      <c r="G70" s="98"/>
      <c r="I70" s="98"/>
      <c r="K70" s="113"/>
      <c r="M70" s="98"/>
      <c r="O70" s="98"/>
      <c r="P70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695-3E4D-494D-9B3D-1CCA31AC0921}">
  <dimension ref="A1:T70"/>
  <sheetViews>
    <sheetView showGridLines="0" topLeftCell="A29" zoomScaleNormal="100" workbookViewId="0">
      <selection activeCell="D64" sqref="D64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/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9.0765999999999991</v>
      </c>
      <c r="E9" s="175">
        <f t="shared" ref="E9:E16" si="0">ROUND(D9*$E$8, 2)</f>
        <v>0</v>
      </c>
      <c r="F9" s="112"/>
      <c r="G9" s="110">
        <v>9.0765999999999991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6.1451000000000002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1.1584000000000001</v>
      </c>
      <c r="E14" s="175">
        <f t="shared" si="0"/>
        <v>0</v>
      </c>
      <c r="F14" s="112"/>
      <c r="G14" s="110">
        <v>1.1584000000000001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0.7137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0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0.48180000000000001</v>
      </c>
      <c r="E16" s="175">
        <f t="shared" si="0"/>
        <v>0</v>
      </c>
      <c r="F16" s="112"/>
      <c r="G16" s="116">
        <v>0.48180000000000001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0.18390000000000001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0.90059999999999996</v>
      </c>
      <c r="E21" s="175">
        <f>ROUND(D21*$E$8, 2)</f>
        <v>0</v>
      </c>
      <c r="F21" s="129"/>
      <c r="G21" s="128">
        <v>0.93799999999999994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24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3.32E-2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3.32E-2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-1.5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9.9000000000000008E-3</v>
      </c>
      <c r="E45" s="175">
        <f>ROUND(D45*$E$8, 2)</f>
        <v>0</v>
      </c>
      <c r="F45" s="112"/>
      <c r="G45" s="124">
        <v>3.8999999999999998E-3</v>
      </c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0.6694</v>
      </c>
      <c r="E47" s="175">
        <f>ROUND(D47*$E$8, 2)</f>
        <v>0</v>
      </c>
      <c r="F47" s="112"/>
      <c r="G47" s="149">
        <v>0.6694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0.1053</v>
      </c>
      <c r="E48" s="175">
        <f>ROUND(D48*$E$8, 2)</f>
        <v>0</v>
      </c>
      <c r="F48" s="112"/>
      <c r="G48" s="150">
        <v>0.10970000000000001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9.4899999999999998E-2</v>
      </c>
      <c r="E49" s="175">
        <f>ROUND(D49*$E$8, 2)</f>
        <v>0</v>
      </c>
      <c r="F49" s="112"/>
      <c r="G49" s="124">
        <v>9.4899999999999998E-2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0.6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4.0000000000000001E-3</v>
      </c>
      <c r="E51" s="175">
        <f>ROUND((D51*$E$8) + (E43*0.12), 2)</f>
        <v>0</v>
      </c>
      <c r="F51" s="112">
        <f>SUM(E47:E51)</f>
        <v>0.6</v>
      </c>
      <c r="G51" s="124">
        <v>4.0000000000000001E-3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0.6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0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0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0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0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4.0999999999999996</v>
      </c>
      <c r="F61" s="159">
        <f>SUM(F9:F59)</f>
        <v>0.6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15.4099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14.109299999999999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8.2809000000000008</v>
      </c>
    </row>
    <row r="63" spans="1:19" x14ac:dyDescent="0.2">
      <c r="D63" s="203"/>
      <c r="R63" s="113"/>
    </row>
    <row r="64" spans="1:19" x14ac:dyDescent="0.2">
      <c r="D64" s="113"/>
    </row>
    <row r="65" spans="1:16" x14ac:dyDescent="0.2">
      <c r="D65" s="105"/>
    </row>
    <row r="68" spans="1:16" s="99" customFormat="1" x14ac:dyDescent="0.2">
      <c r="A68" s="98"/>
      <c r="B68" s="98"/>
      <c r="C68" s="98"/>
      <c r="D68" s="98"/>
      <c r="E68" s="163"/>
      <c r="G68" s="98"/>
      <c r="I68" s="98"/>
      <c r="K68" s="98"/>
      <c r="M68" s="98"/>
      <c r="O68" s="98"/>
      <c r="P68" s="98"/>
    </row>
    <row r="70" spans="1:16" s="99" customFormat="1" x14ac:dyDescent="0.2">
      <c r="A70" s="98"/>
      <c r="B70" s="98"/>
      <c r="C70" s="98"/>
      <c r="D70" s="98"/>
      <c r="G70" s="98"/>
      <c r="I70" s="98"/>
      <c r="K70" s="113"/>
      <c r="M70" s="98"/>
      <c r="O70" s="98"/>
      <c r="P70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2D99-B7C3-4E72-9120-0DD3109763F8}">
  <dimension ref="A1:T71"/>
  <sheetViews>
    <sheetView showGridLines="0" topLeftCell="A39" zoomScaleNormal="100" workbookViewId="0">
      <selection activeCell="G6" sqref="G6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103</v>
      </c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11.426600000000001</v>
      </c>
      <c r="E9" s="175">
        <f t="shared" ref="E9:E16" si="0">ROUND(D9*$E$8, 2)</f>
        <v>1176.94</v>
      </c>
      <c r="F9" s="112"/>
      <c r="G9" s="110">
        <v>11.426600000000001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6.1451000000000002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-1.33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1.296</v>
      </c>
      <c r="E14" s="175">
        <f t="shared" si="0"/>
        <v>133.49</v>
      </c>
      <c r="F14" s="112"/>
      <c r="G14" s="110">
        <v>1.296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0.7137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-1.6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1.0277000000000001</v>
      </c>
      <c r="E16" s="175">
        <f t="shared" si="0"/>
        <v>105.85</v>
      </c>
      <c r="F16" s="112"/>
      <c r="G16" s="116">
        <v>1.0277000000000001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0.18390000000000001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1413.35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0.87980000000000003</v>
      </c>
      <c r="E21" s="175">
        <f>ROUND(D21*$E$8, 2)</f>
        <v>90.62</v>
      </c>
      <c r="F21" s="129"/>
      <c r="G21" s="128">
        <v>0.76990000000000003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-3.3</v>
      </c>
      <c r="F22" s="112"/>
      <c r="G22" s="124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87.32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72.14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73.709999999999994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53.93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44.27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249.05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6.2700000000000006E-2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6.46</v>
      </c>
      <c r="F36" s="112"/>
      <c r="G36" s="124">
        <v>6.2700000000000006E-2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-1.52</v>
      </c>
      <c r="F37" s="111">
        <f>IF($E$8&gt;=16,(ROUND(E37*$E$8, 2)),0)</f>
        <v>-156.56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1.03E-2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4.95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/>
      <c r="E45" s="175">
        <f>ROUND(D45*$E$8, 2)</f>
        <v>0</v>
      </c>
      <c r="F45" s="112"/>
      <c r="G45" s="124"/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1.4125000000000001</v>
      </c>
      <c r="E47" s="175">
        <f>ROUND(D47*$E$8, 2)</f>
        <v>145.49</v>
      </c>
      <c r="F47" s="112"/>
      <c r="G47" s="149">
        <v>1.4125000000000001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0.1056</v>
      </c>
      <c r="E48" s="175">
        <f>ROUND(D48*$E$8, 2)</f>
        <v>10.88</v>
      </c>
      <c r="F48" s="112"/>
      <c r="G48" s="150">
        <v>9.2399999999999996E-2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0.19589999999999999</v>
      </c>
      <c r="E49" s="175">
        <f>ROUND(D49*$E$8, 2)</f>
        <v>20.18</v>
      </c>
      <c r="F49" s="112"/>
      <c r="G49" s="124">
        <v>0.19589999999999999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29.88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7.4999999999999997E-3</v>
      </c>
      <c r="E51" s="175">
        <f>ROUND((D51*$E$8) + (E43*0.12), 2)</f>
        <v>0.77</v>
      </c>
      <c r="F51" s="112">
        <f>SUM(E47:E51)</f>
        <v>207.20000000000002</v>
      </c>
      <c r="G51" s="124">
        <v>7.4999999999999997E-3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207.2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15.9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0.18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4.41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10.119999999999999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30.61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1992.4799999999998</v>
      </c>
      <c r="F61" s="159">
        <f>SUM(F9:F59)</f>
        <v>50.640000000000015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19.290099999999999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17.8306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8.2809000000000008</v>
      </c>
    </row>
    <row r="63" spans="1:19" x14ac:dyDescent="0.2">
      <c r="D63" s="162"/>
      <c r="R63" s="113"/>
    </row>
    <row r="64" spans="1:19" x14ac:dyDescent="0.2">
      <c r="D64" s="113">
        <f>D62-'JAN22'!D62</f>
        <v>7.5273999999999983</v>
      </c>
      <c r="G64" s="113"/>
      <c r="O64" s="113"/>
    </row>
    <row r="65" spans="1:16" x14ac:dyDescent="0.2">
      <c r="D65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5548-E1C9-4BC1-909B-E34FD38406F3}">
  <dimension ref="A1:T71"/>
  <sheetViews>
    <sheetView showGridLines="0" topLeftCell="A42" zoomScaleNormal="100" workbookViewId="0">
      <selection activeCell="C65" sqref="C65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87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0</v>
      </c>
      <c r="F8" s="167"/>
      <c r="G8" s="168" t="s">
        <v>41</v>
      </c>
      <c r="H8" s="108"/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6.4218999999999999</v>
      </c>
      <c r="E9" s="175">
        <f t="shared" ref="E9:E16" si="0">ROUND(D9*$E$8, 2)</f>
        <v>0</v>
      </c>
      <c r="F9" s="112"/>
      <c r="G9" s="110">
        <v>6.4218999999999999</v>
      </c>
      <c r="H9" s="176">
        <f t="shared" ref="H9:H16" si="1">ROUND(G9*$H$8,2)</f>
        <v>0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6.1451000000000002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0</v>
      </c>
      <c r="F10" s="112"/>
      <c r="G10" s="110">
        <v>-1.29E-2</v>
      </c>
      <c r="H10" s="176">
        <f t="shared" si="1"/>
        <v>0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0.8831</v>
      </c>
      <c r="E14" s="175">
        <f t="shared" si="0"/>
        <v>0</v>
      </c>
      <c r="F14" s="112"/>
      <c r="G14" s="110">
        <v>0.8831</v>
      </c>
      <c r="H14" s="176">
        <f t="shared" si="1"/>
        <v>0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0.7137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>ROUND(D15*$E$8, 2)</f>
        <v>0</v>
      </c>
      <c r="F15" s="112"/>
      <c r="G15" s="116">
        <v>-1.55E-2</v>
      </c>
      <c r="H15" s="176">
        <f t="shared" si="1"/>
        <v>0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0.23849999999999999</v>
      </c>
      <c r="E16" s="175">
        <f t="shared" si="0"/>
        <v>0</v>
      </c>
      <c r="F16" s="112"/>
      <c r="G16" s="116">
        <v>0.23849999999999999</v>
      </c>
      <c r="H16" s="176">
        <f t="shared" si="1"/>
        <v>0</v>
      </c>
      <c r="I16" s="113"/>
      <c r="J16" s="112"/>
      <c r="K16" s="113"/>
      <c r="L16" s="112"/>
      <c r="M16" s="113"/>
      <c r="N16" s="112"/>
      <c r="O16" s="116">
        <v>0.18390000000000001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0</v>
      </c>
      <c r="F17" s="121"/>
      <c r="G17" s="122"/>
      <c r="H17" s="180">
        <f>ROUND(SUM(H9:H16),2)</f>
        <v>0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0.6603</v>
      </c>
      <c r="E21" s="175">
        <f>ROUND(D21*$E$8, 2)</f>
        <v>0</v>
      </c>
      <c r="F21" s="129"/>
      <c r="G21" s="128">
        <v>0.68979999999999997</v>
      </c>
      <c r="H21" s="176">
        <f>ROUND(G21*$H$8,2)</f>
        <v>0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0</v>
      </c>
      <c r="F22" s="112"/>
      <c r="G22" s="130">
        <v>-3.5299999999999998E-2</v>
      </c>
      <c r="H22" s="176">
        <f>ROUND(G22*$H$8,2)</f>
        <v>0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0</v>
      </c>
      <c r="F23" s="133"/>
      <c r="G23" s="134"/>
      <c r="H23" s="183">
        <f>ROUND(SUM(H18:H22),2)</f>
        <v>0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0</v>
      </c>
      <c r="F26" s="112"/>
      <c r="G26" s="117">
        <v>0.74929999999999997</v>
      </c>
      <c r="H26" s="176">
        <f>ROUND(G26*$H$8,2)</f>
        <v>0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0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0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0</v>
      </c>
      <c r="F34" s="112"/>
      <c r="G34" s="124">
        <v>0.42980000000000002</v>
      </c>
      <c r="H34" s="176">
        <f>ROUND(G34*$H$8,2)</f>
        <v>0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5</v>
      </c>
      <c r="F35" s="133"/>
      <c r="G35" s="136"/>
      <c r="H35" s="185">
        <f>ROUND(SUM(H24:H34),2)</f>
        <v>63.96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8.6499999999999994E-2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-1.5</v>
      </c>
      <c r="F36" s="112"/>
      <c r="G36" s="124">
        <v>8.6499999999999994E-2</v>
      </c>
      <c r="H36" s="176">
        <f t="shared" ref="H36:H41" si="3">ROUND(G36*$H$8,2)</f>
        <v>0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0</v>
      </c>
      <c r="F37" s="111">
        <f>IF($E$8&gt;=16,(ROUND(E37*$E$8, 2)),0)</f>
        <v>0</v>
      </c>
      <c r="G37" s="124">
        <v>-1.4800000000000001E-2</v>
      </c>
      <c r="H37" s="176">
        <f t="shared" si="3"/>
        <v>0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-0.17500000000000002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0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-1.68</v>
      </c>
      <c r="F44" s="121"/>
      <c r="G44" s="146"/>
      <c r="H44" s="180">
        <f>ROUND(SUM(H36:H43),2)</f>
        <v>0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1.01E-2</v>
      </c>
      <c r="E45" s="175">
        <f>ROUND(D45*$E$8, 2)</f>
        <v>0</v>
      </c>
      <c r="F45" s="112"/>
      <c r="G45" s="124">
        <v>4.1999999999999997E-3</v>
      </c>
      <c r="H45" s="176">
        <f>ROUND(G45*$H$8,2)</f>
        <v>0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0.43130000000000002</v>
      </c>
      <c r="E47" s="175">
        <f>ROUND(D47*$E$8, 2)</f>
        <v>0</v>
      </c>
      <c r="F47" s="112"/>
      <c r="G47" s="149">
        <v>0.43130000000000002</v>
      </c>
      <c r="H47" s="176">
        <f>ROUND(G47*$H$8,2)</f>
        <v>0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7.5800000000000006E-2</v>
      </c>
      <c r="E48" s="175">
        <f>ROUND(D48*$E$8, 2)</f>
        <v>0</v>
      </c>
      <c r="F48" s="112"/>
      <c r="G48" s="150">
        <v>7.9100000000000004E-2</v>
      </c>
      <c r="H48" s="176">
        <f>ROUND(G48*$H$8,2)</f>
        <v>0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6.9000000000000006E-2</v>
      </c>
      <c r="E49" s="175">
        <f>ROUND(D49*$E$8, 2)</f>
        <v>0</v>
      </c>
      <c r="F49" s="112"/>
      <c r="G49" s="124">
        <v>6.9000000000000006E-2</v>
      </c>
      <c r="H49" s="176">
        <f>ROUND(G49*$H$8,2)</f>
        <v>0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0.6</v>
      </c>
      <c r="F50" s="112"/>
      <c r="G50" s="124">
        <v>0.14149999999999999</v>
      </c>
      <c r="H50" s="176">
        <f>ROUND(G50*$H$8+(H28+H31)*0.12,2)</f>
        <v>7.68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1.04E-2</v>
      </c>
      <c r="E51" s="175">
        <f>ROUND((D51*$E$8) + (E43*0.12), 2)</f>
        <v>0</v>
      </c>
      <c r="F51" s="112">
        <f>SUM(E47:E51)</f>
        <v>0.6</v>
      </c>
      <c r="G51" s="124">
        <v>1.04E-2</v>
      </c>
      <c r="H51" s="176">
        <f>ROUND((G51*$H$8)+((H43)*0.12),2)</f>
        <v>0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0.6</v>
      </c>
      <c r="F52" s="151"/>
      <c r="G52" s="118"/>
      <c r="H52" s="192">
        <f>ROUND(SUM(H45:H51),2)</f>
        <v>7.68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0</v>
      </c>
      <c r="F54" s="112"/>
      <c r="G54" s="113">
        <v>0.15440000000000001</v>
      </c>
      <c r="H54" s="176">
        <f t="shared" ref="H54:H59" si="6">ROUND(G54*$H$8,2)</f>
        <v>0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0</v>
      </c>
      <c r="F55" s="112"/>
      <c r="G55" s="115">
        <v>1.6999999999999999E-3</v>
      </c>
      <c r="H55" s="176">
        <f t="shared" si="6"/>
        <v>0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0</v>
      </c>
      <c r="F58" s="112"/>
      <c r="G58" s="124">
        <v>4.2799999999999998E-2</v>
      </c>
      <c r="H58" s="176">
        <f t="shared" si="6"/>
        <v>0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0</v>
      </c>
      <c r="F59" s="112"/>
      <c r="G59" s="124">
        <v>9.8299999999999998E-2</v>
      </c>
      <c r="H59" s="176">
        <f t="shared" si="6"/>
        <v>0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0</v>
      </c>
      <c r="F60" s="121"/>
      <c r="G60" s="118"/>
      <c r="H60" s="196">
        <f>ROUND(SUM(H54:H59),2)</f>
        <v>0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3.9200000000000004</v>
      </c>
      <c r="F61" s="159">
        <f>SUM(F9:F59)</f>
        <v>0.6</v>
      </c>
      <c r="G61" s="160"/>
      <c r="H61" s="201">
        <f>H17+H23+H35+H44+H52+H60</f>
        <v>71.64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11.762700000000001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10.453200000000001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8.2809000000000008</v>
      </c>
    </row>
    <row r="63" spans="1:19" x14ac:dyDescent="0.2">
      <c r="D63" s="162"/>
      <c r="R63" s="113"/>
    </row>
    <row r="64" spans="1:19" x14ac:dyDescent="0.2">
      <c r="D64" s="113"/>
      <c r="G64" s="113"/>
      <c r="O64" s="113"/>
    </row>
    <row r="65" spans="1:16" x14ac:dyDescent="0.2">
      <c r="D65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F7A-F42D-45A7-983E-5BA2A9181E7A}">
  <dimension ref="A1:T71"/>
  <sheetViews>
    <sheetView showGridLines="0" topLeftCell="A54" zoomScaleNormal="100" workbookViewId="0">
      <selection activeCell="E15" sqref="E15"/>
    </sheetView>
  </sheetViews>
  <sheetFormatPr defaultRowHeight="12.75" x14ac:dyDescent="0.2"/>
  <cols>
    <col min="1" max="1" width="6" style="98" customWidth="1"/>
    <col min="2" max="2" width="53.5703125" style="98" bestFit="1" customWidth="1"/>
    <col min="3" max="3" width="12.7109375" style="98" bestFit="1" customWidth="1"/>
    <col min="4" max="4" width="13.42578125" style="98" bestFit="1" customWidth="1"/>
    <col min="5" max="5" width="15.140625" style="99" customWidth="1"/>
    <col min="6" max="6" width="10.85546875" style="99" hidden="1" customWidth="1"/>
    <col min="7" max="7" width="12.42578125" style="98" bestFit="1" customWidth="1"/>
    <col min="8" max="8" width="15.42578125" style="99" customWidth="1"/>
    <col min="9" max="9" width="12.5703125" style="98" hidden="1" customWidth="1"/>
    <col min="10" max="10" width="11.28515625" style="99" hidden="1" customWidth="1"/>
    <col min="11" max="11" width="0" style="98" hidden="1" customWidth="1"/>
    <col min="12" max="12" width="13.7109375" style="99" hidden="1" customWidth="1"/>
    <col min="13" max="13" width="0" style="98" hidden="1" customWidth="1"/>
    <col min="14" max="14" width="10.85546875" style="99" hidden="1" customWidth="1"/>
    <col min="15" max="15" width="14" style="98" bestFit="1" customWidth="1"/>
    <col min="16" max="16" width="16.140625" style="98" bestFit="1" customWidth="1"/>
    <col min="17" max="17" width="9.140625" style="98"/>
    <col min="18" max="18" width="9.7109375" style="98" bestFit="1" customWidth="1"/>
    <col min="19" max="16384" width="9.140625" style="98"/>
  </cols>
  <sheetData>
    <row r="1" spans="1:20" x14ac:dyDescent="0.2">
      <c r="A1" s="98" t="s">
        <v>50</v>
      </c>
    </row>
    <row r="2" spans="1:20" x14ac:dyDescent="0.2">
      <c r="A2" s="98" t="s">
        <v>49</v>
      </c>
    </row>
    <row r="4" spans="1:20" x14ac:dyDescent="0.2">
      <c r="A4" s="100" t="s">
        <v>88</v>
      </c>
    </row>
    <row r="5" spans="1:20" x14ac:dyDescent="0.2">
      <c r="A5" s="98" t="s">
        <v>60</v>
      </c>
      <c r="J5" s="101" t="s">
        <v>48</v>
      </c>
      <c r="P5" s="101" t="s">
        <v>48</v>
      </c>
    </row>
    <row r="6" spans="1:20" x14ac:dyDescent="0.2">
      <c r="D6" s="101" t="s">
        <v>47</v>
      </c>
      <c r="E6" s="102" t="s">
        <v>46</v>
      </c>
      <c r="J6" s="103"/>
      <c r="O6" s="104"/>
      <c r="P6" s="103">
        <v>0</v>
      </c>
      <c r="R6" s="105"/>
    </row>
    <row r="7" spans="1:20" x14ac:dyDescent="0.2">
      <c r="E7" s="99" t="s">
        <v>44</v>
      </c>
      <c r="G7" s="98" t="s">
        <v>45</v>
      </c>
      <c r="H7" s="99" t="s">
        <v>44</v>
      </c>
      <c r="I7" s="98" t="s">
        <v>45</v>
      </c>
      <c r="J7" s="99" t="s">
        <v>44</v>
      </c>
      <c r="K7" s="98" t="s">
        <v>45</v>
      </c>
      <c r="L7" s="99" t="s">
        <v>44</v>
      </c>
      <c r="M7" s="98" t="s">
        <v>45</v>
      </c>
      <c r="N7" s="99" t="s">
        <v>44</v>
      </c>
      <c r="O7" s="98" t="s">
        <v>45</v>
      </c>
      <c r="P7" s="99" t="s">
        <v>44</v>
      </c>
    </row>
    <row r="8" spans="1:20" s="164" customFormat="1" x14ac:dyDescent="0.2">
      <c r="A8" s="165" t="s">
        <v>43</v>
      </c>
      <c r="B8" s="165"/>
      <c r="D8" s="166" t="s">
        <v>42</v>
      </c>
      <c r="E8" s="107">
        <v>44</v>
      </c>
      <c r="F8" s="167"/>
      <c r="G8" s="168" t="s">
        <v>41</v>
      </c>
      <c r="H8" s="108">
        <v>12.4</v>
      </c>
      <c r="I8" s="169" t="s">
        <v>3</v>
      </c>
      <c r="J8" s="170"/>
      <c r="K8" s="171" t="s">
        <v>2</v>
      </c>
      <c r="L8" s="172"/>
      <c r="M8" s="173" t="s">
        <v>1</v>
      </c>
      <c r="N8" s="174">
        <v>65</v>
      </c>
      <c r="O8" s="169" t="s">
        <v>40</v>
      </c>
      <c r="P8" s="108"/>
    </row>
    <row r="9" spans="1:20" x14ac:dyDescent="0.2">
      <c r="A9" s="164"/>
      <c r="B9" s="164" t="s">
        <v>39</v>
      </c>
      <c r="C9" s="164" t="s">
        <v>10</v>
      </c>
      <c r="D9" s="110">
        <v>6.1451000000000002</v>
      </c>
      <c r="E9" s="175">
        <f t="shared" ref="E9:E16" si="0">ROUND(D9*$E$8, 2)</f>
        <v>270.38</v>
      </c>
      <c r="F9" s="112"/>
      <c r="G9" s="110">
        <v>6.1451000000000002</v>
      </c>
      <c r="H9" s="176">
        <f t="shared" ref="H9:H16" si="1">ROUND(G9*$H$8,2)</f>
        <v>76.2</v>
      </c>
      <c r="I9" s="113">
        <v>2.6970999999999998</v>
      </c>
      <c r="J9" s="112">
        <f>ROUND(I9*$J$8,2)</f>
        <v>0</v>
      </c>
      <c r="K9" s="113">
        <v>2.6970999999999998</v>
      </c>
      <c r="L9" s="112">
        <f>ROUND(K9*$L$8,2)</f>
        <v>0</v>
      </c>
      <c r="M9" s="113">
        <v>2.6970999999999998</v>
      </c>
      <c r="N9" s="112">
        <f>ROUND(M9*$N$8,2)</f>
        <v>175.31</v>
      </c>
      <c r="O9" s="110">
        <v>6.1451000000000002</v>
      </c>
      <c r="P9" s="176">
        <f t="shared" ref="P9:P16" si="2">ROUND(O9*$P$8,2)</f>
        <v>0</v>
      </c>
      <c r="Q9" s="113"/>
      <c r="R9" s="113"/>
    </row>
    <row r="10" spans="1:20" x14ac:dyDescent="0.2">
      <c r="A10" s="164"/>
      <c r="B10" s="177" t="s">
        <v>51</v>
      </c>
      <c r="C10" s="164" t="s">
        <v>10</v>
      </c>
      <c r="D10" s="110">
        <v>-1.29E-2</v>
      </c>
      <c r="E10" s="175">
        <f t="shared" si="0"/>
        <v>-0.56999999999999995</v>
      </c>
      <c r="F10" s="112"/>
      <c r="G10" s="110">
        <v>-1.29E-2</v>
      </c>
      <c r="H10" s="176">
        <f t="shared" si="1"/>
        <v>-0.16</v>
      </c>
      <c r="I10" s="113"/>
      <c r="J10" s="112"/>
      <c r="K10" s="113"/>
      <c r="L10" s="112"/>
      <c r="M10" s="113"/>
      <c r="N10" s="112"/>
      <c r="O10" s="110">
        <v>-1.29E-2</v>
      </c>
      <c r="P10" s="176">
        <f t="shared" si="2"/>
        <v>0</v>
      </c>
      <c r="R10" s="105"/>
    </row>
    <row r="11" spans="1:20" hidden="1" x14ac:dyDescent="0.2">
      <c r="A11" s="164"/>
      <c r="B11" s="164" t="s">
        <v>38</v>
      </c>
      <c r="C11" s="164" t="s">
        <v>10</v>
      </c>
      <c r="D11" s="115"/>
      <c r="E11" s="175">
        <f t="shared" si="0"/>
        <v>0</v>
      </c>
      <c r="F11" s="112"/>
      <c r="G11" s="116"/>
      <c r="H11" s="176">
        <f t="shared" si="1"/>
        <v>0</v>
      </c>
      <c r="I11" s="113">
        <v>1.77E-2</v>
      </c>
      <c r="J11" s="112">
        <f>ROUND(I11*$J$8,2)</f>
        <v>0</v>
      </c>
      <c r="K11" s="113">
        <v>1.77E-2</v>
      </c>
      <c r="L11" s="112">
        <f>ROUND(K11*$L$8,2)</f>
        <v>0</v>
      </c>
      <c r="M11" s="113">
        <v>1.77E-2</v>
      </c>
      <c r="N11" s="112">
        <f>ROUND(M11*$N$8,2)</f>
        <v>1.1499999999999999</v>
      </c>
      <c r="O11" s="116"/>
      <c r="P11" s="176">
        <f t="shared" si="2"/>
        <v>0</v>
      </c>
    </row>
    <row r="12" spans="1:20" hidden="1" x14ac:dyDescent="0.2">
      <c r="A12" s="164"/>
      <c r="B12" s="164" t="s">
        <v>37</v>
      </c>
      <c r="C12" s="164" t="s">
        <v>10</v>
      </c>
      <c r="D12" s="115"/>
      <c r="E12" s="175">
        <f t="shared" si="0"/>
        <v>0</v>
      </c>
      <c r="F12" s="112"/>
      <c r="G12" s="116"/>
      <c r="H12" s="176">
        <f t="shared" si="1"/>
        <v>0</v>
      </c>
      <c r="I12" s="113">
        <v>0.2414</v>
      </c>
      <c r="J12" s="112">
        <f>ROUND(I12*$J$8,2)</f>
        <v>0</v>
      </c>
      <c r="K12" s="113">
        <v>0.2414</v>
      </c>
      <c r="L12" s="112">
        <f>ROUND(K12*$L$8,2)</f>
        <v>0</v>
      </c>
      <c r="M12" s="113">
        <v>0.2414</v>
      </c>
      <c r="N12" s="112">
        <f>ROUND(M12*$N$8,2)</f>
        <v>15.69</v>
      </c>
      <c r="O12" s="116"/>
      <c r="P12" s="176">
        <f t="shared" si="2"/>
        <v>0</v>
      </c>
    </row>
    <row r="13" spans="1:20" hidden="1" x14ac:dyDescent="0.2">
      <c r="A13" s="164"/>
      <c r="B13" s="164" t="s">
        <v>36</v>
      </c>
      <c r="C13" s="164" t="s">
        <v>10</v>
      </c>
      <c r="D13" s="115"/>
      <c r="E13" s="175">
        <f t="shared" si="0"/>
        <v>0</v>
      </c>
      <c r="F13" s="112"/>
      <c r="G13" s="116"/>
      <c r="H13" s="176">
        <f t="shared" si="1"/>
        <v>0</v>
      </c>
      <c r="I13" s="113">
        <v>8.6499999999999994E-2</v>
      </c>
      <c r="J13" s="112">
        <f>ROUND(I13*$J$8,2)</f>
        <v>0</v>
      </c>
      <c r="K13" s="113">
        <v>8.6499999999999994E-2</v>
      </c>
      <c r="L13" s="112">
        <f>ROUND(K13*$L$8,2)</f>
        <v>0</v>
      </c>
      <c r="M13" s="113">
        <v>8.6499999999999994E-2</v>
      </c>
      <c r="N13" s="112">
        <f>ROUND(M13*$N$8,2)</f>
        <v>5.62</v>
      </c>
      <c r="O13" s="116"/>
      <c r="P13" s="176">
        <f t="shared" si="2"/>
        <v>0</v>
      </c>
      <c r="T13" s="114"/>
    </row>
    <row r="14" spans="1:20" x14ac:dyDescent="0.2">
      <c r="A14" s="164"/>
      <c r="B14" s="164" t="s">
        <v>35</v>
      </c>
      <c r="C14" s="164" t="s">
        <v>10</v>
      </c>
      <c r="D14" s="110">
        <v>0.7137</v>
      </c>
      <c r="E14" s="175">
        <f t="shared" si="0"/>
        <v>31.4</v>
      </c>
      <c r="F14" s="112"/>
      <c r="G14" s="110">
        <v>0.7137</v>
      </c>
      <c r="H14" s="176">
        <f t="shared" si="1"/>
        <v>8.85</v>
      </c>
      <c r="I14" s="113">
        <v>0.45279999999999998</v>
      </c>
      <c r="J14" s="112">
        <f>ROUND(I14*$J$8,2)</f>
        <v>0</v>
      </c>
      <c r="K14" s="113">
        <v>0.45279999999999998</v>
      </c>
      <c r="L14" s="112">
        <f>ROUND(K14*$L$8,2)</f>
        <v>0</v>
      </c>
      <c r="M14" s="113">
        <v>0.45279999999999998</v>
      </c>
      <c r="N14" s="112">
        <f>ROUND(M14*$N$8,2)</f>
        <v>29.43</v>
      </c>
      <c r="O14" s="110">
        <v>0.7137</v>
      </c>
      <c r="P14" s="176">
        <f t="shared" si="2"/>
        <v>0</v>
      </c>
      <c r="R14" s="113"/>
    </row>
    <row r="15" spans="1:20" x14ac:dyDescent="0.2">
      <c r="A15" s="164"/>
      <c r="B15" s="177" t="s">
        <v>54</v>
      </c>
      <c r="C15" s="164" t="s">
        <v>10</v>
      </c>
      <c r="D15" s="116">
        <v>-1.55E-2</v>
      </c>
      <c r="E15" s="175">
        <f t="shared" si="0"/>
        <v>-0.68</v>
      </c>
      <c r="F15" s="112"/>
      <c r="G15" s="116">
        <v>-1.55E-2</v>
      </c>
      <c r="H15" s="176">
        <f t="shared" si="1"/>
        <v>-0.19</v>
      </c>
      <c r="I15" s="113"/>
      <c r="J15" s="112"/>
      <c r="K15" s="113"/>
      <c r="L15" s="112"/>
      <c r="M15" s="113"/>
      <c r="N15" s="112"/>
      <c r="O15" s="116">
        <v>-1.55E-2</v>
      </c>
      <c r="P15" s="176">
        <f t="shared" si="2"/>
        <v>0</v>
      </c>
      <c r="R15" s="105"/>
    </row>
    <row r="16" spans="1:20" ht="13.5" thickBot="1" x14ac:dyDescent="0.25">
      <c r="A16" s="164"/>
      <c r="B16" s="178" t="s">
        <v>72</v>
      </c>
      <c r="C16" s="164" t="s">
        <v>10</v>
      </c>
      <c r="D16" s="116">
        <v>0.18390000000000001</v>
      </c>
      <c r="E16" s="175">
        <f t="shared" si="0"/>
        <v>8.09</v>
      </c>
      <c r="F16" s="112"/>
      <c r="G16" s="116">
        <v>0.18390000000000001</v>
      </c>
      <c r="H16" s="176">
        <f t="shared" si="1"/>
        <v>2.2799999999999998</v>
      </c>
      <c r="I16" s="113"/>
      <c r="J16" s="112"/>
      <c r="K16" s="113"/>
      <c r="L16" s="112"/>
      <c r="M16" s="113"/>
      <c r="N16" s="112"/>
      <c r="O16" s="116">
        <v>0.18390000000000001</v>
      </c>
      <c r="P16" s="176">
        <f t="shared" si="2"/>
        <v>0</v>
      </c>
      <c r="R16" s="105"/>
    </row>
    <row r="17" spans="1:20" ht="20.100000000000001" customHeight="1" thickTop="1" thickBot="1" x14ac:dyDescent="0.3">
      <c r="A17" s="118"/>
      <c r="B17" s="119"/>
      <c r="C17" s="118"/>
      <c r="D17" s="120" t="s">
        <v>67</v>
      </c>
      <c r="E17" s="179">
        <f>ROUND(SUM(E9:E16),2)</f>
        <v>308.62</v>
      </c>
      <c r="F17" s="121"/>
      <c r="G17" s="122"/>
      <c r="H17" s="180">
        <f>ROUND(SUM(H9:H16),2)</f>
        <v>86.98</v>
      </c>
      <c r="I17" s="123"/>
      <c r="J17" s="121"/>
      <c r="K17" s="123"/>
      <c r="L17" s="121"/>
      <c r="M17" s="123"/>
      <c r="N17" s="121"/>
      <c r="O17" s="122"/>
      <c r="P17" s="180">
        <f>ROUND(SUM(P9:P16),2)</f>
        <v>0</v>
      </c>
      <c r="R17" s="113"/>
    </row>
    <row r="18" spans="1:20" ht="12.75" customHeight="1" thickTop="1" x14ac:dyDescent="0.2">
      <c r="A18" s="165" t="s">
        <v>34</v>
      </c>
      <c r="B18" s="181"/>
      <c r="C18" s="164"/>
      <c r="D18" s="124"/>
      <c r="E18" s="175"/>
      <c r="F18" s="112"/>
      <c r="G18" s="125"/>
      <c r="H18" s="176"/>
      <c r="I18" s="113"/>
      <c r="J18" s="112"/>
      <c r="K18" s="113"/>
      <c r="L18" s="112"/>
      <c r="M18" s="113"/>
      <c r="N18" s="112"/>
      <c r="O18" s="113"/>
      <c r="P18" s="176"/>
      <c r="T18" s="126"/>
    </row>
    <row r="19" spans="1:20" x14ac:dyDescent="0.2">
      <c r="A19" s="164"/>
      <c r="B19" s="164" t="s">
        <v>30</v>
      </c>
      <c r="C19" s="164" t="s">
        <v>33</v>
      </c>
      <c r="D19" s="124"/>
      <c r="E19" s="175"/>
      <c r="F19" s="112"/>
      <c r="G19" s="125"/>
      <c r="H19" s="176"/>
      <c r="I19" s="105">
        <v>75.099999999999994</v>
      </c>
      <c r="J19" s="112">
        <f>ROUND(I19*J6,2)</f>
        <v>0</v>
      </c>
      <c r="K19" s="113"/>
      <c r="L19" s="112"/>
      <c r="M19" s="113"/>
      <c r="N19" s="112"/>
      <c r="O19" s="105">
        <v>214.19</v>
      </c>
      <c r="P19" s="176">
        <f>ROUND(O19*P6,2)</f>
        <v>0</v>
      </c>
    </row>
    <row r="20" spans="1:20" x14ac:dyDescent="0.2">
      <c r="A20" s="164"/>
      <c r="B20" s="177" t="s">
        <v>52</v>
      </c>
      <c r="C20" s="164" t="s">
        <v>33</v>
      </c>
      <c r="D20" s="124"/>
      <c r="E20" s="175"/>
      <c r="F20" s="112"/>
      <c r="G20" s="125"/>
      <c r="H20" s="176"/>
      <c r="I20" s="105"/>
      <c r="J20" s="112"/>
      <c r="K20" s="113"/>
      <c r="L20" s="112"/>
      <c r="M20" s="113"/>
      <c r="N20" s="112"/>
      <c r="O20" s="127">
        <v>-83.495599999999996</v>
      </c>
      <c r="P20" s="176">
        <f>ROUND(O20*$P$6,2)</f>
        <v>0</v>
      </c>
      <c r="T20" s="114"/>
    </row>
    <row r="21" spans="1:20" x14ac:dyDescent="0.2">
      <c r="A21" s="164"/>
      <c r="B21" s="164" t="s">
        <v>32</v>
      </c>
      <c r="C21" s="164" t="s">
        <v>10</v>
      </c>
      <c r="D21" s="128">
        <v>0.69789999999999996</v>
      </c>
      <c r="E21" s="175">
        <f>ROUND(D21*$E$8, 2)</f>
        <v>30.71</v>
      </c>
      <c r="F21" s="129"/>
      <c r="G21" s="128">
        <v>0.70909999999999995</v>
      </c>
      <c r="H21" s="176">
        <f>ROUND(G21*$H$8,2)</f>
        <v>8.7899999999999991</v>
      </c>
      <c r="I21" s="113">
        <v>0.96289999999999998</v>
      </c>
      <c r="J21" s="112">
        <f>ROUND(I21*$J$8,2)</f>
        <v>0</v>
      </c>
      <c r="K21" s="113">
        <v>1.0742</v>
      </c>
      <c r="L21" s="112">
        <f>ROUND(K21*$L$8,2)</f>
        <v>0</v>
      </c>
      <c r="M21" s="113">
        <v>0.8054</v>
      </c>
      <c r="N21" s="112">
        <f>ROUND(M21*$N$8,2)</f>
        <v>52.35</v>
      </c>
      <c r="O21" s="113"/>
      <c r="P21" s="176">
        <f>ROUND(O21*$P$8,2)</f>
        <v>0</v>
      </c>
    </row>
    <row r="22" spans="1:20" ht="13.5" thickBot="1" x14ac:dyDescent="0.25">
      <c r="A22" s="164"/>
      <c r="B22" s="177" t="s">
        <v>53</v>
      </c>
      <c r="C22" s="164" t="s">
        <v>10</v>
      </c>
      <c r="D22" s="124">
        <v>-3.2000000000000001E-2</v>
      </c>
      <c r="E22" s="175">
        <f>ROUND(D22*$E$8, 2)</f>
        <v>-1.41</v>
      </c>
      <c r="F22" s="112"/>
      <c r="G22" s="130">
        <v>-3.5299999999999998E-2</v>
      </c>
      <c r="H22" s="176">
        <f>ROUND(G22*$H$8,2)</f>
        <v>-0.44</v>
      </c>
      <c r="I22" s="113"/>
      <c r="J22" s="112"/>
      <c r="K22" s="113"/>
      <c r="L22" s="112"/>
      <c r="M22" s="113"/>
      <c r="N22" s="112"/>
      <c r="O22" s="113"/>
      <c r="P22" s="176">
        <f>ROUND(O22*$P$8,2)</f>
        <v>0</v>
      </c>
      <c r="R22" s="113"/>
    </row>
    <row r="23" spans="1:20" s="137" customFormat="1" ht="20.100000000000001" customHeight="1" thickTop="1" thickBot="1" x14ac:dyDescent="0.25">
      <c r="A23" s="131"/>
      <c r="B23" s="131"/>
      <c r="C23" s="132"/>
      <c r="D23" s="120" t="s">
        <v>66</v>
      </c>
      <c r="E23" s="182">
        <f>ROUND(SUM(E18:E22),2)</f>
        <v>29.3</v>
      </c>
      <c r="F23" s="133"/>
      <c r="G23" s="134"/>
      <c r="H23" s="183">
        <f>ROUND(SUM(H18:H22),2)</f>
        <v>8.35</v>
      </c>
      <c r="I23" s="135"/>
      <c r="J23" s="133"/>
      <c r="K23" s="135"/>
      <c r="L23" s="133"/>
      <c r="M23" s="135"/>
      <c r="N23" s="133"/>
      <c r="O23" s="136"/>
      <c r="P23" s="183">
        <f>ROUND(SUM(P18:P22),2)</f>
        <v>0</v>
      </c>
      <c r="R23" s="138"/>
      <c r="T23" s="98"/>
    </row>
    <row r="24" spans="1:20" ht="12.75" customHeight="1" thickTop="1" x14ac:dyDescent="0.2">
      <c r="A24" s="165" t="s">
        <v>31</v>
      </c>
      <c r="B24" s="181"/>
      <c r="C24" s="164"/>
      <c r="D24" s="124"/>
      <c r="E24" s="175"/>
      <c r="F24" s="112"/>
      <c r="H24" s="176"/>
      <c r="I24" s="113"/>
      <c r="J24" s="112"/>
      <c r="K24" s="113"/>
      <c r="L24" s="112"/>
      <c r="M24" s="113"/>
      <c r="N24" s="112"/>
      <c r="O24" s="113"/>
      <c r="P24" s="176"/>
    </row>
    <row r="25" spans="1:20" x14ac:dyDescent="0.2">
      <c r="A25" s="164"/>
      <c r="B25" s="164" t="s">
        <v>30</v>
      </c>
      <c r="C25" s="164" t="s">
        <v>29</v>
      </c>
      <c r="D25" s="124"/>
      <c r="E25" s="175"/>
      <c r="F25" s="112"/>
      <c r="H25" s="176"/>
      <c r="I25" s="139"/>
      <c r="J25" s="112">
        <f>ROUND(I25*J6,2)</f>
        <v>0</v>
      </c>
      <c r="K25" s="113"/>
      <c r="L25" s="112"/>
      <c r="M25" s="113"/>
      <c r="N25" s="112"/>
      <c r="O25" s="139">
        <v>213.96</v>
      </c>
      <c r="P25" s="176">
        <f>ROUND(O25*P6,2)</f>
        <v>0</v>
      </c>
    </row>
    <row r="26" spans="1:20" x14ac:dyDescent="0.2">
      <c r="A26" s="164"/>
      <c r="B26" s="164" t="s">
        <v>28</v>
      </c>
      <c r="C26" s="164" t="s">
        <v>10</v>
      </c>
      <c r="D26" s="116">
        <v>0.70040000000000002</v>
      </c>
      <c r="E26" s="175">
        <f>ROUND(D26*$E$8, 2)</f>
        <v>30.82</v>
      </c>
      <c r="F26" s="112"/>
      <c r="G26" s="117">
        <v>0.74929999999999997</v>
      </c>
      <c r="H26" s="176">
        <f>ROUND(G26*$H$8,2)</f>
        <v>9.2899999999999991</v>
      </c>
      <c r="I26" s="140">
        <v>0.74929999999999997</v>
      </c>
      <c r="J26" s="112">
        <f>ROUND(I26*$J$8,2)</f>
        <v>0</v>
      </c>
      <c r="K26" s="140">
        <v>0.74929999999999997</v>
      </c>
      <c r="L26" s="112">
        <f>ROUND(K26*$L$8,2)</f>
        <v>0</v>
      </c>
      <c r="M26" s="140">
        <v>0.74929999999999997</v>
      </c>
      <c r="N26" s="112">
        <f>ROUND(M26*$N$8,2)</f>
        <v>48.7</v>
      </c>
      <c r="O26" s="140"/>
      <c r="P26" s="176">
        <f>ROUND(O26*$P$8,2)</f>
        <v>0</v>
      </c>
      <c r="Q26" s="113"/>
      <c r="R26" s="113"/>
      <c r="S26" s="113"/>
    </row>
    <row r="27" spans="1:20" x14ac:dyDescent="0.2">
      <c r="A27" s="165" t="s">
        <v>27</v>
      </c>
      <c r="B27" s="181"/>
      <c r="C27" s="164"/>
      <c r="D27" s="124"/>
      <c r="E27" s="175"/>
      <c r="F27" s="112"/>
      <c r="H27" s="176"/>
      <c r="I27" s="113"/>
      <c r="J27" s="112"/>
      <c r="K27" s="113"/>
      <c r="L27" s="112"/>
      <c r="M27" s="140"/>
      <c r="N27" s="112"/>
      <c r="O27" s="113"/>
      <c r="P27" s="176"/>
    </row>
    <row r="28" spans="1:20" x14ac:dyDescent="0.2">
      <c r="A28" s="164"/>
      <c r="B28" s="164" t="s">
        <v>23</v>
      </c>
      <c r="C28" s="164" t="s">
        <v>26</v>
      </c>
      <c r="D28" s="124"/>
      <c r="E28" s="175"/>
      <c r="F28" s="112"/>
      <c r="G28" s="117">
        <v>34.049999999999997</v>
      </c>
      <c r="H28" s="176">
        <f>G28</f>
        <v>34.049999999999997</v>
      </c>
      <c r="I28" s="139">
        <v>34.049999999999997</v>
      </c>
      <c r="J28" s="112">
        <f>I28</f>
        <v>34.049999999999997</v>
      </c>
      <c r="K28" s="105">
        <v>34.049999999999997</v>
      </c>
      <c r="L28" s="112">
        <f>K28</f>
        <v>34.049999999999997</v>
      </c>
      <c r="M28" s="139">
        <v>34.049999999999997</v>
      </c>
      <c r="N28" s="112">
        <f>M28</f>
        <v>34.049999999999997</v>
      </c>
      <c r="O28" s="139">
        <v>34.049999999999997</v>
      </c>
      <c r="P28" s="176">
        <f>O28</f>
        <v>34.049999999999997</v>
      </c>
    </row>
    <row r="29" spans="1:20" x14ac:dyDescent="0.2">
      <c r="A29" s="164"/>
      <c r="B29" s="164" t="s">
        <v>25</v>
      </c>
      <c r="C29" s="164" t="s">
        <v>10</v>
      </c>
      <c r="D29" s="124">
        <v>0.71560000000000001</v>
      </c>
      <c r="E29" s="175">
        <f>ROUND(D29*$E$8, 2)</f>
        <v>31.49</v>
      </c>
      <c r="F29" s="112"/>
      <c r="H29" s="176"/>
      <c r="I29" s="113"/>
      <c r="J29" s="112"/>
      <c r="K29" s="113"/>
      <c r="L29" s="112"/>
      <c r="M29" s="113"/>
      <c r="N29" s="112"/>
      <c r="O29" s="113"/>
      <c r="P29" s="176"/>
    </row>
    <row r="30" spans="1:20" x14ac:dyDescent="0.2">
      <c r="A30" s="165" t="s">
        <v>24</v>
      </c>
      <c r="B30" s="181"/>
      <c r="C30" s="164"/>
      <c r="D30" s="124"/>
      <c r="E30" s="175"/>
      <c r="F30" s="112"/>
      <c r="H30" s="176"/>
      <c r="I30" s="113"/>
      <c r="J30" s="112"/>
      <c r="K30" s="113"/>
      <c r="L30" s="112"/>
      <c r="M30" s="113"/>
      <c r="N30" s="112"/>
      <c r="O30" s="113"/>
      <c r="P30" s="176"/>
      <c r="T30" s="114"/>
    </row>
    <row r="31" spans="1:20" x14ac:dyDescent="0.2">
      <c r="A31" s="164"/>
      <c r="B31" s="164" t="s">
        <v>23</v>
      </c>
      <c r="C31" s="164" t="s">
        <v>22</v>
      </c>
      <c r="D31" s="116">
        <v>5</v>
      </c>
      <c r="E31" s="175">
        <f>D31</f>
        <v>5</v>
      </c>
      <c r="F31" s="112"/>
      <c r="G31" s="117">
        <v>29.91</v>
      </c>
      <c r="H31" s="176">
        <f>G31</f>
        <v>29.91</v>
      </c>
      <c r="I31" s="139">
        <v>29.91</v>
      </c>
      <c r="J31" s="112">
        <f>I31</f>
        <v>29.91</v>
      </c>
      <c r="K31" s="139">
        <v>29.91</v>
      </c>
      <c r="L31" s="112">
        <f>K31</f>
        <v>29.91</v>
      </c>
      <c r="M31" s="139">
        <v>29.91</v>
      </c>
      <c r="N31" s="112">
        <f>M31</f>
        <v>29.91</v>
      </c>
      <c r="O31" s="139">
        <v>29.91</v>
      </c>
      <c r="P31" s="176">
        <f>O31</f>
        <v>29.91</v>
      </c>
    </row>
    <row r="32" spans="1:20" x14ac:dyDescent="0.2">
      <c r="A32" s="164"/>
      <c r="B32" s="164" t="s">
        <v>21</v>
      </c>
      <c r="C32" s="164" t="s">
        <v>10</v>
      </c>
      <c r="D32" s="124">
        <v>0.52359999999999995</v>
      </c>
      <c r="E32" s="175">
        <f>ROUND(D32*$E$8, 2)</f>
        <v>23.04</v>
      </c>
      <c r="F32" s="112"/>
      <c r="H32" s="176"/>
      <c r="I32" s="113"/>
      <c r="J32" s="112"/>
      <c r="K32" s="113"/>
      <c r="L32" s="112"/>
      <c r="M32" s="113"/>
      <c r="N32" s="112"/>
      <c r="O32" s="113"/>
      <c r="P32" s="176"/>
    </row>
    <row r="33" spans="1:20" x14ac:dyDescent="0.2">
      <c r="A33" s="164" t="s">
        <v>20</v>
      </c>
      <c r="B33" s="164"/>
      <c r="C33" s="164" t="s">
        <v>10</v>
      </c>
      <c r="D33" s="141"/>
      <c r="E33" s="175">
        <f>ROUND(D33*$E$8, 2)</f>
        <v>0</v>
      </c>
      <c r="F33" s="112"/>
      <c r="G33" s="141"/>
      <c r="H33" s="176"/>
      <c r="I33" s="113"/>
      <c r="J33" s="112"/>
      <c r="K33" s="113"/>
      <c r="L33" s="112"/>
      <c r="M33" s="113"/>
      <c r="N33" s="112"/>
      <c r="O33" s="141"/>
      <c r="P33" s="176"/>
      <c r="R33" s="113"/>
    </row>
    <row r="34" spans="1:20" ht="13.5" thickBot="1" x14ac:dyDescent="0.25">
      <c r="A34" s="178" t="s">
        <v>68</v>
      </c>
      <c r="B34" s="164"/>
      <c r="C34" s="164" t="s">
        <v>10</v>
      </c>
      <c r="D34" s="124">
        <v>0.42980000000000002</v>
      </c>
      <c r="E34" s="175">
        <f>ROUND(D34*$E$8, 2)</f>
        <v>18.91</v>
      </c>
      <c r="F34" s="112"/>
      <c r="G34" s="124">
        <v>0.42980000000000002</v>
      </c>
      <c r="H34" s="176">
        <f>ROUND(G34*$H$8,2)</f>
        <v>5.33</v>
      </c>
      <c r="I34" s="140">
        <v>0.36959999999999998</v>
      </c>
      <c r="J34" s="112">
        <f>ROUND(I34*$J$8,2)</f>
        <v>0</v>
      </c>
      <c r="K34" s="140">
        <v>0.36959999999999998</v>
      </c>
      <c r="L34" s="112">
        <f>ROUND(K34*$L$8,2)</f>
        <v>0</v>
      </c>
      <c r="M34" s="140">
        <v>0.36959999999999998</v>
      </c>
      <c r="N34" s="112">
        <f>ROUND(M34*$N$8,2)</f>
        <v>24.02</v>
      </c>
      <c r="O34" s="124">
        <v>0.42980000000000002</v>
      </c>
      <c r="P34" s="176">
        <f>ROUND(O34*$P$8,2)</f>
        <v>0</v>
      </c>
      <c r="R34" s="113"/>
    </row>
    <row r="35" spans="1:20" s="137" customFormat="1" ht="20.100000000000001" customHeight="1" thickTop="1" thickBot="1" x14ac:dyDescent="0.25">
      <c r="A35" s="131"/>
      <c r="B35" s="131"/>
      <c r="C35" s="131"/>
      <c r="D35" s="120" t="s">
        <v>57</v>
      </c>
      <c r="E35" s="184">
        <f>ROUND(SUM(E25:E34),2)</f>
        <v>109.26</v>
      </c>
      <c r="F35" s="133"/>
      <c r="G35" s="136"/>
      <c r="H35" s="185">
        <f>ROUND(SUM(H24:H34),2)</f>
        <v>78.58</v>
      </c>
      <c r="I35" s="135"/>
      <c r="J35" s="133"/>
      <c r="K35" s="135"/>
      <c r="L35" s="133"/>
      <c r="M35" s="135"/>
      <c r="N35" s="133"/>
      <c r="O35" s="136"/>
      <c r="P35" s="186">
        <f>ROUND(SUM(P24:P34),2)</f>
        <v>63.96</v>
      </c>
      <c r="R35" s="142"/>
      <c r="T35" s="98"/>
    </row>
    <row r="36" spans="1:20" ht="13.5" thickTop="1" x14ac:dyDescent="0.2">
      <c r="A36" s="164" t="s">
        <v>19</v>
      </c>
      <c r="B36" s="164"/>
      <c r="C36" s="164" t="s">
        <v>10</v>
      </c>
      <c r="D36" s="124">
        <v>4.3E-3</v>
      </c>
      <c r="E36" s="175">
        <f>ROUND(IF(E8&lt;=10,(0-(E9+E11+E12+E13+E14+E21+E26+E29+E31+E32)*0.3),IF(E8=11,(0-(E9+E11+E12+E13+E14+E21+E26+E29+E31+E32)*0.25),IF(E8=12,(0-(E9+E11+E12+E13+E14+E21+E26+E29+E31+E32)*0.2),IF(E8=13,(0-(E9+E11+E12+E13+E14+E21+E26+E29+E31+E32)*0.15),IF(E8=14,(0-(E9+E11+E12+E13+E14+E21+E26+E29+E31+E32)*0.1),IF(E8=15,(0-(E9+E11+E12+E13+E14+E21+E26+E29+E31+E32)*0.05),E8*D36)))))),2)</f>
        <v>0.19</v>
      </c>
      <c r="F36" s="112"/>
      <c r="G36" s="124">
        <v>4.3E-3</v>
      </c>
      <c r="H36" s="176">
        <f t="shared" ref="H36:H41" si="3">ROUND(G36*$H$8,2)</f>
        <v>0.05</v>
      </c>
      <c r="I36" s="113">
        <v>3.1899999999999998E-2</v>
      </c>
      <c r="J36" s="112">
        <f>ROUND(I36*$J$8,2)</f>
        <v>0</v>
      </c>
      <c r="K36" s="113">
        <v>3.1899999999999998E-2</v>
      </c>
      <c r="L36" s="112">
        <f>ROUND(K36*$L$8,2)</f>
        <v>0</v>
      </c>
      <c r="M36" s="113">
        <v>3.1899999999999998E-2</v>
      </c>
      <c r="N36" s="112">
        <f>ROUND(M36*$N$8,2)</f>
        <v>2.0699999999999998</v>
      </c>
      <c r="O36" s="124">
        <v>4.3E-3</v>
      </c>
      <c r="P36" s="176">
        <f t="shared" ref="P36:P41" si="4">ROUND(O36*$P$8,2)</f>
        <v>0</v>
      </c>
    </row>
    <row r="37" spans="1:20" x14ac:dyDescent="0.2">
      <c r="A37" s="177" t="s">
        <v>55</v>
      </c>
      <c r="B37" s="164"/>
      <c r="C37" s="164" t="s">
        <v>10</v>
      </c>
      <c r="D37" s="124">
        <v>-1.4800000000000001E-2</v>
      </c>
      <c r="E37" s="175">
        <f>IF($E$8&gt;=16,(ROUND(D37*$E$8, 2)),0)</f>
        <v>-0.65</v>
      </c>
      <c r="F37" s="111">
        <f>IF($E$8&gt;=16,(ROUND(E37*$E$8, 2)),0)</f>
        <v>-28.6</v>
      </c>
      <c r="G37" s="124">
        <v>-1.4800000000000001E-2</v>
      </c>
      <c r="H37" s="176">
        <f t="shared" si="3"/>
        <v>-0.18</v>
      </c>
      <c r="I37" s="113"/>
      <c r="J37" s="112"/>
      <c r="K37" s="113"/>
      <c r="L37" s="112"/>
      <c r="M37" s="113"/>
      <c r="N37" s="112"/>
      <c r="O37" s="124">
        <v>-1.4800000000000001E-2</v>
      </c>
      <c r="P37" s="176">
        <f t="shared" si="4"/>
        <v>0</v>
      </c>
    </row>
    <row r="38" spans="1:20" hidden="1" x14ac:dyDescent="0.2">
      <c r="A38" s="177" t="s">
        <v>56</v>
      </c>
      <c r="B38" s="164"/>
      <c r="C38" s="164" t="s">
        <v>10</v>
      </c>
      <c r="D38" s="124"/>
      <c r="E38" s="175">
        <f>IF($E$8&gt;=16,(ROUND(D38*$E$8, 2)),0)</f>
        <v>0</v>
      </c>
      <c r="F38" s="112"/>
      <c r="G38" s="124"/>
      <c r="H38" s="176">
        <f t="shared" si="3"/>
        <v>0</v>
      </c>
      <c r="I38" s="113"/>
      <c r="J38" s="112"/>
      <c r="K38" s="113"/>
      <c r="L38" s="112"/>
      <c r="M38" s="113"/>
      <c r="N38" s="112"/>
      <c r="O38" s="124"/>
      <c r="P38" s="176">
        <f t="shared" si="4"/>
        <v>0</v>
      </c>
    </row>
    <row r="39" spans="1:20" x14ac:dyDescent="0.2">
      <c r="A39" s="164" t="s">
        <v>18</v>
      </c>
      <c r="B39" s="164"/>
      <c r="C39" s="164" t="s">
        <v>7</v>
      </c>
      <c r="D39" s="125"/>
      <c r="E39" s="175">
        <f>IF(E6="Y",IF(E8&lt;=100,IF(E36&lt;0,0-(((E8*(D9+D14+D21+D26+D29+D32))+D31+E36)*0.05),0-(((E8*(D9+D14+D21+D26+D29+D32))+D31)*0.05)),0),0)</f>
        <v>0</v>
      </c>
      <c r="F39" s="143"/>
      <c r="G39" s="125"/>
      <c r="H39" s="176">
        <f t="shared" si="3"/>
        <v>0</v>
      </c>
      <c r="I39" s="113">
        <v>0</v>
      </c>
      <c r="J39" s="112">
        <f>ROUND(I39*$J$8,2)</f>
        <v>0</v>
      </c>
      <c r="K39" s="113">
        <v>0</v>
      </c>
      <c r="L39" s="112">
        <f>ROUND(K39*$L$8,2)</f>
        <v>0</v>
      </c>
      <c r="M39" s="113">
        <v>0</v>
      </c>
      <c r="N39" s="112">
        <f>ROUND(M39*$N$8,2)</f>
        <v>0</v>
      </c>
      <c r="O39" s="125"/>
      <c r="P39" s="176">
        <f t="shared" si="4"/>
        <v>0</v>
      </c>
    </row>
    <row r="40" spans="1:20" x14ac:dyDescent="0.2">
      <c r="A40" s="164" t="s">
        <v>64</v>
      </c>
      <c r="B40" s="164"/>
      <c r="C40" s="164" t="s">
        <v>10</v>
      </c>
      <c r="D40" s="116">
        <v>1E-4</v>
      </c>
      <c r="E40" s="175">
        <f>IF(E6="N",IF(E36&lt;0,0,D40*E8),0)</f>
        <v>4.4000000000000003E-3</v>
      </c>
      <c r="F40" s="112"/>
      <c r="G40" s="116">
        <v>1E-4</v>
      </c>
      <c r="H40" s="176">
        <f t="shared" si="3"/>
        <v>0</v>
      </c>
      <c r="I40" s="113">
        <v>2.2000000000000001E-3</v>
      </c>
      <c r="J40" s="112">
        <f>ROUND(I40*$J$8,2)</f>
        <v>0</v>
      </c>
      <c r="K40" s="113">
        <v>2.2000000000000001E-3</v>
      </c>
      <c r="L40" s="144">
        <f>ROUND(K40*$L$8,2)</f>
        <v>0</v>
      </c>
      <c r="M40" s="113">
        <v>2.2000000000000001E-3</v>
      </c>
      <c r="N40" s="112">
        <f>ROUND(M40*$N$8,2)</f>
        <v>0.14000000000000001</v>
      </c>
      <c r="O40" s="116">
        <v>1E-4</v>
      </c>
      <c r="P40" s="176">
        <f t="shared" si="4"/>
        <v>0</v>
      </c>
    </row>
    <row r="41" spans="1:20" hidden="1" x14ac:dyDescent="0.2">
      <c r="A41" s="177" t="s">
        <v>70</v>
      </c>
      <c r="B41" s="164"/>
      <c r="C41" s="164" t="s">
        <v>10</v>
      </c>
      <c r="D41" s="116"/>
      <c r="E41" s="175">
        <f>IF($E$8&gt;=16,(ROUND(D41*$E$8, 2)),0)</f>
        <v>0</v>
      </c>
      <c r="F41" s="112"/>
      <c r="G41" s="116"/>
      <c r="H41" s="176">
        <f t="shared" si="3"/>
        <v>0</v>
      </c>
      <c r="I41" s="113"/>
      <c r="J41" s="112"/>
      <c r="K41" s="113"/>
      <c r="L41" s="144"/>
      <c r="M41" s="113"/>
      <c r="N41" s="112"/>
      <c r="O41" s="116"/>
      <c r="P41" s="176">
        <f t="shared" si="4"/>
        <v>0</v>
      </c>
    </row>
    <row r="42" spans="1:20" x14ac:dyDescent="0.2">
      <c r="A42" s="164"/>
      <c r="B42" s="187" t="s">
        <v>9</v>
      </c>
      <c r="C42" s="178" t="s">
        <v>7</v>
      </c>
      <c r="D42" s="145"/>
      <c r="E42" s="175"/>
      <c r="F42" s="112"/>
      <c r="H42" s="176">
        <v>0</v>
      </c>
      <c r="J42" s="112"/>
      <c r="L42" s="112"/>
      <c r="N42" s="112"/>
      <c r="P42" s="176"/>
    </row>
    <row r="43" spans="1:20" ht="13.5" thickBot="1" x14ac:dyDescent="0.25">
      <c r="A43" s="164"/>
      <c r="B43" s="187" t="s">
        <v>8</v>
      </c>
      <c r="C43" s="178" t="s">
        <v>7</v>
      </c>
      <c r="D43" s="145"/>
      <c r="E43" s="175"/>
      <c r="F43" s="112"/>
      <c r="H43" s="176"/>
      <c r="J43" s="112"/>
      <c r="L43" s="112"/>
      <c r="N43" s="112"/>
      <c r="P43" s="176"/>
    </row>
    <row r="44" spans="1:20" ht="20.100000000000001" customHeight="1" thickTop="1" thickBot="1" x14ac:dyDescent="0.3">
      <c r="A44" s="118"/>
      <c r="B44" s="118"/>
      <c r="C44" s="118"/>
      <c r="D44" s="120" t="s">
        <v>58</v>
      </c>
      <c r="E44" s="179">
        <f>ROUND(SUM(E36:E43),2)</f>
        <v>-0.46</v>
      </c>
      <c r="F44" s="121"/>
      <c r="G44" s="146"/>
      <c r="H44" s="180">
        <f>ROUND(SUM(H36:H43),2)</f>
        <v>-0.13</v>
      </c>
      <c r="I44" s="123"/>
      <c r="J44" s="121"/>
      <c r="K44" s="123"/>
      <c r="L44" s="147"/>
      <c r="M44" s="123"/>
      <c r="N44" s="121"/>
      <c r="O44" s="146"/>
      <c r="P44" s="188">
        <f>ROUND(SUM(P36:P43),2)</f>
        <v>0</v>
      </c>
      <c r="R44" s="113"/>
      <c r="T44" s="99"/>
    </row>
    <row r="45" spans="1:20" ht="12.75" customHeight="1" thickTop="1" x14ac:dyDescent="0.2">
      <c r="A45" s="189" t="s">
        <v>85</v>
      </c>
      <c r="B45" s="190"/>
      <c r="C45" s="164" t="s">
        <v>10</v>
      </c>
      <c r="D45" s="124">
        <v>9.7000000000000003E-3</v>
      </c>
      <c r="E45" s="175">
        <f>ROUND(D45*$E$8, 2)</f>
        <v>0.43</v>
      </c>
      <c r="F45" s="112"/>
      <c r="G45" s="124">
        <v>3.7000000000000002E-3</v>
      </c>
      <c r="H45" s="176">
        <f>ROUND(G45*$H$8,2)</f>
        <v>0.05</v>
      </c>
      <c r="I45" s="113"/>
      <c r="J45" s="112"/>
      <c r="K45" s="113"/>
      <c r="L45" s="112"/>
      <c r="M45" s="113"/>
      <c r="N45" s="112"/>
      <c r="O45" s="124">
        <v>5.7000000000000002E-3</v>
      </c>
      <c r="P45" s="176">
        <f>ROUND(O45*$P$8,2)</f>
        <v>0</v>
      </c>
    </row>
    <row r="46" spans="1:20" ht="12.75" customHeight="1" x14ac:dyDescent="0.2">
      <c r="A46" s="165" t="s">
        <v>17</v>
      </c>
      <c r="B46" s="181"/>
      <c r="C46" s="164"/>
      <c r="D46" s="124"/>
      <c r="E46" s="175"/>
      <c r="F46" s="112"/>
      <c r="H46" s="176"/>
      <c r="I46" s="113"/>
      <c r="J46" s="112"/>
      <c r="K46" s="113"/>
      <c r="L46" s="112"/>
      <c r="M46" s="113"/>
      <c r="N46" s="112"/>
      <c r="O46" s="113"/>
      <c r="P46" s="176"/>
    </row>
    <row r="47" spans="1:20" x14ac:dyDescent="0.2">
      <c r="A47" s="164"/>
      <c r="B47" s="164" t="s">
        <v>16</v>
      </c>
      <c r="C47" s="164" t="s">
        <v>10</v>
      </c>
      <c r="D47" s="149">
        <v>0.3669</v>
      </c>
      <c r="E47" s="175">
        <f>ROUND(D47*$E$8, 2)</f>
        <v>16.14</v>
      </c>
      <c r="F47" s="112"/>
      <c r="G47" s="149">
        <v>0.3669</v>
      </c>
      <c r="H47" s="176">
        <f>ROUND(G47*$H$8,2)</f>
        <v>4.55</v>
      </c>
      <c r="I47" s="113">
        <v>0.1116</v>
      </c>
      <c r="J47" s="112">
        <f>ROUND(I47*$J$8,2)</f>
        <v>0</v>
      </c>
      <c r="K47" s="113">
        <v>0.1116</v>
      </c>
      <c r="L47" s="112">
        <f>ROUND(K47*$L$8,2)</f>
        <v>0</v>
      </c>
      <c r="M47" s="113">
        <v>0.1116</v>
      </c>
      <c r="N47" s="112">
        <f>ROUND(M47*$N$8,2)</f>
        <v>7.25</v>
      </c>
      <c r="O47" s="149">
        <v>0.3669</v>
      </c>
      <c r="P47" s="176">
        <f>ROUND(O47*$P$8,2)</f>
        <v>0</v>
      </c>
      <c r="S47" s="105"/>
    </row>
    <row r="48" spans="1:20" x14ac:dyDescent="0.2">
      <c r="A48" s="164"/>
      <c r="B48" s="164" t="s">
        <v>15</v>
      </c>
      <c r="C48" s="164" t="s">
        <v>10</v>
      </c>
      <c r="D48" s="150">
        <v>7.7799999999999994E-2</v>
      </c>
      <c r="E48" s="175">
        <f>ROUND(D48*$E$8, 2)</f>
        <v>3.42</v>
      </c>
      <c r="F48" s="112"/>
      <c r="G48" s="150">
        <v>7.9100000000000004E-2</v>
      </c>
      <c r="H48" s="176">
        <f>ROUND(G48*$H$8,2)</f>
        <v>0.98</v>
      </c>
      <c r="I48" s="113">
        <v>5.7000000000000002E-3</v>
      </c>
      <c r="J48" s="112">
        <f>ROUND(I48*$J$8,2)</f>
        <v>0</v>
      </c>
      <c r="K48" s="113">
        <v>5.4000000000000003E-3</v>
      </c>
      <c r="L48" s="112">
        <f>ROUND(K48*$L$8,2)</f>
        <v>0</v>
      </c>
      <c r="M48" s="113">
        <v>4.0000000000000001E-3</v>
      </c>
      <c r="N48" s="112">
        <f>ROUND(M48*$N$8,2)</f>
        <v>0.26</v>
      </c>
      <c r="O48" s="150">
        <v>7.9899999999999999E-2</v>
      </c>
      <c r="P48" s="176">
        <f>ROUND(O48*$P$8,2)</f>
        <v>0</v>
      </c>
    </row>
    <row r="49" spans="1:19" x14ac:dyDescent="0.2">
      <c r="A49" s="164"/>
      <c r="B49" s="164" t="s">
        <v>14</v>
      </c>
      <c r="C49" s="164" t="s">
        <v>10</v>
      </c>
      <c r="D49" s="124">
        <v>4.5400000000000003E-2</v>
      </c>
      <c r="E49" s="175">
        <f>ROUND(D49*$E$8, 2)</f>
        <v>2</v>
      </c>
      <c r="F49" s="112"/>
      <c r="G49" s="124">
        <v>4.5400000000000003E-2</v>
      </c>
      <c r="H49" s="176">
        <f>ROUND(G49*$H$8,2)</f>
        <v>0.56000000000000005</v>
      </c>
      <c r="I49" s="113">
        <v>1.44E-2</v>
      </c>
      <c r="J49" s="112">
        <f>ROUND(I49*$J$8,2)</f>
        <v>0</v>
      </c>
      <c r="K49" s="113">
        <v>1.44E-2</v>
      </c>
      <c r="L49" s="112">
        <f>ROUND(K49*$L$8,2)</f>
        <v>0</v>
      </c>
      <c r="M49" s="113">
        <v>1.44E-2</v>
      </c>
      <c r="N49" s="112">
        <f>ROUND(M49*$N$8,2)</f>
        <v>0.94</v>
      </c>
      <c r="O49" s="124">
        <v>4.5400000000000003E-2</v>
      </c>
      <c r="P49" s="176">
        <f>ROUND(O49*$P$8,2)</f>
        <v>0</v>
      </c>
    </row>
    <row r="50" spans="1:19" x14ac:dyDescent="0.2">
      <c r="A50" s="164"/>
      <c r="B50" s="164" t="s">
        <v>13</v>
      </c>
      <c r="C50" s="164" t="s">
        <v>10</v>
      </c>
      <c r="D50" s="124">
        <v>0.2843</v>
      </c>
      <c r="E50" s="175">
        <f>ROUND(D50*$E$8+(E28+E31)*0.12,2)</f>
        <v>13.11</v>
      </c>
      <c r="F50" s="112"/>
      <c r="G50" s="124">
        <v>0.14149999999999999</v>
      </c>
      <c r="H50" s="176">
        <f>ROUND(G50*$H$8+(H28+H31)*0.12,2)</f>
        <v>9.43</v>
      </c>
      <c r="I50" s="113">
        <v>0.1535</v>
      </c>
      <c r="J50" s="112">
        <f>ROUND((J8*I50)+(J28+J31+J25)*0.12,2)</f>
        <v>7.68</v>
      </c>
      <c r="K50" s="113">
        <v>0.1535</v>
      </c>
      <c r="L50" s="112">
        <f>ROUND(((K50*$L$8)+(L28+L31)*0.12),2)</f>
        <v>7.68</v>
      </c>
      <c r="M50" s="113">
        <v>0.1535</v>
      </c>
      <c r="N50" s="112">
        <f>ROUND(((M50*$N$8)+(N28+N31)*0.12),2)</f>
        <v>17.649999999999999</v>
      </c>
      <c r="O50" s="124">
        <v>5.16E-2</v>
      </c>
      <c r="P50" s="176">
        <f>ROUND((P8*O50)+(P28+P31+P25)*0.12,2)</f>
        <v>7.68</v>
      </c>
      <c r="S50" s="105"/>
    </row>
    <row r="51" spans="1:19" ht="13.5" thickBot="1" x14ac:dyDescent="0.25">
      <c r="A51" s="164"/>
      <c r="B51" s="164" t="s">
        <v>12</v>
      </c>
      <c r="C51" s="164" t="s">
        <v>10</v>
      </c>
      <c r="D51" s="124">
        <v>5.0000000000000001E-4</v>
      </c>
      <c r="E51" s="175">
        <f>ROUND((D51*$E$8) + (E43*0.12), 2)</f>
        <v>0.02</v>
      </c>
      <c r="F51" s="112">
        <f>SUM(E47:E51)</f>
        <v>34.690000000000005</v>
      </c>
      <c r="G51" s="124">
        <v>5.0000000000000001E-4</v>
      </c>
      <c r="H51" s="176">
        <f>ROUND((G51*$H$8)+((H43)*0.12),2)</f>
        <v>0.01</v>
      </c>
      <c r="I51" s="113">
        <v>4.1000000000000003E-3</v>
      </c>
      <c r="J51" s="112">
        <f>ROUND((I51*$J$8)+((J43+J40)*0.12),2)</f>
        <v>0</v>
      </c>
      <c r="K51" s="113">
        <v>4.1000000000000003E-3</v>
      </c>
      <c r="L51" s="112">
        <f>ROUND((K51*$L$8)+((L43+L40)*0.12),2)</f>
        <v>0</v>
      </c>
      <c r="M51" s="113">
        <v>4.1000000000000003E-3</v>
      </c>
      <c r="N51" s="112">
        <f>ROUND(M51*$N$8+(N40*0.12),2)</f>
        <v>0.28000000000000003</v>
      </c>
      <c r="O51" s="124">
        <v>5.0000000000000001E-4</v>
      </c>
      <c r="P51" s="176">
        <f>ROUND((O51*$P$8),2)</f>
        <v>0</v>
      </c>
    </row>
    <row r="52" spans="1:19" ht="20.100000000000001" customHeight="1" thickTop="1" thickBot="1" x14ac:dyDescent="0.3">
      <c r="A52" s="118"/>
      <c r="B52" s="118"/>
      <c r="C52" s="118"/>
      <c r="D52" s="120" t="s">
        <v>65</v>
      </c>
      <c r="E52" s="191">
        <f>ROUND(SUM(E45:E51),2)</f>
        <v>35.119999999999997</v>
      </c>
      <c r="F52" s="151"/>
      <c r="G52" s="118"/>
      <c r="H52" s="192">
        <f>ROUND(SUM(H45:H51),2)</f>
        <v>15.58</v>
      </c>
      <c r="I52" s="152"/>
      <c r="J52" s="151"/>
      <c r="K52" s="152"/>
      <c r="L52" s="151"/>
      <c r="M52" s="152"/>
      <c r="N52" s="151"/>
      <c r="O52" s="123"/>
      <c r="P52" s="192">
        <f>ROUND(SUM(P45:P51),2)</f>
        <v>7.68</v>
      </c>
      <c r="R52" s="113"/>
    </row>
    <row r="53" spans="1:19" ht="12.75" customHeight="1" thickTop="1" x14ac:dyDescent="0.25">
      <c r="A53" s="106" t="s">
        <v>69</v>
      </c>
      <c r="B53" s="181"/>
      <c r="C53" s="190"/>
      <c r="D53" s="153"/>
      <c r="E53" s="193"/>
      <c r="F53" s="154"/>
      <c r="G53" s="148"/>
      <c r="H53" s="194"/>
      <c r="I53" s="155"/>
      <c r="J53" s="154"/>
      <c r="K53" s="155"/>
      <c r="L53" s="154"/>
      <c r="M53" s="155"/>
      <c r="N53" s="154"/>
      <c r="O53" s="155"/>
      <c r="P53" s="194"/>
    </row>
    <row r="54" spans="1:19" x14ac:dyDescent="0.2">
      <c r="B54" s="164" t="s">
        <v>61</v>
      </c>
      <c r="C54" s="164" t="s">
        <v>10</v>
      </c>
      <c r="D54" s="115">
        <v>0.15440000000000001</v>
      </c>
      <c r="E54" s="175">
        <f t="shared" ref="E54:E59" si="5">ROUND(D54*$E$8, 2)</f>
        <v>6.79</v>
      </c>
      <c r="F54" s="112"/>
      <c r="G54" s="113">
        <v>0.15440000000000001</v>
      </c>
      <c r="H54" s="176">
        <f t="shared" ref="H54:H59" si="6">ROUND(G54*$H$8,2)</f>
        <v>1.91</v>
      </c>
      <c r="I54" s="113">
        <v>0.1163</v>
      </c>
      <c r="J54" s="112">
        <f>ROUND(I54*$J$8,2)</f>
        <v>0</v>
      </c>
      <c r="K54" s="113">
        <v>0.1163</v>
      </c>
      <c r="L54" s="112">
        <f>ROUND(K54*$L$8,2)</f>
        <v>0</v>
      </c>
      <c r="M54" s="113">
        <v>0.1163</v>
      </c>
      <c r="N54" s="112">
        <f>ROUND(M54*$N$8,2)</f>
        <v>7.56</v>
      </c>
      <c r="O54" s="113">
        <v>0.15440000000000001</v>
      </c>
      <c r="P54" s="176">
        <f t="shared" ref="P54:P59" si="7">ROUND(O54*$P$8,2)</f>
        <v>0</v>
      </c>
    </row>
    <row r="55" spans="1:19" x14ac:dyDescent="0.2">
      <c r="B55" s="164" t="s">
        <v>62</v>
      </c>
      <c r="C55" s="164" t="s">
        <v>10</v>
      </c>
      <c r="D55" s="115">
        <v>1.6999999999999999E-3</v>
      </c>
      <c r="E55" s="175">
        <f t="shared" si="5"/>
        <v>7.0000000000000007E-2</v>
      </c>
      <c r="F55" s="112"/>
      <c r="G55" s="115">
        <v>1.6999999999999999E-3</v>
      </c>
      <c r="H55" s="176">
        <f t="shared" si="6"/>
        <v>0.02</v>
      </c>
      <c r="I55" s="113"/>
      <c r="J55" s="112"/>
      <c r="K55" s="113"/>
      <c r="L55" s="112"/>
      <c r="M55" s="113"/>
      <c r="N55" s="112"/>
      <c r="O55" s="115">
        <v>1.6999999999999999E-3</v>
      </c>
      <c r="P55" s="176">
        <f t="shared" si="7"/>
        <v>0</v>
      </c>
    </row>
    <row r="56" spans="1:19" x14ac:dyDescent="0.2">
      <c r="B56" s="164" t="s">
        <v>11</v>
      </c>
      <c r="C56" s="164" t="s">
        <v>10</v>
      </c>
      <c r="D56" s="124"/>
      <c r="E56" s="175">
        <f t="shared" si="5"/>
        <v>0</v>
      </c>
      <c r="F56" s="112"/>
      <c r="G56" s="113"/>
      <c r="H56" s="176">
        <f t="shared" si="6"/>
        <v>0</v>
      </c>
      <c r="I56" s="113">
        <v>2.5000000000000001E-3</v>
      </c>
      <c r="J56" s="112">
        <f>ROUND(I56*$J$8,2)</f>
        <v>0</v>
      </c>
      <c r="K56" s="113">
        <v>2.5000000000000001E-3</v>
      </c>
      <c r="L56" s="112">
        <f>ROUND(K56*$L$8,2)</f>
        <v>0</v>
      </c>
      <c r="M56" s="113">
        <v>2.5000000000000001E-3</v>
      </c>
      <c r="N56" s="112">
        <f>ROUND(M56*$N$8,2)</f>
        <v>0.16</v>
      </c>
      <c r="O56" s="113"/>
      <c r="P56" s="176">
        <f t="shared" si="7"/>
        <v>0</v>
      </c>
    </row>
    <row r="57" spans="1:19" x14ac:dyDescent="0.2">
      <c r="B57" s="164" t="s">
        <v>0</v>
      </c>
      <c r="C57" s="164" t="s">
        <v>10</v>
      </c>
      <c r="D57" s="124"/>
      <c r="E57" s="175">
        <f t="shared" si="5"/>
        <v>0</v>
      </c>
      <c r="F57" s="112"/>
      <c r="G57" s="124"/>
      <c r="H57" s="176">
        <f t="shared" si="6"/>
        <v>0</v>
      </c>
      <c r="I57" s="113"/>
      <c r="J57" s="112"/>
      <c r="K57" s="113"/>
      <c r="L57" s="112"/>
      <c r="M57" s="113"/>
      <c r="N57" s="112"/>
      <c r="O57" s="124"/>
      <c r="P57" s="176">
        <f t="shared" si="7"/>
        <v>0</v>
      </c>
    </row>
    <row r="58" spans="1:19" x14ac:dyDescent="0.2">
      <c r="B58" s="164" t="s">
        <v>63</v>
      </c>
      <c r="C58" s="164" t="s">
        <v>10</v>
      </c>
      <c r="D58" s="124">
        <v>4.2799999999999998E-2</v>
      </c>
      <c r="E58" s="175">
        <f t="shared" si="5"/>
        <v>1.88</v>
      </c>
      <c r="F58" s="112"/>
      <c r="G58" s="124">
        <v>4.2799999999999998E-2</v>
      </c>
      <c r="H58" s="176">
        <f t="shared" si="6"/>
        <v>0.53</v>
      </c>
      <c r="I58" s="113"/>
      <c r="J58" s="112"/>
      <c r="K58" s="113"/>
      <c r="L58" s="112"/>
      <c r="M58" s="113"/>
      <c r="N58" s="112"/>
      <c r="O58" s="124">
        <v>4.2799999999999998E-2</v>
      </c>
      <c r="P58" s="176">
        <f t="shared" si="7"/>
        <v>0</v>
      </c>
    </row>
    <row r="59" spans="1:19" ht="13.5" thickBot="1" x14ac:dyDescent="0.25">
      <c r="B59" s="164" t="s">
        <v>71</v>
      </c>
      <c r="C59" s="164" t="s">
        <v>10</v>
      </c>
      <c r="D59" s="124">
        <v>9.8299999999999998E-2</v>
      </c>
      <c r="E59" s="175">
        <f t="shared" si="5"/>
        <v>4.33</v>
      </c>
      <c r="F59" s="112"/>
      <c r="G59" s="124">
        <v>9.8299999999999998E-2</v>
      </c>
      <c r="H59" s="176">
        <f t="shared" si="6"/>
        <v>1.22</v>
      </c>
      <c r="J59" s="112"/>
      <c r="L59" s="112"/>
      <c r="N59" s="112"/>
      <c r="O59" s="124">
        <v>9.8299999999999998E-2</v>
      </c>
      <c r="P59" s="176">
        <f t="shared" si="7"/>
        <v>0</v>
      </c>
    </row>
    <row r="60" spans="1:19" ht="20.100000000000001" customHeight="1" thickTop="1" thickBot="1" x14ac:dyDescent="0.3">
      <c r="A60" s="118"/>
      <c r="B60" s="156"/>
      <c r="C60" s="157"/>
      <c r="D60" s="120" t="s">
        <v>59</v>
      </c>
      <c r="E60" s="195">
        <f>ROUND(SUM(E54:E59),2)</f>
        <v>13.07</v>
      </c>
      <c r="F60" s="121"/>
      <c r="G60" s="118"/>
      <c r="H60" s="196">
        <f>ROUND(SUM(H54:H59),2)</f>
        <v>3.68</v>
      </c>
      <c r="I60" s="118"/>
      <c r="J60" s="121"/>
      <c r="K60" s="118"/>
      <c r="L60" s="121"/>
      <c r="M60" s="118"/>
      <c r="N60" s="121"/>
      <c r="O60" s="118"/>
      <c r="P60" s="197">
        <f>ROUND(SUM(P54:P59),2)</f>
        <v>0</v>
      </c>
      <c r="R60" s="113"/>
    </row>
    <row r="61" spans="1:19" s="126" customFormat="1" ht="17.25" thickTop="1" thickBot="1" x14ac:dyDescent="0.3">
      <c r="B61" s="198" t="s">
        <v>6</v>
      </c>
      <c r="C61" s="199" t="s">
        <v>5</v>
      </c>
      <c r="D61" s="158"/>
      <c r="E61" s="200">
        <f>E17+E23+E35+E44+E52+E60</f>
        <v>494.91</v>
      </c>
      <c r="F61" s="159">
        <f>SUM(F9:F59)</f>
        <v>6.0900000000000034</v>
      </c>
      <c r="G61" s="160"/>
      <c r="H61" s="201">
        <f>H17+H23+H35+H44+H52+H60</f>
        <v>193.04000000000002</v>
      </c>
      <c r="J61" s="161">
        <f>SUM(J9:J59)</f>
        <v>71.639999999999986</v>
      </c>
      <c r="L61" s="161">
        <f>SUM(L9:L59)</f>
        <v>71.639999999999986</v>
      </c>
      <c r="N61" s="161">
        <f>SUM(N9:N59)</f>
        <v>452.53999999999996</v>
      </c>
      <c r="P61" s="201">
        <f>P17+P23+P35+P44+P52+P60</f>
        <v>71.64</v>
      </c>
    </row>
    <row r="62" spans="1:19" ht="13.5" thickTop="1" x14ac:dyDescent="0.2">
      <c r="C62" s="202" t="s">
        <v>4</v>
      </c>
      <c r="D62" s="203">
        <f>ROUND((D9+D10+D11+D12+D13+D14+D15+D16+D20+D21+D22+D26+D29+D32+D33+D34+D36+D37+D38+D40+D45+D47+D48+D49+D50+D51+D54+D55+D56+D57+D58+D59),4)</f>
        <v>11.121</v>
      </c>
      <c r="E62" s="162"/>
      <c r="F62" s="162" t="e">
        <f>ROUND((F9+F11+F12+F13+F14+F19+F21+F26+F29+F32+F33+F34+#REF!+F36+F47+F48+F49+F50+F51+F54+F56),4)</f>
        <v>#REF!</v>
      </c>
      <c r="G62" s="203">
        <f>ROUND((G9+G10+G11+G12+G13+G14+G15+D16+G19+G20+G21+G22+G26+G29+G32+G33+G34+G36+G37+G38+G40+G45+G47+G48+G49+G50+G51+G54+G55+G56+G57+G58+G59),4)</f>
        <v>9.7911000000000001</v>
      </c>
      <c r="H62" s="162"/>
      <c r="I62" s="162" t="e">
        <f>ROUND((I9+I11+I12+I13+I14+I21+I26+I29+I32+I33+I34+#REF!+I36+I40+I47+I48+I49+I50+I51+I54+I56),4)</f>
        <v>#REF!</v>
      </c>
      <c r="J62" s="162"/>
      <c r="K62" s="162" t="e">
        <f>ROUND((K9+K11+K12+K13+K14+K19+K21+K26+K29+K32+K34+#REF!+K36+K40+K47+K48+K49+K50+K51+K54+K56),4)</f>
        <v>#REF!</v>
      </c>
      <c r="L62" s="162"/>
      <c r="M62" s="162" t="e">
        <f>ROUND((M9+M11+M12+M13+M14+M19+M21+M26+M29+M32+M34+#REF!+M36+M40+M47+M48+M49+M50+M51+M54+M56),4)</f>
        <v>#REF!</v>
      </c>
      <c r="N62" s="162"/>
      <c r="O62" s="203">
        <f>ROUND((O9+O10+O11+O12+O13+O14+O15+O16+O21+O26+O29+O32+O33+O34+O36+O37+O38+O40+O45+O47+O48+O49+O50+O51+O54+O55+O56+O57+O58+O59),4)</f>
        <v>8.2809000000000008</v>
      </c>
    </row>
    <row r="63" spans="1:19" x14ac:dyDescent="0.2">
      <c r="D63" s="162"/>
      <c r="R63" s="113"/>
    </row>
    <row r="64" spans="1:19" x14ac:dyDescent="0.2">
      <c r="D64" s="113"/>
      <c r="G64" s="113"/>
      <c r="O64" s="113"/>
    </row>
    <row r="65" spans="1:16" x14ac:dyDescent="0.2">
      <c r="D65" s="105"/>
    </row>
    <row r="69" spans="1:16" s="99" customFormat="1" x14ac:dyDescent="0.2">
      <c r="A69" s="98"/>
      <c r="B69" s="98"/>
      <c r="C69" s="98"/>
      <c r="D69" s="98"/>
      <c r="E69" s="163"/>
      <c r="G69" s="98"/>
      <c r="I69" s="98"/>
      <c r="K69" s="98"/>
      <c r="M69" s="98"/>
      <c r="O69" s="98"/>
      <c r="P69" s="98"/>
    </row>
    <row r="71" spans="1:16" s="99" customFormat="1" x14ac:dyDescent="0.2">
      <c r="A71" s="98"/>
      <c r="B71" s="98"/>
      <c r="C71" s="98"/>
      <c r="D71" s="98"/>
      <c r="G71" s="98"/>
      <c r="I71" s="98"/>
      <c r="K71" s="113"/>
      <c r="M71" s="98"/>
      <c r="O71" s="98"/>
      <c r="P71" s="98"/>
    </row>
  </sheetData>
  <sheetProtection selectLockedCells="1"/>
  <pageMargins left="0.75" right="0.75" top="1" bottom="1" header="0.5" footer="0.5"/>
  <pageSetup paperSize="11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AUG22</vt:lpstr>
      <vt:lpstr>JUL22</vt:lpstr>
      <vt:lpstr>JUN22</vt:lpstr>
      <vt:lpstr>MAY22</vt:lpstr>
      <vt:lpstr>APR22</vt:lpstr>
      <vt:lpstr>MAR22</vt:lpstr>
      <vt:lpstr>FEB22</vt:lpstr>
      <vt:lpstr>JAN22</vt:lpstr>
      <vt:lpstr>DEC21</vt:lpstr>
      <vt:lpstr>NOV21</vt:lpstr>
      <vt:lpstr>OCT21</vt:lpstr>
      <vt:lpstr>SEP21</vt:lpstr>
      <vt:lpstr>AUG21</vt:lpstr>
      <vt:lpstr>JUL21</vt:lpstr>
      <vt:lpstr>JUN21</vt:lpstr>
      <vt:lpstr>MAY21</vt:lpstr>
      <vt:lpstr>APR21</vt:lpstr>
      <vt:lpstr>MAR21</vt:lpstr>
      <vt:lpstr>FEB21</vt:lpstr>
      <vt:lpstr>JAN21</vt:lpstr>
      <vt:lpstr>DEC20</vt:lpstr>
      <vt:lpstr>NOV20</vt:lpstr>
      <vt:lpstr>OCT20</vt:lpstr>
      <vt:lpstr>Sheet1</vt:lpstr>
    </vt:vector>
  </TitlesOfParts>
  <Company>BOHECO 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II ELECTRIC COOPERATIVE, INC.</dc:creator>
  <cp:lastModifiedBy>Celcius</cp:lastModifiedBy>
  <dcterms:created xsi:type="dcterms:W3CDTF">2015-04-20T05:39:58Z</dcterms:created>
  <dcterms:modified xsi:type="dcterms:W3CDTF">2022-08-18T00:54:14Z</dcterms:modified>
</cp:coreProperties>
</file>