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jose_oliet_uah_es/Documents/Project Management/Justificación técnica y económica/Gestión de costes/"/>
    </mc:Choice>
  </mc:AlternateContent>
  <xr:revisionPtr revIDLastSave="86" documentId="13_ncr:1_{E829560E-BF3C-45E4-A5C4-63FA2EDEEDD4}" xr6:coauthVersionLast="47" xr6:coauthVersionMax="47" xr10:uidLastSave="{E9C7C5E0-915D-49CF-9376-754C978CE7DE}"/>
  <bookViews>
    <workbookView xWindow="-98" yWindow="-98" windowWidth="22276" windowHeight="13996" xr2:uid="{A8D3A083-8413-41C8-B8C4-534128816C4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1" l="1"/>
  <c r="G42" i="1"/>
  <c r="J49" i="1"/>
  <c r="C18" i="1"/>
  <c r="H49" i="1"/>
  <c r="J42" i="1"/>
  <c r="D54" i="1"/>
  <c r="B54" i="1"/>
  <c r="B47" i="1"/>
  <c r="D47" i="1"/>
  <c r="D40" i="1"/>
  <c r="E46" i="1"/>
  <c r="J50" i="1"/>
  <c r="B42" i="1"/>
  <c r="D39" i="1"/>
  <c r="D42" i="1" s="1"/>
  <c r="D29" i="1"/>
  <c r="D33" i="1" s="1"/>
  <c r="J35" i="1"/>
  <c r="J38" i="1" s="1"/>
  <c r="E53" i="1" s="1"/>
  <c r="E18" i="1" l="1"/>
  <c r="E27" i="1"/>
  <c r="J45" i="1"/>
  <c r="E41" i="1" s="1"/>
  <c r="J52" i="1"/>
  <c r="C16" i="1" s="1"/>
  <c r="E52" i="1"/>
  <c r="E54" i="1" s="1"/>
  <c r="C59" i="1" s="1"/>
  <c r="E39" i="1"/>
  <c r="E40" i="1"/>
  <c r="E38" i="1"/>
  <c r="E45" i="1"/>
  <c r="E47" i="1" s="1"/>
  <c r="E13" i="1"/>
  <c r="E31" i="1"/>
  <c r="E12" i="1"/>
  <c r="E4" i="1"/>
  <c r="E8" i="1"/>
  <c r="E11" i="1"/>
  <c r="E20" i="1"/>
  <c r="E22" i="1"/>
  <c r="E21" i="1"/>
  <c r="E24" i="1"/>
  <c r="E15" i="1"/>
  <c r="E7" i="1"/>
  <c r="E6" i="1"/>
  <c r="E10" i="1"/>
  <c r="E17" i="1"/>
  <c r="E26" i="1"/>
  <c r="E5" i="1"/>
  <c r="E16" i="1"/>
  <c r="E25" i="1"/>
  <c r="E14" i="1"/>
  <c r="E29" i="1" l="1"/>
  <c r="E33" i="1" s="1"/>
  <c r="C58" i="1" s="1"/>
  <c r="C29" i="1"/>
  <c r="E42" i="1"/>
  <c r="D58" i="1" s="1"/>
  <c r="B58" i="1" l="1"/>
  <c r="E58" i="1" s="1"/>
  <c r="B59" i="1" s="1"/>
  <c r="E59" i="1" s="1"/>
  <c r="C33" i="1"/>
  <c r="B60" i="1" l="1"/>
  <c r="C60" i="1"/>
  <c r="E60" i="1"/>
  <c r="E69" i="1" l="1"/>
  <c r="E63" i="1"/>
  <c r="E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tc={E30D6540-178F-4F69-B86E-355BA7B54A8F}</author>
    <author>tc={DF6D5C42-35DC-4BF7-A34F-E8E74FD4383F}</author>
    <author>tc={C89BC8DE-F488-4A1F-9445-2E189FBAD11F}</author>
    <author>tc={0B3F4025-6448-4720-BC3F-46A45BA36B3E}</author>
    <author>tc={D6345A3B-434B-424C-9DC4-588C5F8CEB97}</author>
    <author>tc={6073072E-929F-42B2-AD2C-E7BEF5956AB5}</author>
    <author>tc={8437300D-B8B9-4476-A38B-B3C4F15B8065}</author>
    <author>tc={9FD2476E-11AB-49FD-952F-EF63A39CA3B8}</author>
    <author>tc={A24647CC-0B74-484F-9037-3AB36F33841D}</author>
    <author>tc={F3BD350B-489F-4654-9232-E06801F07557}</author>
    <author>tc={EA5EF941-8244-4E53-A362-FFBFD11A7B0B}</author>
    <author>tc={9A37AE1D-2E0F-44BA-B920-00DB4FF36590}</author>
    <author>tc={840D9FFF-E930-49BB-AA45-BF70A1BEE47B}</author>
    <author>tc={26610FE6-637C-42E6-8311-D91CFB072D5E}</author>
    <author>tc={357DC78E-92DB-4CDC-B983-F5B5C1044CCD}</author>
    <author>tc={ECBB1F21-01E9-4A48-B998-D2ECF8801F01}</author>
    <author>tc={BFA68B59-A1E9-4F7B-A344-5180405996F0}</author>
    <author>tc={0379045A-7833-4C4E-8633-902502311855}</author>
    <author>tc={F24312E7-63DE-4395-B795-55E514BD3806}</author>
    <author>tc={7A6AB0DE-640E-4980-9639-ECFEC5FFBD19}</author>
    <author>tc={AFD63686-C073-47A6-AC37-7CB520125FEE}</author>
    <author>tc={8920C1F9-4A89-461B-AC8C-7CD86CFF027F}</author>
    <author>tc={C9B7ED81-B50F-40DD-A1A5-1C236B809D1F}</author>
  </authors>
  <commentList>
    <comment ref="E2" authorId="0" shapeId="0" xr:uid="{E30D6540-178F-4F69-B86E-355BA7B54A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coste está calculado multiplicando el numero de horas por el coste de hora por trabajador.</t>
      </text>
    </comment>
    <comment ref="C15" authorId="1" shapeId="0" xr:uid="{DF6D5C42-35DC-4BF7-A34F-E8E74FD438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Amortización de equipos.</t>
      </text>
    </comment>
    <comment ref="B16" authorId="2" shapeId="0" xr:uid="{C89BC8DE-F488-4A1F-9445-2E189FBAD1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Servicio externalizado</t>
      </text>
    </comment>
    <comment ref="C16" authorId="3" shapeId="0" xr:uid="{0B3F4025-6448-4720-BC3F-46A45BA36B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este coste se incluye el coste total de los servidores en la nube durante los 5 años del proyecto (desarrollo y mantenimiento)</t>
      </text>
    </comment>
    <comment ref="C18" authorId="4" shapeId="0" xr:uid="{D6345A3B-434B-424C-9DC4-588C5F8CEB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Coste de la licencia de HorarIA (suponiendo un uso exclusivo de la licencia de cara a este proyecto en un caso pesimista de 30 semanas) más el coste del servidor físico a instalar</t>
      </text>
    </comment>
    <comment ref="E31" authorId="5" shapeId="0" xr:uid="{6073072E-929F-42B2-AD2C-E7BEF5956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coste se calcula multiplicando el numero de horas dedicadas por el coste de hora de un trabajador.</t>
      </text>
    </comment>
    <comment ref="J35" authorId="6" shapeId="0" xr:uid="{8437300D-B8B9-4476-A38B-B3C4F15B806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Suponiendo un 30% de horas improductivas.</t>
      </text>
    </comment>
    <comment ref="D40" authorId="7" shapeId="0" xr:uid="{9FD2476E-11AB-49FD-952F-EF63A39CA3B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coste tiene en cuenta la formación de 6 personas de otro departamento durante una semana y el desempeño de 800 horas por su parte.</t>
      </text>
    </comment>
    <comment ref="G42" authorId="8" shapeId="0" xr:uid="{A24647CC-0B74-484F-9037-3AB36F3384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Hora extra con un recargo adicional del 75%</t>
      </text>
    </comment>
    <comment ref="J42" authorId="9" shapeId="0" xr:uid="{F3BD350B-489F-4654-9232-E06801F0755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Suponiendo un 30% de horas improductivas.</t>
      </text>
    </comment>
    <comment ref="E46" authorId="10" shapeId="0" xr:uid="{EA5EF941-8244-4E53-A362-FFBFD11A7B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Destinamos un 7,5% del presupuesto total para este caso.</t>
      </text>
    </comment>
    <comment ref="H49" authorId="11" shapeId="0" xr:uid="{9A37AE1D-2E0F-44BA-B920-00DB4FF365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Estimación promediada teniendo en cuenta el costo base (200€) más los dos meses donde hay intercambio de datos con el servidor cloud de redundancia.</t>
      </text>
    </comment>
    <comment ref="I50" authorId="12" shapeId="0" xr:uid="{840D9FFF-E930-49BB-AA45-BF70A1BEE47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Estimación del tiempo total en el que se activará este servidor en caso de fallo del servidor local de la universidad.</t>
      </text>
    </comment>
    <comment ref="A56" authorId="13" shapeId="0" xr:uid="{26610FE6-637C-42E6-8311-D91CFB072D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total de gastos se ha calculado de manera constructiva en vez de haberse enfocado de forma desglosada como se muestra en la teoría.</t>
      </text>
    </comment>
    <comment ref="B58" authorId="14" shapeId="0" xr:uid="{357DC78E-92DB-4CDC-B983-F5B5C1044CC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Coste total materiales</t>
      </text>
    </comment>
    <comment ref="C58" authorId="15" shapeId="0" xr:uid="{ECBB1F21-01E9-4A48-B998-D2ECF8801F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Coste total horas de trabajo</t>
      </text>
    </comment>
    <comment ref="D58" authorId="16" shapeId="0" xr:uid="{BFA68B59-A1E9-4F7B-A344-5180405996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Coste total de contingencias</t>
      </text>
    </comment>
    <comment ref="B59" authorId="17" shapeId="0" xr:uid="{0379045A-7833-4C4E-8633-9025023118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Estimación de costos de paquetes de trabajo.</t>
      </text>
    </comment>
    <comment ref="C59" authorId="18" shapeId="0" xr:uid="{F24312E7-63DE-4395-B795-55E514BD38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Reserva de contingencias (coste de calidad)</t>
      </text>
    </comment>
    <comment ref="B60" authorId="19" shapeId="0" xr:uid="{7A6AB0DE-640E-4980-9639-ECFEC5FFBD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Cuentas de control / línea base de costos</t>
      </text>
    </comment>
    <comment ref="C60" authorId="20" shapeId="0" xr:uid="{AFD63686-C073-47A6-AC37-7CB520125F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Reserva de gestión</t>
      </text>
    </comment>
    <comment ref="E69" authorId="21" shapeId="0" xr:uid="{8920C1F9-4A89-461B-AC8C-7CD86CFF02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Coste total estimado menos la reserva por cierre de la universidad (casilla A46).</t>
      </text>
    </comment>
    <comment ref="E70" authorId="22" shapeId="0" xr:uid="{C9B7ED81-B50F-40DD-A1A5-1C236B809D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Aplicación de un 20% de beneficio.</t>
      </text>
    </comment>
  </commentList>
</comments>
</file>

<file path=xl/sharedStrings.xml><?xml version="1.0" encoding="utf-8"?>
<sst xmlns="http://schemas.openxmlformats.org/spreadsheetml/2006/main" count="139" uniqueCount="98">
  <si>
    <t>Estimación de costes por tareas</t>
  </si>
  <si>
    <t>Constantes definidas</t>
  </si>
  <si>
    <t>Tarea</t>
  </si>
  <si>
    <t>Gastos materiales</t>
  </si>
  <si>
    <t>Coste de gastos materiales</t>
  </si>
  <si>
    <t>Gastos humanos (horas de trabajo)</t>
  </si>
  <si>
    <t>Coste de gastos humanos</t>
  </si>
  <si>
    <t>Presupuesto</t>
  </si>
  <si>
    <t>Analisis</t>
  </si>
  <si>
    <t>Analizar el estado actual de los horarios publicados para las facultades de la universidad.</t>
  </si>
  <si>
    <t>N/A</t>
  </si>
  <si>
    <t xml:space="preserve">
Examinar la herramienta anterior de elaboración de los horarios. </t>
  </si>
  <si>
    <t xml:space="preserve">
Recuento del número de aulas, laboratorios y salas en uso con los que cuenta cada facultad y los aularios. </t>
  </si>
  <si>
    <t xml:space="preserve">
Reunión con los jefes de departamento y estudios, así como coordinadores de las asignaturas que se imparten en cada facultad. </t>
  </si>
  <si>
    <t xml:space="preserve">
Reunión con la sección de dirección centralizada de los aularios. </t>
  </si>
  <si>
    <t>Diseño</t>
  </si>
  <si>
    <t>Analizar funcionalidades de HorarIA si cubren requerimientos de facultades</t>
  </si>
  <si>
    <t xml:space="preserve">
Examinar la posibilidad de externalizar funciones tecnológicas si fuese necesario. </t>
  </si>
  <si>
    <t xml:space="preserve">
Elección de la estructura de la red neuronal. </t>
  </si>
  <si>
    <t xml:space="preserve">
Definición de los parámetros de entrada para el entrenamiento de la red neuronal seleccionada. </t>
  </si>
  <si>
    <t xml:space="preserve">
Configuración de la información que debe mostrar el software en la interfaz gráfica en la realización de los horarios. </t>
  </si>
  <si>
    <t>Desarrollar una estrategia de optimización de redes neuronales para lograr la máxima eficiencia y rapidez en la generación de horarios. </t>
  </si>
  <si>
    <t>Habilitar una estructura de seguridad para garantizar la disponibilidad, integridad y redundancia sobre horarios de estudiantes y recursos docentes.</t>
  </si>
  <si>
    <t>BackUp y redundancia (Cloud)</t>
  </si>
  <si>
    <t>Revisar y mejorar periódicamente las medidas de seguridad para evitar el acceso no autorizado a los datos. </t>
  </si>
  <si>
    <t>Implantación del software HorarIA previamente configurado en el sistema informático de la universidad. </t>
  </si>
  <si>
    <t>Servidor + HorarIA</t>
  </si>
  <si>
    <t>Implementacion</t>
  </si>
  <si>
    <t xml:space="preserve">
División de grupos de trabajo independientes para la elaboración de los horarios en cada una de las facultades. </t>
  </si>
  <si>
    <t xml:space="preserve">
Elaboración de los horarios para el curso siguiente en cada facultad. </t>
  </si>
  <si>
    <t xml:space="preserve">
Proporcionar formación, apoyo y recursos a los responsables universitarios para garantizar el uso eficaz de la herramienta. </t>
  </si>
  <si>
    <t>Test y cierre</t>
  </si>
  <si>
    <t xml:space="preserve">
Realización de pruebas del software con los datos de los cursos anteriores de la universidad. </t>
  </si>
  <si>
    <t>Detección de fallos y errores en la aplicación.</t>
  </si>
  <si>
    <t xml:space="preserve">
Corrección de errores y modificaciones pertinentes </t>
  </si>
  <si>
    <t xml:space="preserve">
Cierre de la implantación del software </t>
  </si>
  <si>
    <t>Coste total materiales</t>
  </si>
  <si>
    <t>Horas totales desarrollo</t>
  </si>
  <si>
    <t>Coste total horas desarrollo</t>
  </si>
  <si>
    <t>Coste total materiales mantenimiento</t>
  </si>
  <si>
    <t>Horas mantenimiento</t>
  </si>
  <si>
    <t>Coste horas mantenimiento</t>
  </si>
  <si>
    <t>Horas totales</t>
  </si>
  <si>
    <t>Coste total horas</t>
  </si>
  <si>
    <t>Coste promedio trabajador (euros/hora)</t>
  </si>
  <si>
    <t>Salario medio bruto anual (12 pagas)</t>
  </si>
  <si>
    <t>Gasto medio actividad anual</t>
  </si>
  <si>
    <t>Horas de trabajo anuales</t>
  </si>
  <si>
    <t>Horas improductivas</t>
  </si>
  <si>
    <t>Análisis de reservas</t>
  </si>
  <si>
    <t>Reserva de contingencias en las actividades</t>
  </si>
  <si>
    <t>Nombre</t>
  </si>
  <si>
    <t>Nº de ocurrencias</t>
  </si>
  <si>
    <t>Tarea a realizar</t>
  </si>
  <si>
    <t>Horas (si necesarias)</t>
  </si>
  <si>
    <t>Coste estimado</t>
  </si>
  <si>
    <t>Coste por hora</t>
  </si>
  <si>
    <t>Renovación del servidor principal</t>
  </si>
  <si>
    <t>Nuevo servidor</t>
  </si>
  <si>
    <t>Vulneración seguridad grave</t>
  </si>
  <si>
    <t>Horas de parcheo</t>
  </si>
  <si>
    <t>Bajas imprevistas</t>
  </si>
  <si>
    <t>Personal de sustitución</t>
  </si>
  <si>
    <t>Coste promedio trabajador por hora extra (euros/hora extra)</t>
  </si>
  <si>
    <t>Incumplimiento con la planificacion</t>
  </si>
  <si>
    <t>Horas extra</t>
  </si>
  <si>
    <t>TOTAL</t>
  </si>
  <si>
    <t>Reserva de gestión (Presupuesto para casos no previstos)</t>
  </si>
  <si>
    <t>Cambio imprevisto en la oferta de grados (después de la realización de los horarios)</t>
  </si>
  <si>
    <t>Horas de adaptación</t>
  </si>
  <si>
    <t>Cierre de la universidad por causa ajena (después de la realización de los horarios)</t>
  </si>
  <si>
    <t>Cerrar proyecto</t>
  </si>
  <si>
    <t>Tipo de servidor utilizado - Proveedor</t>
  </si>
  <si>
    <t>Coste por mes</t>
  </si>
  <si>
    <t>Meses totales</t>
  </si>
  <si>
    <t>Coste total servidor</t>
  </si>
  <si>
    <t>Coste de la calidad</t>
  </si>
  <si>
    <t>BackUp - Cloud Storage - Google</t>
  </si>
  <si>
    <t>Calidad (COQ, costes totales incurridos en inversiones para asegurar la calidad del producto)</t>
  </si>
  <si>
    <t>Coste total rec. cloud</t>
  </si>
  <si>
    <t>Modificaciones o exigencias externas (Auditorias)</t>
  </si>
  <si>
    <t>Horas adicionales</t>
  </si>
  <si>
    <t>Introducción de mejoras</t>
  </si>
  <si>
    <t>TOTAL DE GASTOS</t>
  </si>
  <si>
    <t>Coste parte 1</t>
  </si>
  <si>
    <t>Coste parte 2</t>
  </si>
  <si>
    <t>Coste parte 3</t>
  </si>
  <si>
    <r>
      <rPr>
        <b/>
        <sz val="11"/>
        <color theme="1"/>
        <rFont val="Calibri"/>
        <family val="2"/>
        <scheme val="minor"/>
      </rPr>
      <t>Estimación de costos de paquetes de trabajo</t>
    </r>
    <r>
      <rPr>
        <sz val="11"/>
        <color theme="1"/>
        <rFont val="Calibri"/>
        <family val="2"/>
        <scheme val="minor"/>
      </rPr>
      <t>: Estimación de costes de tareas (materiales + horas) + Reserva de contingencias de las actividades</t>
    </r>
  </si>
  <si>
    <r>
      <rPr>
        <b/>
        <sz val="11"/>
        <color theme="1"/>
        <rFont val="Calibri"/>
        <family val="2"/>
        <scheme val="minor"/>
      </rPr>
      <t>Linea Base de costos/Cuentas de control</t>
    </r>
    <r>
      <rPr>
        <sz val="11"/>
        <color theme="1"/>
        <rFont val="Calibri"/>
        <family val="2"/>
        <scheme val="minor"/>
      </rPr>
      <t>: Estimación de costos de paquetes de trabajo + Reserva de contingencias (COQ)</t>
    </r>
  </si>
  <si>
    <r>
      <rPr>
        <b/>
        <sz val="11"/>
        <color theme="1"/>
        <rFont val="Calibri"/>
        <family val="2"/>
        <scheme val="minor"/>
      </rPr>
      <t>Estimación total de coste del proyecto</t>
    </r>
    <r>
      <rPr>
        <sz val="11"/>
        <color theme="1"/>
        <rFont val="Calibri"/>
        <family val="2"/>
        <scheme val="minor"/>
      </rPr>
      <t>: linea base de costos/cuentas de control + presupuesto de gestión</t>
    </r>
  </si>
  <si>
    <t>Remanente del presupuesto</t>
  </si>
  <si>
    <t>Acción correctiva a realizar</t>
  </si>
  <si>
    <t>Añadir a reserva de gestión</t>
  </si>
  <si>
    <t>TOTAL (Presupuesto del proyecto)</t>
  </si>
  <si>
    <t>Redundancia - In House</t>
  </si>
  <si>
    <t>Gastos de servicios externalizados</t>
  </si>
  <si>
    <t>Coste sobre el que se efectua el cálculo del beneficio.</t>
  </si>
  <si>
    <t>Coste total transmitido 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</si>
</sst>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0" fillId="5" borderId="0" xfId="0" applyNumberFormat="1" applyFill="1"/>
    <xf numFmtId="164" fontId="0" fillId="5" borderId="5" xfId="0" applyNumberFormat="1" applyFill="1" applyBorder="1"/>
    <xf numFmtId="164" fontId="0" fillId="0" borderId="4" xfId="0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5" xfId="0" applyNumberFormat="1" applyBorder="1"/>
    <xf numFmtId="164" fontId="0" fillId="4" borderId="0" xfId="0" applyNumberFormat="1" applyFill="1"/>
    <xf numFmtId="164" fontId="0" fillId="4" borderId="5" xfId="0" applyNumberFormat="1" applyFill="1" applyBorder="1"/>
    <xf numFmtId="164" fontId="0" fillId="3" borderId="0" xfId="0" applyNumberFormat="1" applyFill="1"/>
    <xf numFmtId="164" fontId="0" fillId="3" borderId="5" xfId="0" applyNumberFormat="1" applyFill="1" applyBorder="1"/>
    <xf numFmtId="164" fontId="0" fillId="2" borderId="0" xfId="0" applyNumberFormat="1" applyFill="1"/>
    <xf numFmtId="164" fontId="0" fillId="2" borderId="5" xfId="0" applyNumberFormat="1" applyFill="1" applyBorder="1"/>
    <xf numFmtId="164" fontId="0" fillId="8" borderId="0" xfId="0" applyNumberFormat="1" applyFill="1"/>
    <xf numFmtId="164" fontId="0" fillId="8" borderId="5" xfId="0" applyNumberFormat="1" applyFill="1" applyBorder="1"/>
    <xf numFmtId="164" fontId="0" fillId="8" borderId="0" xfId="0" applyNumberFormat="1" applyFill="1" applyAlignment="1">
      <alignment horizontal="center"/>
    </xf>
    <xf numFmtId="164" fontId="0" fillId="0" borderId="7" xfId="0" applyNumberFormat="1" applyBorder="1"/>
    <xf numFmtId="164" fontId="0" fillId="8" borderId="7" xfId="0" applyNumberFormat="1" applyFill="1" applyBorder="1"/>
    <xf numFmtId="164" fontId="0" fillId="8" borderId="8" xfId="0" applyNumberFormat="1" applyFill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0" borderId="8" xfId="0" applyNumberFormat="1" applyBorder="1"/>
    <xf numFmtId="164" fontId="0" fillId="7" borderId="0" xfId="0" applyNumberFormat="1" applyFill="1"/>
    <xf numFmtId="164" fontId="0" fillId="7" borderId="5" xfId="0" applyNumberFormat="1" applyFill="1" applyBorder="1"/>
    <xf numFmtId="0" fontId="1" fillId="0" borderId="4" xfId="0" applyFont="1" applyBorder="1" applyAlignment="1">
      <alignment horizontal="center"/>
    </xf>
    <xf numFmtId="0" fontId="1" fillId="5" borderId="4" xfId="0" applyFont="1" applyFill="1" applyBorder="1"/>
    <xf numFmtId="0" fontId="0" fillId="5" borderId="0" xfId="0" applyFill="1"/>
    <xf numFmtId="0" fontId="0" fillId="0" borderId="0" xfId="0" applyAlignment="1">
      <alignment horizontal="center"/>
    </xf>
    <xf numFmtId="0" fontId="1" fillId="4" borderId="4" xfId="0" applyFont="1" applyFill="1" applyBorder="1"/>
    <xf numFmtId="0" fontId="0" fillId="4" borderId="0" xfId="0" applyFill="1"/>
    <xf numFmtId="0" fontId="1" fillId="3" borderId="4" xfId="0" applyFont="1" applyFill="1" applyBorder="1"/>
    <xf numFmtId="0" fontId="0" fillId="3" borderId="0" xfId="0" applyFill="1"/>
    <xf numFmtId="0" fontId="1" fillId="2" borderId="4" xfId="0" applyFont="1" applyFill="1" applyBorder="1"/>
    <xf numFmtId="0" fontId="0" fillId="2" borderId="0" xfId="0" applyFill="1"/>
    <xf numFmtId="0" fontId="0" fillId="8" borderId="0" xfId="0" applyFill="1"/>
    <xf numFmtId="0" fontId="0" fillId="8" borderId="7" xfId="0" applyFill="1" applyBorder="1"/>
    <xf numFmtId="0" fontId="1" fillId="0" borderId="4" xfId="0" applyFont="1" applyBorder="1" applyAlignment="1">
      <alignment horizontal="left"/>
    </xf>
    <xf numFmtId="0" fontId="1" fillId="6" borderId="4" xfId="0" applyFont="1" applyFill="1" applyBorder="1"/>
    <xf numFmtId="0" fontId="0" fillId="6" borderId="0" xfId="0" applyFill="1"/>
    <xf numFmtId="0" fontId="1" fillId="7" borderId="4" xfId="0" applyFont="1" applyFill="1" applyBorder="1"/>
    <xf numFmtId="0" fontId="0" fillId="7" borderId="0" xfId="0" applyFill="1"/>
    <xf numFmtId="0" fontId="1" fillId="0" borderId="0" xfId="0" applyFont="1"/>
    <xf numFmtId="0" fontId="1" fillId="0" borderId="7" xfId="0" applyFont="1" applyBorder="1"/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7" borderId="0" xfId="0" applyNumberFormat="1" applyFont="1" applyFill="1"/>
    <xf numFmtId="16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et Villalba José María" id="{755A6CF9-06AA-4CDF-91C9-1B00D02ACC47}" userId="S::jose.oliet@uah.es::51dfde9c-6af1-44b8-8ee1-7e24e45fc5f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4-01-02T21:18:55.63" personId="{755A6CF9-06AA-4CDF-91C9-1B00D02ACC47}" id="{E30D6540-178F-4F69-B86E-355BA7B54A8F}">
    <text>El coste está calculado multiplicando el numero de horas por el coste de hora por trabajador.</text>
  </threadedComment>
  <threadedComment ref="C15" dT="2024-02-02T16:34:20.02" personId="{755A6CF9-06AA-4CDF-91C9-1B00D02ACC47}" id="{DF6D5C42-35DC-4BF7-A34F-E8E74FD4383F}">
    <text>Amortización de equipos.</text>
  </threadedComment>
  <threadedComment ref="B16" dT="2024-01-02T22:05:59.85" personId="{755A6CF9-06AA-4CDF-91C9-1B00D02ACC47}" id="{C89BC8DE-F488-4A1F-9445-2E189FBAD11F}">
    <text>Servicio externalizado</text>
  </threadedComment>
  <threadedComment ref="C16" dT="2024-01-02T21:20:05.82" personId="{755A6CF9-06AA-4CDF-91C9-1B00D02ACC47}" id="{0B3F4025-6448-4720-BC3F-46A45BA36B3E}">
    <text>En este coste se incluye el coste total de los servidores en la nube durante los 5 años del proyecto (desarrollo y mantenimiento)</text>
  </threadedComment>
  <threadedComment ref="C18" dT="2024-01-02T21:20:45.82" personId="{755A6CF9-06AA-4CDF-91C9-1B00D02ACC47}" id="{D6345A3B-434B-424C-9DC4-588C5F8CEB97}">
    <text>Coste de la licencia de HorarIA (suponiendo un uso exclusivo de la licencia de cara a este proyecto en un caso pesimista de 30 semanas) más el coste del servidor físico a instalar</text>
  </threadedComment>
  <threadedComment ref="E31" dT="2024-01-02T21:22:46.22" personId="{755A6CF9-06AA-4CDF-91C9-1B00D02ACC47}" id="{6073072E-929F-42B2-AD2C-E7BEF5956AB5}">
    <text>Este coste se calcula multiplicando el numero de horas dedicadas por el coste de hora de un trabajador.</text>
  </threadedComment>
  <threadedComment ref="J35" dT="2024-01-02T21:32:41.37" personId="{755A6CF9-06AA-4CDF-91C9-1B00D02ACC47}" id="{8437300D-B8B9-4476-A38B-B3C4F15B8065}">
    <text>Suponiendo un 30% de horas improductivas.</text>
  </threadedComment>
  <threadedComment ref="D40" dT="2024-01-02T21:50:02.80" personId="{755A6CF9-06AA-4CDF-91C9-1B00D02ACC47}" id="{9FD2476E-11AB-49FD-952F-EF63A39CA3B8}">
    <text>Este coste tiene en cuenta la formación de 6 personas de otro departamento durante una semana y el desempeño de 800 horas por su parte.</text>
  </threadedComment>
  <threadedComment ref="G42" dT="2024-01-02T21:32:08.94" personId="{755A6CF9-06AA-4CDF-91C9-1B00D02ACC47}" id="{A24647CC-0B74-484F-9037-3AB36F33841D}">
    <text>Hora extra con un recargo adicional del 75%</text>
  </threadedComment>
  <threadedComment ref="J42" dT="2024-01-02T21:32:47.57" personId="{755A6CF9-06AA-4CDF-91C9-1B00D02ACC47}" id="{F3BD350B-489F-4654-9232-E06801F07557}">
    <text>Suponiendo un 30% de horas improductivas.</text>
  </threadedComment>
  <threadedComment ref="E46" dT="2024-01-02T21:48:31.98" personId="{755A6CF9-06AA-4CDF-91C9-1B00D02ACC47}" id="{EA5EF941-8244-4E53-A362-FFBFD11A7B0B}">
    <text>Destinamos un 7,5% del presupuesto total para este caso.</text>
  </threadedComment>
  <threadedComment ref="H49" dT="2024-01-02T21:34:47.60" personId="{755A6CF9-06AA-4CDF-91C9-1B00D02ACC47}" id="{9A37AE1D-2E0F-44BA-B920-00DB4FF36590}">
    <text>Estimación promediada teniendo en cuenta el costo base (200€) más los dos meses donde hay intercambio de datos con el servidor cloud de redundancia.</text>
  </threadedComment>
  <threadedComment ref="I50" dT="2024-01-02T21:39:37.95" personId="{755A6CF9-06AA-4CDF-91C9-1B00D02ACC47}" id="{840D9FFF-E930-49BB-AA45-BF70A1BEE47B}">
    <text>Estimación del tiempo total en el que se activará este servidor en caso de fallo del servidor local de la universidad.</text>
  </threadedComment>
  <threadedComment ref="A56" dT="2024-01-02T21:43:08.97" personId="{755A6CF9-06AA-4CDF-91C9-1B00D02ACC47}" id="{26610FE6-637C-42E6-8311-D91CFB072D5E}">
    <text>El total de gastos se ha calculado de manera constructiva en vez de haberse enfocado de forma desglosada como se muestra en la teoría.</text>
  </threadedComment>
  <threadedComment ref="B58" dT="2024-01-02T19:54:53.29" personId="{755A6CF9-06AA-4CDF-91C9-1B00D02ACC47}" id="{357DC78E-92DB-4CDC-B983-F5B5C1044CCD}">
    <text>Coste total materiales</text>
  </threadedComment>
  <threadedComment ref="C58" dT="2024-01-02T19:58:49.78" personId="{755A6CF9-06AA-4CDF-91C9-1B00D02ACC47}" id="{ECBB1F21-01E9-4A48-B998-D2ECF8801F01}">
    <text>Coste total horas de trabajo</text>
  </threadedComment>
  <threadedComment ref="D58" dT="2024-01-02T19:59:11.07" personId="{755A6CF9-06AA-4CDF-91C9-1B00D02ACC47}" id="{BFA68B59-A1E9-4F7B-A344-5180405996F0}">
    <text>Coste total de contingencias</text>
  </threadedComment>
  <threadedComment ref="B59" dT="2024-01-02T21:40:29.91" personId="{755A6CF9-06AA-4CDF-91C9-1B00D02ACC47}" id="{0379045A-7833-4C4E-8633-902502311855}">
    <text>Estimación de costos de paquetes de trabajo.</text>
  </threadedComment>
  <threadedComment ref="C59" dT="2024-01-02T21:40:55.33" personId="{755A6CF9-06AA-4CDF-91C9-1B00D02ACC47}" id="{F24312E7-63DE-4395-B795-55E514BD3806}">
    <text>Reserva de contingencias (coste de calidad)</text>
  </threadedComment>
  <threadedComment ref="B60" dT="2024-01-02T21:46:11.00" personId="{755A6CF9-06AA-4CDF-91C9-1B00D02ACC47}" id="{7A6AB0DE-640E-4980-9639-ECFEC5FFBD19}">
    <text>Cuentas de control / línea base de costos</text>
  </threadedComment>
  <threadedComment ref="C60" dT="2024-01-02T21:46:43.01" personId="{755A6CF9-06AA-4CDF-91C9-1B00D02ACC47}" id="{AFD63686-C073-47A6-AC37-7CB520125FEE}">
    <text>Reserva de gestión</text>
  </threadedComment>
  <threadedComment ref="E69" dT="2024-02-02T16:44:38.96" personId="{755A6CF9-06AA-4CDF-91C9-1B00D02ACC47}" id="{8920C1F9-4A89-461B-AC8C-7CD86CFF027F}">
    <text>Coste total estimado menos la reserva por cierre de la universidad (casilla A46).</text>
  </threadedComment>
  <threadedComment ref="E70" dT="2024-02-02T16:46:02.86" personId="{755A6CF9-06AA-4CDF-91C9-1B00D02ACC47}" id="{C9B7ED81-B50F-40DD-A1A5-1C236B809D1F}">
    <text>Aplicación de un 20% de beneficio.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B497-65F7-4A5E-9CF9-9AE455B59215}">
  <dimension ref="A1:J70"/>
  <sheetViews>
    <sheetView tabSelected="1" topLeftCell="B49" zoomScaleNormal="115" workbookViewId="0">
      <selection activeCell="E77" sqref="E77"/>
    </sheetView>
  </sheetViews>
  <sheetFormatPr baseColWidth="10" defaultColWidth="11.3984375" defaultRowHeight="14.25" x14ac:dyDescent="0.45"/>
  <cols>
    <col min="1" max="1" width="146.73046875" customWidth="1"/>
    <col min="2" max="2" width="31.3984375" customWidth="1"/>
    <col min="3" max="3" width="34.59765625" style="19" customWidth="1"/>
    <col min="4" max="4" width="42.1328125" customWidth="1"/>
    <col min="5" max="5" width="46.265625" style="19" customWidth="1"/>
    <col min="6" max="6" width="11.3984375" customWidth="1"/>
    <col min="7" max="7" width="39.86328125" customWidth="1"/>
    <col min="8" max="8" width="26.1328125" bestFit="1" customWidth="1"/>
    <col min="9" max="9" width="23" bestFit="1" customWidth="1"/>
    <col min="10" max="10" width="27.59765625" customWidth="1"/>
  </cols>
  <sheetData>
    <row r="1" spans="1:8" ht="14.65" thickBot="1" x14ac:dyDescent="0.5">
      <c r="A1" s="57" t="s">
        <v>0</v>
      </c>
      <c r="B1" s="58"/>
      <c r="C1" s="58"/>
      <c r="D1" s="58"/>
      <c r="E1" s="59"/>
      <c r="G1" s="60" t="s">
        <v>1</v>
      </c>
      <c r="H1" s="61"/>
    </row>
    <row r="2" spans="1:8" x14ac:dyDescent="0.45">
      <c r="A2" s="38" t="s">
        <v>2</v>
      </c>
      <c r="B2" s="1" t="s">
        <v>3</v>
      </c>
      <c r="C2" s="13" t="s">
        <v>4</v>
      </c>
      <c r="D2" s="1" t="s">
        <v>5</v>
      </c>
      <c r="E2" s="14" t="s">
        <v>6</v>
      </c>
      <c r="G2" s="1" t="s">
        <v>7</v>
      </c>
      <c r="H2" s="19">
        <v>900000</v>
      </c>
    </row>
    <row r="3" spans="1:8" x14ac:dyDescent="0.45">
      <c r="A3" s="39" t="s">
        <v>8</v>
      </c>
      <c r="B3" s="40"/>
      <c r="C3" s="15"/>
      <c r="D3" s="40"/>
      <c r="E3" s="16"/>
    </row>
    <row r="4" spans="1:8" x14ac:dyDescent="0.45">
      <c r="A4" s="2" t="s">
        <v>9</v>
      </c>
      <c r="B4" s="41" t="s">
        <v>10</v>
      </c>
      <c r="D4">
        <v>480</v>
      </c>
      <c r="E4" s="20">
        <f>$J$38*D4</f>
        <v>25913.621262458473</v>
      </c>
    </row>
    <row r="5" spans="1:8" x14ac:dyDescent="0.45">
      <c r="A5" s="2" t="s">
        <v>11</v>
      </c>
      <c r="B5" s="41" t="s">
        <v>10</v>
      </c>
      <c r="D5">
        <v>120</v>
      </c>
      <c r="E5" s="20">
        <f>$J$38*D5</f>
        <v>6478.4053156146183</v>
      </c>
    </row>
    <row r="6" spans="1:8" x14ac:dyDescent="0.45">
      <c r="A6" s="2" t="s">
        <v>12</v>
      </c>
      <c r="B6" s="41" t="s">
        <v>10</v>
      </c>
      <c r="D6">
        <v>240</v>
      </c>
      <c r="E6" s="20">
        <f>$J$38*D6</f>
        <v>12956.810631229237</v>
      </c>
    </row>
    <row r="7" spans="1:8" x14ac:dyDescent="0.45">
      <c r="A7" s="2" t="s">
        <v>13</v>
      </c>
      <c r="B7" s="41" t="s">
        <v>10</v>
      </c>
      <c r="D7">
        <v>240</v>
      </c>
      <c r="E7" s="20">
        <f>$J$38*D7</f>
        <v>12956.810631229237</v>
      </c>
    </row>
    <row r="8" spans="1:8" x14ac:dyDescent="0.45">
      <c r="A8" s="2" t="s">
        <v>14</v>
      </c>
      <c r="B8" s="41" t="s">
        <v>10</v>
      </c>
      <c r="D8">
        <v>240</v>
      </c>
      <c r="E8" s="20">
        <f>$J$38*D8</f>
        <v>12956.810631229237</v>
      </c>
    </row>
    <row r="9" spans="1:8" x14ac:dyDescent="0.45">
      <c r="A9" s="42" t="s">
        <v>15</v>
      </c>
      <c r="B9" s="43"/>
      <c r="C9" s="21"/>
      <c r="D9" s="43"/>
      <c r="E9" s="22"/>
    </row>
    <row r="10" spans="1:8" x14ac:dyDescent="0.45">
      <c r="A10" s="2" t="s">
        <v>16</v>
      </c>
      <c r="B10" s="41" t="s">
        <v>10</v>
      </c>
      <c r="D10">
        <v>600</v>
      </c>
      <c r="E10" s="20">
        <f t="shared" ref="E10:E17" si="0">$J$38*D10</f>
        <v>32392.026578073092</v>
      </c>
    </row>
    <row r="11" spans="1:8" x14ac:dyDescent="0.45">
      <c r="A11" s="2" t="s">
        <v>17</v>
      </c>
      <c r="B11" s="41" t="s">
        <v>10</v>
      </c>
      <c r="D11">
        <v>600</v>
      </c>
      <c r="E11" s="20">
        <f t="shared" si="0"/>
        <v>32392.026578073092</v>
      </c>
    </row>
    <row r="12" spans="1:8" x14ac:dyDescent="0.45">
      <c r="A12" s="2" t="s">
        <v>18</v>
      </c>
      <c r="B12" s="41" t="s">
        <v>10</v>
      </c>
      <c r="D12">
        <v>200</v>
      </c>
      <c r="E12" s="20">
        <f t="shared" si="0"/>
        <v>10797.342192691031</v>
      </c>
    </row>
    <row r="13" spans="1:8" x14ac:dyDescent="0.45">
      <c r="A13" s="2" t="s">
        <v>19</v>
      </c>
      <c r="B13" s="41" t="s">
        <v>10</v>
      </c>
      <c r="D13">
        <v>400</v>
      </c>
      <c r="E13" s="20">
        <f t="shared" si="0"/>
        <v>21594.684385382061</v>
      </c>
    </row>
    <row r="14" spans="1:8" x14ac:dyDescent="0.45">
      <c r="A14" s="2" t="s">
        <v>20</v>
      </c>
      <c r="B14" s="41" t="s">
        <v>10</v>
      </c>
      <c r="D14">
        <v>400</v>
      </c>
      <c r="E14" s="20">
        <f t="shared" si="0"/>
        <v>21594.684385382061</v>
      </c>
    </row>
    <row r="15" spans="1:8" x14ac:dyDescent="0.45">
      <c r="A15" s="2" t="s">
        <v>21</v>
      </c>
      <c r="B15" s="41" t="s">
        <v>10</v>
      </c>
      <c r="C15" s="19">
        <v>20000</v>
      </c>
      <c r="D15">
        <v>600</v>
      </c>
      <c r="E15" s="20">
        <f t="shared" si="0"/>
        <v>32392.026578073092</v>
      </c>
    </row>
    <row r="16" spans="1:8" x14ac:dyDescent="0.45">
      <c r="A16" s="2" t="s">
        <v>22</v>
      </c>
      <c r="B16" s="41" t="s">
        <v>23</v>
      </c>
      <c r="C16" s="19">
        <f>J52</f>
        <v>16280</v>
      </c>
      <c r="D16">
        <v>240</v>
      </c>
      <c r="E16" s="20">
        <f t="shared" si="0"/>
        <v>12956.810631229237</v>
      </c>
    </row>
    <row r="17" spans="1:5" x14ac:dyDescent="0.45">
      <c r="A17" s="2" t="s">
        <v>24</v>
      </c>
      <c r="B17" s="41" t="s">
        <v>10</v>
      </c>
      <c r="D17">
        <v>80</v>
      </c>
      <c r="E17" s="20">
        <f t="shared" si="0"/>
        <v>4318.9368770764122</v>
      </c>
    </row>
    <row r="18" spans="1:5" x14ac:dyDescent="0.45">
      <c r="A18" s="2" t="s">
        <v>25</v>
      </c>
      <c r="B18" s="41" t="s">
        <v>26</v>
      </c>
      <c r="C18" s="19">
        <f>150000*(30/52) + 42000</f>
        <v>128538.46153846153</v>
      </c>
      <c r="D18">
        <v>800</v>
      </c>
      <c r="E18" s="20">
        <f>$J$38*D18</f>
        <v>43189.368770764122</v>
      </c>
    </row>
    <row r="19" spans="1:5" x14ac:dyDescent="0.45">
      <c r="A19" s="44" t="s">
        <v>27</v>
      </c>
      <c r="B19" s="45"/>
      <c r="C19" s="23"/>
      <c r="D19" s="45"/>
      <c r="E19" s="24"/>
    </row>
    <row r="20" spans="1:5" x14ac:dyDescent="0.45">
      <c r="A20" s="2" t="s">
        <v>28</v>
      </c>
      <c r="B20" s="41" t="s">
        <v>10</v>
      </c>
      <c r="D20">
        <v>80</v>
      </c>
      <c r="E20" s="20">
        <f>$J$38*D20</f>
        <v>4318.9368770764122</v>
      </c>
    </row>
    <row r="21" spans="1:5" x14ac:dyDescent="0.45">
      <c r="A21" s="2" t="s">
        <v>29</v>
      </c>
      <c r="B21" s="41" t="s">
        <v>10</v>
      </c>
      <c r="D21">
        <v>1600</v>
      </c>
      <c r="E21" s="20">
        <f>$J$38*D21</f>
        <v>86378.737541528244</v>
      </c>
    </row>
    <row r="22" spans="1:5" x14ac:dyDescent="0.45">
      <c r="A22" s="2" t="s">
        <v>30</v>
      </c>
      <c r="B22" s="41" t="s">
        <v>10</v>
      </c>
      <c r="D22">
        <v>240</v>
      </c>
      <c r="E22" s="20">
        <f>$J$38*D22</f>
        <v>12956.810631229237</v>
      </c>
    </row>
    <row r="23" spans="1:5" x14ac:dyDescent="0.45">
      <c r="A23" s="46" t="s">
        <v>31</v>
      </c>
      <c r="B23" s="47"/>
      <c r="C23" s="25"/>
      <c r="D23" s="47"/>
      <c r="E23" s="26"/>
    </row>
    <row r="24" spans="1:5" x14ac:dyDescent="0.45">
      <c r="A24" s="2" t="s">
        <v>32</v>
      </c>
      <c r="B24" s="41" t="s">
        <v>10</v>
      </c>
      <c r="D24">
        <v>600</v>
      </c>
      <c r="E24" s="20">
        <f>$J$38*D24</f>
        <v>32392.026578073092</v>
      </c>
    </row>
    <row r="25" spans="1:5" x14ac:dyDescent="0.45">
      <c r="A25" s="2" t="s">
        <v>33</v>
      </c>
      <c r="B25" s="41" t="s">
        <v>10</v>
      </c>
      <c r="D25">
        <v>480</v>
      </c>
      <c r="E25" s="20">
        <f>$J$38*D25</f>
        <v>25913.621262458473</v>
      </c>
    </row>
    <row r="26" spans="1:5" x14ac:dyDescent="0.45">
      <c r="A26" s="2" t="s">
        <v>34</v>
      </c>
      <c r="B26" s="41" t="s">
        <v>10</v>
      </c>
      <c r="D26">
        <v>480</v>
      </c>
      <c r="E26" s="20">
        <f>$J$38*D26</f>
        <v>25913.621262458473</v>
      </c>
    </row>
    <row r="27" spans="1:5" x14ac:dyDescent="0.45">
      <c r="A27" s="2" t="s">
        <v>35</v>
      </c>
      <c r="B27" s="41" t="s">
        <v>10</v>
      </c>
      <c r="D27">
        <v>120</v>
      </c>
      <c r="E27" s="20">
        <f>$J$38*D27</f>
        <v>6478.4053156146183</v>
      </c>
    </row>
    <row r="28" spans="1:5" x14ac:dyDescent="0.45">
      <c r="A28" s="2"/>
      <c r="C28" s="13" t="s">
        <v>36</v>
      </c>
      <c r="D28" s="1" t="s">
        <v>37</v>
      </c>
      <c r="E28" s="14" t="s">
        <v>38</v>
      </c>
    </row>
    <row r="29" spans="1:5" x14ac:dyDescent="0.45">
      <c r="A29" s="2"/>
      <c r="C29" s="27">
        <f>SUM(C4:C27)</f>
        <v>164818.46153846153</v>
      </c>
      <c r="D29" s="48">
        <f>SUM(D4:D27)</f>
        <v>8840</v>
      </c>
      <c r="E29" s="28">
        <f>SUM(E4:E27)</f>
        <v>477242.52491694357</v>
      </c>
    </row>
    <row r="30" spans="1:5" x14ac:dyDescent="0.45">
      <c r="A30" s="2"/>
      <c r="C30" s="13" t="s">
        <v>39</v>
      </c>
      <c r="D30" s="1" t="s">
        <v>40</v>
      </c>
      <c r="E30" s="14" t="s">
        <v>41</v>
      </c>
    </row>
    <row r="31" spans="1:5" x14ac:dyDescent="0.45">
      <c r="A31" s="2"/>
      <c r="C31" s="29" t="s">
        <v>10</v>
      </c>
      <c r="D31" s="48">
        <v>780</v>
      </c>
      <c r="E31" s="28">
        <f>$J$38*D31</f>
        <v>42109.634551495023</v>
      </c>
    </row>
    <row r="32" spans="1:5" ht="14.65" thickBot="1" x14ac:dyDescent="0.5">
      <c r="A32" s="2"/>
      <c r="C32" s="13" t="s">
        <v>36</v>
      </c>
      <c r="D32" s="1" t="s">
        <v>42</v>
      </c>
      <c r="E32" s="14" t="s">
        <v>43</v>
      </c>
    </row>
    <row r="33" spans="1:10" ht="14.65" thickBot="1" x14ac:dyDescent="0.5">
      <c r="A33" s="4"/>
      <c r="B33" s="5"/>
      <c r="C33" s="31">
        <f>SUM(C29:C31)</f>
        <v>164818.46153846153</v>
      </c>
      <c r="D33" s="49">
        <f>D29+D31</f>
        <v>9620</v>
      </c>
      <c r="E33" s="32">
        <f>E29+E31</f>
        <v>519352.15946843859</v>
      </c>
      <c r="G33" s="62" t="s">
        <v>44</v>
      </c>
      <c r="H33" s="63"/>
      <c r="I33" s="63"/>
      <c r="J33" s="64"/>
    </row>
    <row r="34" spans="1:10" ht="14.65" thickBot="1" x14ac:dyDescent="0.5">
      <c r="G34" s="8" t="s">
        <v>45</v>
      </c>
      <c r="H34" s="9" t="s">
        <v>46</v>
      </c>
      <c r="I34" s="9" t="s">
        <v>47</v>
      </c>
      <c r="J34" s="10" t="s">
        <v>48</v>
      </c>
    </row>
    <row r="35" spans="1:10" ht="14.65" thickBot="1" x14ac:dyDescent="0.5">
      <c r="A35" s="57" t="s">
        <v>49</v>
      </c>
      <c r="B35" s="58"/>
      <c r="C35" s="58"/>
      <c r="D35" s="58"/>
      <c r="E35" s="59"/>
      <c r="G35" s="17">
        <v>30000</v>
      </c>
      <c r="H35" s="19">
        <v>35000</v>
      </c>
      <c r="I35">
        <v>1720</v>
      </c>
      <c r="J35" s="3">
        <f>I35*0.3</f>
        <v>516</v>
      </c>
    </row>
    <row r="36" spans="1:10" x14ac:dyDescent="0.45">
      <c r="A36" s="42" t="s">
        <v>50</v>
      </c>
      <c r="B36" s="43"/>
      <c r="C36" s="21"/>
      <c r="D36" s="43"/>
      <c r="E36" s="22"/>
      <c r="G36" s="2"/>
      <c r="J36" s="3"/>
    </row>
    <row r="37" spans="1:10" x14ac:dyDescent="0.45">
      <c r="A37" s="50" t="s">
        <v>51</v>
      </c>
      <c r="B37" s="1" t="s">
        <v>52</v>
      </c>
      <c r="C37" s="13" t="s">
        <v>53</v>
      </c>
      <c r="D37" s="1" t="s">
        <v>54</v>
      </c>
      <c r="E37" s="14" t="s">
        <v>55</v>
      </c>
      <c r="G37" s="2"/>
      <c r="J37" s="11" t="s">
        <v>56</v>
      </c>
    </row>
    <row r="38" spans="1:10" ht="14.65" thickBot="1" x14ac:dyDescent="0.5">
      <c r="A38" s="2" t="s">
        <v>57</v>
      </c>
      <c r="B38">
        <v>1</v>
      </c>
      <c r="C38" s="19" t="s">
        <v>58</v>
      </c>
      <c r="D38">
        <v>4</v>
      </c>
      <c r="E38" s="20">
        <f>20000+J38*D38</f>
        <v>20215.946843853821</v>
      </c>
      <c r="G38" s="4"/>
      <c r="H38" s="5"/>
      <c r="I38" s="5"/>
      <c r="J38" s="32">
        <f>(G35+H35)/(I35-J35)</f>
        <v>53.986710963455153</v>
      </c>
    </row>
    <row r="39" spans="1:10" ht="14.65" thickBot="1" x14ac:dyDescent="0.5">
      <c r="A39" s="2" t="s">
        <v>59</v>
      </c>
      <c r="B39">
        <v>3</v>
      </c>
      <c r="C39" s="19" t="s">
        <v>60</v>
      </c>
      <c r="D39">
        <f>3*8</f>
        <v>24</v>
      </c>
      <c r="E39" s="20">
        <f>$J$38*D39</f>
        <v>1295.6810631229237</v>
      </c>
    </row>
    <row r="40" spans="1:10" ht="14.65" thickBot="1" x14ac:dyDescent="0.5">
      <c r="A40" s="2" t="s">
        <v>61</v>
      </c>
      <c r="B40">
        <v>6</v>
      </c>
      <c r="C40" s="19" t="s">
        <v>62</v>
      </c>
      <c r="D40">
        <f>6*40 + 800</f>
        <v>1040</v>
      </c>
      <c r="E40" s="20">
        <f>$J$38*D40</f>
        <v>56146.179401993359</v>
      </c>
      <c r="G40" s="62" t="s">
        <v>63</v>
      </c>
      <c r="H40" s="63"/>
      <c r="I40" s="63"/>
      <c r="J40" s="64"/>
    </row>
    <row r="41" spans="1:10" ht="14.65" thickBot="1" x14ac:dyDescent="0.5">
      <c r="A41" s="2" t="s">
        <v>64</v>
      </c>
      <c r="B41">
        <v>3</v>
      </c>
      <c r="C41" s="19" t="s">
        <v>65</v>
      </c>
      <c r="D41">
        <v>150</v>
      </c>
      <c r="E41" s="20">
        <f>J45*D41</f>
        <v>10901.162790697676</v>
      </c>
      <c r="G41" s="8" t="s">
        <v>45</v>
      </c>
      <c r="H41" s="9" t="s">
        <v>46</v>
      </c>
      <c r="I41" s="9" t="s">
        <v>47</v>
      </c>
      <c r="J41" s="10" t="s">
        <v>48</v>
      </c>
    </row>
    <row r="42" spans="1:10" x14ac:dyDescent="0.45">
      <c r="A42" s="2" t="s">
        <v>66</v>
      </c>
      <c r="B42">
        <f>SUM(B38:B41)</f>
        <v>13</v>
      </c>
      <c r="D42">
        <f>SUM(D38:D41)</f>
        <v>1218</v>
      </c>
      <c r="E42" s="20">
        <f>SUM(E38:E41)</f>
        <v>88558.970099667786</v>
      </c>
      <c r="G42" s="17">
        <f>30000*1.75</f>
        <v>52500</v>
      </c>
      <c r="H42" s="19">
        <v>35000</v>
      </c>
      <c r="I42">
        <v>1720</v>
      </c>
      <c r="J42" s="3">
        <f>I42*0.3</f>
        <v>516</v>
      </c>
    </row>
    <row r="43" spans="1:10" x14ac:dyDescent="0.45">
      <c r="A43" s="51" t="s">
        <v>67</v>
      </c>
      <c r="B43" s="52"/>
      <c r="C43" s="33"/>
      <c r="D43" s="52"/>
      <c r="E43" s="34"/>
      <c r="G43" s="2"/>
      <c r="J43" s="3"/>
    </row>
    <row r="44" spans="1:10" x14ac:dyDescent="0.45">
      <c r="A44" s="50" t="s">
        <v>51</v>
      </c>
      <c r="B44" s="1" t="s">
        <v>52</v>
      </c>
      <c r="C44" s="13" t="s">
        <v>53</v>
      </c>
      <c r="D44" s="1" t="s">
        <v>54</v>
      </c>
      <c r="E44" s="14" t="s">
        <v>55</v>
      </c>
      <c r="G44" s="2"/>
      <c r="J44" s="11" t="s">
        <v>56</v>
      </c>
    </row>
    <row r="45" spans="1:10" ht="14.65" thickBot="1" x14ac:dyDescent="0.5">
      <c r="A45" s="2" t="s">
        <v>68</v>
      </c>
      <c r="B45">
        <v>2</v>
      </c>
      <c r="C45" s="19" t="s">
        <v>69</v>
      </c>
      <c r="D45">
        <v>100</v>
      </c>
      <c r="E45" s="20">
        <f>$J$38*D45</f>
        <v>5398.6710963455153</v>
      </c>
      <c r="G45" s="4"/>
      <c r="H45" s="5"/>
      <c r="I45" s="5"/>
      <c r="J45" s="32">
        <f>(G42+H42)/(I42-J42)</f>
        <v>72.674418604651166</v>
      </c>
    </row>
    <row r="46" spans="1:10" ht="14.65" thickBot="1" x14ac:dyDescent="0.5">
      <c r="A46" s="2" t="s">
        <v>70</v>
      </c>
      <c r="B46">
        <v>1</v>
      </c>
      <c r="C46" s="19" t="s">
        <v>71</v>
      </c>
      <c r="D46" s="41" t="s">
        <v>10</v>
      </c>
      <c r="E46" s="20">
        <f>0.075*H2</f>
        <v>67500</v>
      </c>
    </row>
    <row r="47" spans="1:10" ht="14.65" thickBot="1" x14ac:dyDescent="0.5">
      <c r="A47" s="4" t="s">
        <v>66</v>
      </c>
      <c r="B47" s="5">
        <f>SUM(B45:B46)</f>
        <v>3</v>
      </c>
      <c r="C47" s="30"/>
      <c r="D47" s="5">
        <f>SUM(D45:D46)</f>
        <v>100</v>
      </c>
      <c r="E47" s="35">
        <f>SUM(E45:E46)</f>
        <v>72898.671096345512</v>
      </c>
      <c r="G47" s="60" t="s">
        <v>95</v>
      </c>
      <c r="H47" s="65"/>
      <c r="I47" s="65"/>
      <c r="J47" s="61"/>
    </row>
    <row r="48" spans="1:10" ht="14.65" thickBot="1" x14ac:dyDescent="0.5">
      <c r="G48" s="12" t="s">
        <v>72</v>
      </c>
      <c r="H48" s="6" t="s">
        <v>73</v>
      </c>
      <c r="I48" s="6" t="s">
        <v>74</v>
      </c>
      <c r="J48" s="7" t="s">
        <v>75</v>
      </c>
    </row>
    <row r="49" spans="1:10" ht="14.65" thickBot="1" x14ac:dyDescent="0.5">
      <c r="A49" s="57" t="s">
        <v>76</v>
      </c>
      <c r="B49" s="58"/>
      <c r="C49" s="58"/>
      <c r="D49" s="58"/>
      <c r="E49" s="59"/>
      <c r="G49" s="2" t="s">
        <v>77</v>
      </c>
      <c r="H49" s="19">
        <f>200+((I50*400)/I49)</f>
        <v>214.28571428571428</v>
      </c>
      <c r="I49">
        <v>56</v>
      </c>
      <c r="J49" s="20">
        <f>H49*I49</f>
        <v>12000</v>
      </c>
    </row>
    <row r="50" spans="1:10" x14ac:dyDescent="0.45">
      <c r="A50" s="53" t="s">
        <v>78</v>
      </c>
      <c r="B50" s="54"/>
      <c r="C50" s="36"/>
      <c r="D50" s="54"/>
      <c r="E50" s="37"/>
      <c r="G50" s="2" t="s">
        <v>94</v>
      </c>
      <c r="H50" s="19">
        <v>2140</v>
      </c>
      <c r="I50">
        <v>2</v>
      </c>
      <c r="J50" s="20">
        <f>H50*I50</f>
        <v>4280</v>
      </c>
    </row>
    <row r="51" spans="1:10" x14ac:dyDescent="0.45">
      <c r="A51" s="50" t="s">
        <v>51</v>
      </c>
      <c r="B51" s="1" t="s">
        <v>52</v>
      </c>
      <c r="C51" s="13" t="s">
        <v>53</v>
      </c>
      <c r="D51" s="1" t="s">
        <v>54</v>
      </c>
      <c r="E51" s="14" t="s">
        <v>55</v>
      </c>
      <c r="G51" s="2"/>
      <c r="J51" s="11" t="s">
        <v>79</v>
      </c>
    </row>
    <row r="52" spans="1:10" ht="14.65" thickBot="1" x14ac:dyDescent="0.5">
      <c r="A52" s="2" t="s">
        <v>80</v>
      </c>
      <c r="B52">
        <v>1</v>
      </c>
      <c r="C52" s="19" t="s">
        <v>81</v>
      </c>
      <c r="D52">
        <v>240</v>
      </c>
      <c r="E52" s="20">
        <f>$J$38*D52</f>
        <v>12956.810631229237</v>
      </c>
      <c r="G52" s="4"/>
      <c r="H52" s="5"/>
      <c r="I52" s="5"/>
      <c r="J52" s="32">
        <f>SUM(J49:J50)</f>
        <v>16280</v>
      </c>
    </row>
    <row r="53" spans="1:10" x14ac:dyDescent="0.45">
      <c r="A53" s="2" t="s">
        <v>82</v>
      </c>
      <c r="B53">
        <v>1</v>
      </c>
      <c r="C53" s="19" t="s">
        <v>81</v>
      </c>
      <c r="D53">
        <v>120</v>
      </c>
      <c r="E53" s="20">
        <f>$J$38*D53</f>
        <v>6478.4053156146183</v>
      </c>
    </row>
    <row r="54" spans="1:10" ht="14.65" thickBot="1" x14ac:dyDescent="0.5">
      <c r="A54" s="4" t="s">
        <v>66</v>
      </c>
      <c r="B54" s="5">
        <f>SUM(B52:B53)</f>
        <v>2</v>
      </c>
      <c r="C54" s="30"/>
      <c r="D54" s="5">
        <f>SUM(D52:D53)</f>
        <v>360</v>
      </c>
      <c r="E54" s="35">
        <f>SUM(E52:E53)</f>
        <v>19435.215946843855</v>
      </c>
    </row>
    <row r="55" spans="1:10" ht="14.65" thickBot="1" x14ac:dyDescent="0.5"/>
    <row r="56" spans="1:10" ht="14.65" thickBot="1" x14ac:dyDescent="0.5">
      <c r="A56" s="57" t="s">
        <v>83</v>
      </c>
      <c r="B56" s="58"/>
      <c r="C56" s="58"/>
      <c r="D56" s="58"/>
      <c r="E56" s="59"/>
    </row>
    <row r="57" spans="1:10" x14ac:dyDescent="0.45">
      <c r="A57" s="50" t="s">
        <v>51</v>
      </c>
      <c r="B57" s="1" t="s">
        <v>84</v>
      </c>
      <c r="C57" s="13" t="s">
        <v>85</v>
      </c>
      <c r="D57" s="1" t="s">
        <v>86</v>
      </c>
      <c r="E57" s="14" t="s">
        <v>66</v>
      </c>
    </row>
    <row r="58" spans="1:10" x14ac:dyDescent="0.45">
      <c r="A58" s="2" t="s">
        <v>87</v>
      </c>
      <c r="B58" s="19">
        <f>C33</f>
        <v>164818.46153846153</v>
      </c>
      <c r="C58" s="19">
        <f>E33</f>
        <v>519352.15946843859</v>
      </c>
      <c r="D58">
        <f>E42</f>
        <v>88558.970099667786</v>
      </c>
      <c r="E58" s="20">
        <f>SUM(B58:D58)</f>
        <v>772729.59110656788</v>
      </c>
    </row>
    <row r="59" spans="1:10" x14ac:dyDescent="0.45">
      <c r="A59" s="2" t="s">
        <v>88</v>
      </c>
      <c r="B59" s="19">
        <f>E58</f>
        <v>772729.59110656788</v>
      </c>
      <c r="C59" s="19">
        <f>E54</f>
        <v>19435.215946843855</v>
      </c>
      <c r="E59" s="20">
        <f>SUM(B59:D59)</f>
        <v>792164.80705341173</v>
      </c>
    </row>
    <row r="60" spans="1:10" x14ac:dyDescent="0.45">
      <c r="A60" s="2" t="s">
        <v>89</v>
      </c>
      <c r="B60" s="19">
        <f>E59</f>
        <v>792164.80705341173</v>
      </c>
      <c r="C60" s="19">
        <f>E47</f>
        <v>72898.671096345512</v>
      </c>
      <c r="E60" s="20">
        <f>SUM(B60:D60)</f>
        <v>865063.47814975725</v>
      </c>
      <c r="G60" s="19"/>
    </row>
    <row r="61" spans="1:10" x14ac:dyDescent="0.45">
      <c r="A61" s="2"/>
      <c r="E61" s="20"/>
      <c r="G61" s="19"/>
    </row>
    <row r="62" spans="1:10" x14ac:dyDescent="0.45">
      <c r="A62" s="50"/>
      <c r="B62" s="1"/>
      <c r="C62" s="13"/>
      <c r="D62" s="1"/>
      <c r="E62" s="14"/>
    </row>
    <row r="63" spans="1:10" x14ac:dyDescent="0.45">
      <c r="A63" s="2"/>
      <c r="C63" s="18"/>
      <c r="D63" s="55" t="s">
        <v>90</v>
      </c>
      <c r="E63" s="37">
        <f>H2-E60</f>
        <v>34936.521850242745</v>
      </c>
    </row>
    <row r="64" spans="1:10" x14ac:dyDescent="0.45">
      <c r="A64" s="2"/>
      <c r="D64" s="55" t="s">
        <v>91</v>
      </c>
      <c r="E64" s="14" t="s">
        <v>92</v>
      </c>
    </row>
    <row r="65" spans="1:5" ht="14.65" thickBot="1" x14ac:dyDescent="0.5">
      <c r="A65" s="4"/>
      <c r="B65" s="5"/>
      <c r="C65" s="30"/>
      <c r="D65" s="56" t="s">
        <v>93</v>
      </c>
      <c r="E65" s="32">
        <f>SUM(E60+E63)</f>
        <v>900000</v>
      </c>
    </row>
    <row r="69" spans="1:5" x14ac:dyDescent="0.45">
      <c r="D69" s="55" t="s">
        <v>96</v>
      </c>
      <c r="E69" s="66">
        <f>E60-E46</f>
        <v>797563.47814975725</v>
      </c>
    </row>
    <row r="70" spans="1:5" x14ac:dyDescent="0.45">
      <c r="D70" s="55" t="s">
        <v>97</v>
      </c>
      <c r="E70" s="67">
        <f>E69*1.2</f>
        <v>957076.17377970868</v>
      </c>
    </row>
  </sheetData>
  <mergeCells count="8">
    <mergeCell ref="A1:E1"/>
    <mergeCell ref="G1:H1"/>
    <mergeCell ref="A56:E56"/>
    <mergeCell ref="A49:E49"/>
    <mergeCell ref="G40:J40"/>
    <mergeCell ref="G33:J33"/>
    <mergeCell ref="G47:J47"/>
    <mergeCell ref="A35:E35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Pepe Oliet</dc:creator>
  <cp:keywords/>
  <dc:description/>
  <cp:lastModifiedBy>Oliet Villalba José María</cp:lastModifiedBy>
  <cp:revision/>
  <dcterms:created xsi:type="dcterms:W3CDTF">2024-01-02T16:49:23Z</dcterms:created>
  <dcterms:modified xsi:type="dcterms:W3CDTF">2024-02-02T16:46:09Z</dcterms:modified>
  <cp:category/>
  <cp:contentStatus/>
</cp:coreProperties>
</file>