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filterPrivacy="1"/>
  <xr:revisionPtr revIDLastSave="0" documentId="13_ncr:1_{C1FD1475-D77D-488F-946F-CC78FF7071B7}" xr6:coauthVersionLast="36" xr6:coauthVersionMax="47" xr10:uidLastSave="{00000000-0000-0000-0000-000000000000}"/>
  <bookViews>
    <workbookView xWindow="0" yWindow="0" windowWidth="28800" windowHeight="10905" xr2:uid="{00000000-000D-0000-FFFF-FFFF00000000}"/>
  </bookViews>
  <sheets>
    <sheet name="Per_subsector_in_percent" sheetId="14" r:id="rId1"/>
    <sheet name="Agora" sheetId="3" r:id="rId2"/>
    <sheet name="CHI" sheetId="6" r:id="rId3"/>
    <sheet name="NMM" sheetId="7" r:id="rId4"/>
    <sheet name="ISI" sheetId="8" r:id="rId5"/>
    <sheet name="PPA" sheetId="9" r:id="rId6"/>
    <sheet name="FBT" sheetId="10" r:id="rId7"/>
    <sheet name="NFM" sheetId="11" r:id="rId8"/>
    <sheet name="Engineering" sheetId="12" r:id="rId9"/>
    <sheet name="Other non-classified" sheetId="13" r:id="rId10"/>
    <sheet name="Erneuerbare Quellen Temperatur" sheetId="5"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6" l="1"/>
  <c r="C9" i="14" l="1"/>
  <c r="D9" i="14"/>
  <c r="E9" i="14"/>
  <c r="F9" i="14"/>
  <c r="B9" i="14"/>
  <c r="G21" i="8" l="1"/>
  <c r="H21" i="8"/>
  <c r="G19" i="8"/>
  <c r="O19" i="8"/>
  <c r="L19" i="8"/>
  <c r="F20" i="8"/>
  <c r="C20" i="8"/>
  <c r="K19" i="8"/>
  <c r="N19" i="8" s="1"/>
  <c r="G20" i="8" l="1"/>
  <c r="H20" i="8"/>
  <c r="F22" i="8" s="1"/>
  <c r="F25" i="8" s="1"/>
  <c r="G22" i="8" l="1"/>
  <c r="G25" i="8" s="1"/>
  <c r="G28" i="8" l="1"/>
  <c r="B29" i="13" l="1"/>
  <c r="B27" i="12"/>
  <c r="G24" i="11" l="1"/>
  <c r="D18" i="13" l="1"/>
  <c r="E18" i="13"/>
  <c r="F18" i="13"/>
  <c r="G18" i="13"/>
  <c r="H18" i="13"/>
  <c r="C18" i="13"/>
  <c r="C18" i="12"/>
  <c r="D18" i="12"/>
  <c r="E18" i="12"/>
  <c r="E19" i="12" s="1"/>
  <c r="D3" i="14" s="1"/>
  <c r="F18" i="12"/>
  <c r="F19" i="12" s="1"/>
  <c r="E3" i="14" s="1"/>
  <c r="G18" i="12"/>
  <c r="H18" i="12"/>
  <c r="G19" i="12"/>
  <c r="G24" i="7"/>
  <c r="G26" i="6"/>
  <c r="H18" i="11"/>
  <c r="G18" i="11"/>
  <c r="G19" i="11" s="1"/>
  <c r="F18" i="11"/>
  <c r="F19" i="11" s="1"/>
  <c r="E18" i="11"/>
  <c r="E19" i="11" s="1"/>
  <c r="D18" i="11"/>
  <c r="D19" i="11" s="1"/>
  <c r="C18" i="11"/>
  <c r="C19" i="11" s="1"/>
  <c r="H18" i="10"/>
  <c r="G18" i="10"/>
  <c r="G19" i="10" s="1"/>
  <c r="F18" i="10"/>
  <c r="F19" i="10" s="1"/>
  <c r="E18" i="10"/>
  <c r="D18" i="10"/>
  <c r="C18" i="10"/>
  <c r="H18" i="9"/>
  <c r="G18" i="9"/>
  <c r="G19" i="9" s="1"/>
  <c r="F18" i="9"/>
  <c r="F19" i="9" s="1"/>
  <c r="E6" i="14" s="1"/>
  <c r="E18" i="9"/>
  <c r="E19" i="9" s="1"/>
  <c r="D6" i="14" s="1"/>
  <c r="D18" i="9"/>
  <c r="C18" i="9"/>
  <c r="F21" i="8"/>
  <c r="E21" i="8"/>
  <c r="D21" i="8"/>
  <c r="C21" i="8"/>
  <c r="H18" i="7"/>
  <c r="H19" i="7" s="1"/>
  <c r="G18" i="7"/>
  <c r="F18" i="7"/>
  <c r="F19" i="7" s="1"/>
  <c r="E18" i="7"/>
  <c r="E19" i="7" s="1"/>
  <c r="D18" i="7"/>
  <c r="D19" i="7" s="1"/>
  <c r="C18" i="7"/>
  <c r="C19" i="7" s="1"/>
  <c r="H18" i="6"/>
  <c r="H19" i="6" s="1"/>
  <c r="G18" i="6"/>
  <c r="F18" i="6"/>
  <c r="F19" i="6" s="1"/>
  <c r="E18" i="6"/>
  <c r="E19" i="6" s="1"/>
  <c r="E20" i="6" s="1"/>
  <c r="D8" i="14" s="1"/>
  <c r="D18" i="6"/>
  <c r="D19" i="6" s="1"/>
  <c r="C18" i="6"/>
  <c r="C19" i="6" s="1"/>
  <c r="G24" i="9" l="1"/>
  <c r="F6" i="14"/>
  <c r="F20" i="6"/>
  <c r="E8" i="14" s="1"/>
  <c r="H19" i="11"/>
  <c r="C20" i="11" s="1"/>
  <c r="D20" i="11"/>
  <c r="C2" i="14" s="1"/>
  <c r="G19" i="7"/>
  <c r="G20" i="7" s="1"/>
  <c r="G20" i="6"/>
  <c r="F8" i="14" s="1"/>
  <c r="D20" i="7"/>
  <c r="D29" i="7" s="1"/>
  <c r="C19" i="10"/>
  <c r="B4" i="14" s="1"/>
  <c r="G23" i="10"/>
  <c r="F4" i="14"/>
  <c r="C20" i="6"/>
  <c r="B8" i="14" s="1"/>
  <c r="E20" i="7"/>
  <c r="E28" i="7" s="1"/>
  <c r="C19" i="9"/>
  <c r="F20" i="11"/>
  <c r="E2" i="14" s="1"/>
  <c r="F23" i="10"/>
  <c r="E4" i="14"/>
  <c r="D20" i="6"/>
  <c r="C8" i="14" s="1"/>
  <c r="F20" i="7"/>
  <c r="F29" i="7" s="1"/>
  <c r="D19" i="9"/>
  <c r="G20" i="11"/>
  <c r="F2" i="14" s="1"/>
  <c r="G30" i="8"/>
  <c r="D28" i="7"/>
  <c r="E29" i="7"/>
  <c r="C20" i="7"/>
  <c r="G24" i="12"/>
  <c r="F3" i="14"/>
  <c r="G19" i="13"/>
  <c r="F5" i="14" s="1"/>
  <c r="F19" i="13"/>
  <c r="E5" i="14" s="1"/>
  <c r="C19" i="13"/>
  <c r="B5" i="14" s="1"/>
  <c r="D19" i="13"/>
  <c r="C5" i="14" s="1"/>
  <c r="E19" i="13"/>
  <c r="D5" i="14" s="1"/>
  <c r="D19" i="12"/>
  <c r="C19" i="12"/>
  <c r="E24" i="12"/>
  <c r="E25" i="12"/>
  <c r="E23" i="12"/>
  <c r="F24" i="12"/>
  <c r="F23" i="12"/>
  <c r="G23" i="12"/>
  <c r="F25" i="12"/>
  <c r="G25" i="12"/>
  <c r="G25" i="11"/>
  <c r="F25" i="7"/>
  <c r="E25" i="7"/>
  <c r="E22" i="8"/>
  <c r="E26" i="8" s="1"/>
  <c r="F28" i="8"/>
  <c r="E24" i="6"/>
  <c r="F25" i="6"/>
  <c r="E19" i="10"/>
  <c r="D22" i="8"/>
  <c r="D27" i="8" s="1"/>
  <c r="G31" i="11"/>
  <c r="D31" i="11"/>
  <c r="D29" i="11"/>
  <c r="D30" i="11"/>
  <c r="D19" i="10"/>
  <c r="C24" i="10"/>
  <c r="C23" i="10"/>
  <c r="F24" i="10"/>
  <c r="F26" i="10" s="1"/>
  <c r="G24" i="10"/>
  <c r="G26" i="10" s="1"/>
  <c r="G26" i="9"/>
  <c r="G23" i="9"/>
  <c r="E26" i="9"/>
  <c r="E23" i="9"/>
  <c r="E24" i="9"/>
  <c r="E25" i="9"/>
  <c r="F24" i="9"/>
  <c r="F23" i="9"/>
  <c r="F25" i="9"/>
  <c r="F26" i="9"/>
  <c r="D25" i="9"/>
  <c r="D24" i="9"/>
  <c r="G25" i="9"/>
  <c r="C23" i="9"/>
  <c r="D23" i="9"/>
  <c r="C22" i="8"/>
  <c r="E27" i="7"/>
  <c r="C25" i="6"/>
  <c r="C24" i="6"/>
  <c r="E25" i="6"/>
  <c r="F24" i="6"/>
  <c r="D30" i="8" l="1"/>
  <c r="C29" i="8"/>
  <c r="C25" i="8"/>
  <c r="C30" i="8"/>
  <c r="C28" i="8"/>
  <c r="G25" i="7"/>
  <c r="G30" i="7"/>
  <c r="G27" i="7"/>
  <c r="G29" i="7"/>
  <c r="G28" i="7"/>
  <c r="B2" i="14"/>
  <c r="C33" i="11"/>
  <c r="C26" i="11"/>
  <c r="C31" i="11"/>
  <c r="C29" i="11"/>
  <c r="C28" i="11"/>
  <c r="C32" i="11"/>
  <c r="C27" i="11"/>
  <c r="C30" i="11"/>
  <c r="C25" i="9"/>
  <c r="B6" i="14"/>
  <c r="G25" i="6"/>
  <c r="G28" i="6" s="1"/>
  <c r="C24" i="9"/>
  <c r="D23" i="10"/>
  <c r="C4" i="14"/>
  <c r="G24" i="6"/>
  <c r="G29" i="8"/>
  <c r="F25" i="11"/>
  <c r="E23" i="10"/>
  <c r="D4" i="14"/>
  <c r="C7" i="14"/>
  <c r="D26" i="9"/>
  <c r="D28" i="9" s="1"/>
  <c r="C6" i="14"/>
  <c r="E28" i="6"/>
  <c r="F28" i="7"/>
  <c r="G32" i="8"/>
  <c r="D27" i="11"/>
  <c r="D25" i="11"/>
  <c r="D35" i="11" s="1"/>
  <c r="C26" i="9"/>
  <c r="D32" i="11"/>
  <c r="D25" i="6"/>
  <c r="E20" i="11"/>
  <c r="F30" i="8"/>
  <c r="E28" i="8"/>
  <c r="D29" i="8"/>
  <c r="E30" i="8"/>
  <c r="B7" i="14"/>
  <c r="C28" i="7"/>
  <c r="C29" i="7"/>
  <c r="C30" i="7"/>
  <c r="F27" i="7"/>
  <c r="F26" i="7"/>
  <c r="E7" i="14"/>
  <c r="C27" i="7"/>
  <c r="F30" i="7"/>
  <c r="E26" i="7"/>
  <c r="E32" i="7" s="1"/>
  <c r="D7" i="14"/>
  <c r="F7" i="14"/>
  <c r="G26" i="7"/>
  <c r="D23" i="12"/>
  <c r="C3" i="14"/>
  <c r="C25" i="12"/>
  <c r="B3" i="14"/>
  <c r="D27" i="7"/>
  <c r="D26" i="7"/>
  <c r="C24" i="12"/>
  <c r="C26" i="13"/>
  <c r="C25" i="13"/>
  <c r="C27" i="13"/>
  <c r="C23" i="12"/>
  <c r="F25" i="13"/>
  <c r="F27" i="13"/>
  <c r="F26" i="13"/>
  <c r="G28" i="11"/>
  <c r="G26" i="13"/>
  <c r="G25" i="13"/>
  <c r="G27" i="13"/>
  <c r="F29" i="8"/>
  <c r="D26" i="11"/>
  <c r="G33" i="11"/>
  <c r="D25" i="12"/>
  <c r="D26" i="8"/>
  <c r="E25" i="13"/>
  <c r="E27" i="13"/>
  <c r="E26" i="13"/>
  <c r="E30" i="7"/>
  <c r="D28" i="8"/>
  <c r="D33" i="11"/>
  <c r="D28" i="11"/>
  <c r="C25" i="7"/>
  <c r="C26" i="7"/>
  <c r="D25" i="13"/>
  <c r="D27" i="13"/>
  <c r="D26" i="13"/>
  <c r="C24" i="13"/>
  <c r="C23" i="13"/>
  <c r="G23" i="13"/>
  <c r="F23" i="13"/>
  <c r="F24" i="13"/>
  <c r="G24" i="13"/>
  <c r="D24" i="13"/>
  <c r="D23" i="13"/>
  <c r="E24" i="13"/>
  <c r="E23" i="13"/>
  <c r="D24" i="12"/>
  <c r="F27" i="12"/>
  <c r="E27" i="12"/>
  <c r="G27" i="12"/>
  <c r="G27" i="11"/>
  <c r="G30" i="11"/>
  <c r="G32" i="11"/>
  <c r="E28" i="11"/>
  <c r="E25" i="11"/>
  <c r="G26" i="11"/>
  <c r="G35" i="11" s="1"/>
  <c r="G29" i="11"/>
  <c r="C25" i="11"/>
  <c r="C35" i="11" s="1"/>
  <c r="E31" i="11"/>
  <c r="E30" i="11"/>
  <c r="D25" i="7"/>
  <c r="D30" i="7"/>
  <c r="D25" i="8"/>
  <c r="E25" i="8"/>
  <c r="E27" i="8"/>
  <c r="E24" i="10"/>
  <c r="D24" i="6"/>
  <c r="D28" i="6" s="1"/>
  <c r="E29" i="8"/>
  <c r="D24" i="10"/>
  <c r="E32" i="11"/>
  <c r="E29" i="11"/>
  <c r="E26" i="11"/>
  <c r="E24" i="11"/>
  <c r="E33" i="11"/>
  <c r="F31" i="11"/>
  <c r="F26" i="11"/>
  <c r="F29" i="11"/>
  <c r="F27" i="11"/>
  <c r="F30" i="11"/>
  <c r="F32" i="11"/>
  <c r="F33" i="11"/>
  <c r="F28" i="11"/>
  <c r="C26" i="10"/>
  <c r="G28" i="9"/>
  <c r="F28" i="9"/>
  <c r="C28" i="9"/>
  <c r="H23" i="9"/>
  <c r="E28" i="9"/>
  <c r="C28" i="6"/>
  <c r="H24" i="6"/>
  <c r="F28" i="6"/>
  <c r="F32" i="8" l="1"/>
  <c r="D26" i="10"/>
  <c r="H23" i="12"/>
  <c r="D2" i="14"/>
  <c r="E27" i="11"/>
  <c r="E26" i="10"/>
  <c r="G32" i="7"/>
  <c r="D32" i="8"/>
  <c r="F32" i="7"/>
  <c r="D32" i="7"/>
  <c r="C32" i="7"/>
  <c r="C27" i="12"/>
  <c r="E32" i="8"/>
  <c r="H23" i="10"/>
  <c r="D27" i="12"/>
  <c r="G29" i="13"/>
  <c r="F29" i="13"/>
  <c r="D29" i="13"/>
  <c r="C29" i="13"/>
  <c r="H23" i="13"/>
  <c r="E29" i="13"/>
  <c r="E35" i="11"/>
  <c r="H23" i="7"/>
  <c r="C32" i="8"/>
  <c r="F35" i="11"/>
  <c r="H24" i="11"/>
  <c r="H25" i="8"/>
</calcChain>
</file>

<file path=xl/sharedStrings.xml><?xml version="1.0" encoding="utf-8"?>
<sst xmlns="http://schemas.openxmlformats.org/spreadsheetml/2006/main" count="425" uniqueCount="126">
  <si>
    <t>Zeilenbeschriftungen</t>
  </si>
  <si>
    <t>&lt;100 °C</t>
  </si>
  <si>
    <t>100-150°C</t>
  </si>
  <si>
    <t>150-200°C</t>
  </si>
  <si>
    <t>200-500°C</t>
  </si>
  <si>
    <t>&gt;500°C (Furnaces)</t>
  </si>
  <si>
    <t>Total</t>
  </si>
  <si>
    <t>Non-ferrous metals</t>
  </si>
  <si>
    <t>Engineering and other metal</t>
  </si>
  <si>
    <t>Food, drink and tobacco</t>
  </si>
  <si>
    <t>Other non-classified</t>
  </si>
  <si>
    <t>Paper and printing</t>
  </si>
  <si>
    <t>Non-metallic mineral products</t>
  </si>
  <si>
    <t>Chemical industry</t>
  </si>
  <si>
    <t>Iron and steel</t>
  </si>
  <si>
    <t>Gesamtergebnis</t>
  </si>
  <si>
    <t>Estimated total final energy demand for process heating in 2019 by temperature and energy carrier in the EU-27 countries based on Forecast model 2024 [TWh]</t>
  </si>
  <si>
    <t>TWh</t>
  </si>
  <si>
    <t>Chemicals: Steam processing</t>
  </si>
  <si>
    <t>High-enthalpy heat processing - Steam</t>
  </si>
  <si>
    <t>Chemicals: Furnaces - Thermal</t>
  </si>
  <si>
    <t>Cement: Pre-heating and pre-calcination</t>
  </si>
  <si>
    <t>Cement: Clinker production (kilns)</t>
  </si>
  <si>
    <t>Cement: Precasting - Steam</t>
  </si>
  <si>
    <t>Ceramics: Steam drying and sintering</t>
  </si>
  <si>
    <t>Ceramics: Thermal kiln</t>
  </si>
  <si>
    <t>Ceramics: Thermal furnace</t>
  </si>
  <si>
    <t>Glass: Thermal melting tank</t>
  </si>
  <si>
    <t>Pulp, paper and printing</t>
  </si>
  <si>
    <t>Pulp: Pulping thermal</t>
  </si>
  <si>
    <t>Paper: Stock preparation - Thermal</t>
  </si>
  <si>
    <t>Paper: Paper machine - Steam use</t>
  </si>
  <si>
    <t>Paper: Product finishing - Steam use</t>
  </si>
  <si>
    <t>Food, beverage and tobacco</t>
  </si>
  <si>
    <t>Food: Steam processing</t>
  </si>
  <si>
    <t>Alumina production: High-enthalpy heat</t>
  </si>
  <si>
    <t>Aluminium finishing - Steam</t>
  </si>
  <si>
    <t>Metal finishing - Steam</t>
  </si>
  <si>
    <t>Steel: Sinter/Pellet-making</t>
  </si>
  <si>
    <t>Steel: Blast /Basic oxygen furnace</t>
  </si>
  <si>
    <t>Steel: Furnaces, refining and rolling - Thermal</t>
  </si>
  <si>
    <t>Steel: Product finishing - Steam</t>
  </si>
  <si>
    <t>Steel: Smelters</t>
  </si>
  <si>
    <t>https://www.tf.uni-kiel.de/matwis/amat/iss/kap_a/backbone/ra_2_3.html</t>
  </si>
  <si>
    <t>Agora/Fraunhofer ISI</t>
  </si>
  <si>
    <t>IDEES</t>
  </si>
  <si>
    <t>Prozente</t>
  </si>
  <si>
    <t>&gt;500°C</t>
  </si>
  <si>
    <t>Aluminium processing - Thermal</t>
  </si>
  <si>
    <t>Aluminium finishing - Thermal</t>
  </si>
  <si>
    <t>Secondary aluminium - Thermal</t>
  </si>
  <si>
    <t>Metal production - Thermal</t>
  </si>
  <si>
    <t>Metal processing - Thermal</t>
  </si>
  <si>
    <t>Metal finishing - Thermal</t>
  </si>
  <si>
    <t>https://ames-sintering.com/basic-manufacturing-process/</t>
  </si>
  <si>
    <t>https://www.metalsupermarkets.com/smelting-metal/</t>
  </si>
  <si>
    <t>Steel: Product finishing - Thermal</t>
  </si>
  <si>
    <t>Non-metallic mineral products (NMM_fec)</t>
  </si>
  <si>
    <t>Chemical industry (CHI_fec)</t>
  </si>
  <si>
    <t>Iron and steel (ISI_fec)</t>
  </si>
  <si>
    <t>Pulp, paper and printing (PPA_fec)</t>
  </si>
  <si>
    <t>Food, beverage and tobacco (FBT_fec)</t>
  </si>
  <si>
    <t>Non-ferrous metals (NFM_fec)</t>
  </si>
  <si>
    <t>https://www.unendlich-viel-energie.de/mediathek/grafiken/erzielte-temperaturen-aus-erneuerbaren-waermequellen</t>
  </si>
  <si>
    <t>Alumina production: Refining</t>
  </si>
  <si>
    <t>Ceramics: Thermal drying and sintering</t>
  </si>
  <si>
    <t>Zuordnung IDEES</t>
  </si>
  <si>
    <t>TRE, MAE</t>
  </si>
  <si>
    <t>TEL, WWP, OIS</t>
  </si>
  <si>
    <t>Chemical industry ohne furnace</t>
  </si>
  <si>
    <t>TRE</t>
  </si>
  <si>
    <t>Trans. Eq.: Steam processing</t>
  </si>
  <si>
    <t>MAE</t>
  </si>
  <si>
    <t>Mach. Eq.: Steam processing</t>
  </si>
  <si>
    <t>TEL</t>
  </si>
  <si>
    <t>Textiles: Pretreatment with steam</t>
  </si>
  <si>
    <t>Textiles: Wet processing with steam</t>
  </si>
  <si>
    <t>WWP</t>
  </si>
  <si>
    <t>Wood: Specific processes with steam</t>
  </si>
  <si>
    <t>OIS</t>
  </si>
  <si>
    <t>Other Industrial sectors: Steam processing</t>
  </si>
  <si>
    <t>Other Industrial sectors: Thermal processing</t>
  </si>
  <si>
    <t>NFM</t>
  </si>
  <si>
    <t>FBT</t>
  </si>
  <si>
    <t>PPA</t>
  </si>
  <si>
    <t>NMM</t>
  </si>
  <si>
    <t>CHI</t>
  </si>
  <si>
    <t>ISI</t>
  </si>
  <si>
    <t>The non-ferrous metals sector involves producing
and processing metals other than iron and steel, principally
aluminium, chromium, copper, manganese,
zinc, titanium, lead and nickel</t>
  </si>
  <si>
    <t>Electricity
accounts for a large proportion of the sector’s energy
requirements, most of which is used in the production
of primary aluminium by electrolysis (Figure 21).</t>
  </si>
  <si>
    <t>Primary aluminium production (i.e. from
aluminium ore or “bauxite”) has a fuel demand of
19.2 GJ/t and an electric energy demand of 56.1 GJ/t. alumina is then chemically reduced to aluminium by
electrolysis with high electricity demand (53.5 GJ/t). Electricity is already used to convert the alumina
to aluminium metal. Electrifying the conversion of
bauxite to alumina (via electrified process heating)
is being developed by the aluminium producer Alcoa
(ARENA 2022)</t>
  </si>
  <si>
    <t>Information on process (from Agora / ISI, 2024)</t>
  </si>
  <si>
    <t>Non-ferrous metals processing includes aluminium
melting, aluminium homogenising, aluminium heat
treatment</t>
  </si>
  <si>
    <t>copper melting, heating of semi-finished
copper products for hot forming, heat treatment of
copper semi-finished products, and other applications</t>
  </si>
  <si>
    <t>electrification potential</t>
  </si>
  <si>
    <t xml:space="preserve">conversion bauxite/aluminium ore -&gt; alumina </t>
  </si>
  <si>
    <t>can be electrified by 2035, reducing the energy demand by up to 10 percent.</t>
  </si>
  <si>
    <t>electric furnaces using electric arcs, induction or
resistance heating. Electrification is expected to be
technically feasible and would deliver efficiency
gains of 10 to 30 percent. (Fleiter et al. 2023b)</t>
  </si>
  <si>
    <t>Sector</t>
  </si>
  <si>
    <t>Non-ferrous metals, ohne high-enthalpy heat</t>
  </si>
  <si>
    <t xml:space="preserve">Melting of container glass has a
fuel demand of 4.9 GJ/t and an electricity demand of
0.5 GJ/t (Fleiter et al. 2023b). 2019. Melting of flat glass has a fuel
demand of 10.7 GJ/t and an electricity demand of
0.7GJ/t (Fleiter et al. 2023b). </t>
  </si>
  <si>
    <t>This process could be
fully electrified with glass smelters heated by electric
resistance, an already commercialised technology. Electrifying the flat
glass production faces challenges in terms of ensuring
high product quality (Fleiter et al. 2023b). Initial
approaches to overcoming these challenges include
testing combined gas burners with electric resistance
heating. Glass melting tanks with an electrification
rate of 60-70 percent are expected to be available
on the market by 2035. Electrification is expected to
reduce the energy demand by 40 percent, resulting in
a fuel demand of 1.9 GJ/t and an electricity demand of
4.5 GJ/t (Expert Interview 2023).</t>
  </si>
  <si>
    <t>Through resistance heating, electric boilers and
heat pumps, it is considered technologically feasible to fully electrify virtually all applications of the food,
beverages and tobacco sector.</t>
  </si>
  <si>
    <t>Food: Process Heat - Thermal</t>
  </si>
  <si>
    <t>Mach. Eq.: Thermal Foundries</t>
  </si>
  <si>
    <t xml:space="preserve"> 830 °C. Calcination( pre-calciner). Calcium
carbonate (from limestone) is heated to above the
calcination temperature of 830 °C and breaks down
into calcium oxide and carbon dioxide. The resulting
process-related CO2 emissions make up about two
thirds of the total emissions (Fleiter et al. 2023b). (including limestone -&gt; lime production?)</t>
  </si>
  <si>
    <t>The second stage is sintering, which takes
place in a rotary kiln at temperatures of 1 200 to
1 450 °C (Fleiter et al. 2023b).</t>
  </si>
  <si>
    <t>Electrification could be accomplished 2030 using resistance heating and could potentially reduce energy demand by up to 10 percent.</t>
  </si>
  <si>
    <t>sintering step, which requires higher temperatures,
is more difficult to electrify. The use of plasma
has been shown to work but could increase energy
demand by 15 percent (Wilhelmsson et al. 2018). Alternatively, shock-wave or resistance heating
technologies might be available by 2035 and could
reduce energy demand by up to 10 percent.</t>
  </si>
  <si>
    <t>above 500</t>
  </si>
  <si>
    <t>Non-metallic mineral products ohne cement furnace, kiln</t>
  </si>
  <si>
    <t>converting iron ore into metallic
iron in a blast furnace and then converting the iron
into steel in a basic oxygen furnace. Typically these
furnaces are closely linked to form a single blast furnace
/ basic oxygen furnace (BF/BOF) system.</t>
  </si>
  <si>
    <t>in Agora 16 GJ/t incl. Coke ovens, in IDEES ohne coke ovens</t>
  </si>
  <si>
    <t>Agora MWh/t</t>
  </si>
  <si>
    <t>IDEES ISW production 2019 kt</t>
  </si>
  <si>
    <t>Agora TWh</t>
  </si>
  <si>
    <t>Agora - IDEES TWh = TWh coke ovens</t>
  </si>
  <si>
    <t>coke ovens</t>
  </si>
  <si>
    <t>Iron and steel + coke ovens</t>
  </si>
  <si>
    <t>IDEES ISW TWh 2019 (CF/BOF + Pellet-making)</t>
  </si>
  <si>
    <t>EAFs typically employ
natural gas burners around the edges to ensure even
heating (0.3 GJ/t)</t>
  </si>
  <si>
    <t>During hot rolling, the metal is heated to 1 250 °C
using gas burners. This is above steel’s recrystallisation
temperature. Using rollers, the hot steel is flattened
to a strip of the desired thickness, then cooled</t>
  </si>
  <si>
    <t xml:space="preserve">Carrying out the hot rolling immediately after steel
casting can reduce the heating energy required for
hot rolling by 30 percent (Tercelli 2020), however.
The gas burners could then be replaced by induction
heating elements (Primetals Technology 2021).
</t>
  </si>
  <si>
    <t>Iron and steel, excl. rolling (&gt;1250 °C) and furnaces</t>
  </si>
  <si>
    <t>&lt;100°C</t>
  </si>
  <si>
    <t>Subsector name IDEES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</si>
</sst>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rgb="FF000000"/>
      <name val="Calibri"/>
      <family val="2"/>
      <scheme val="minor"/>
    </font>
    <font>
      <sz val="1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name val="Arial"/>
      <family val="2"/>
      <charset val="161"/>
    </font>
  </fonts>
  <fills count="7">
    <fill>
      <patternFill patternType="none"/>
    </fill>
    <fill>
      <patternFill patternType="gray125"/>
    </fill>
    <fill>
      <patternFill patternType="solid">
        <fgColor rgb="FFDDEBF7"/>
        <bgColor rgb="FFDDEBF7"/>
      </patternFill>
    </fill>
    <fill>
      <patternFill patternType="solid">
        <fgColor theme="0" tint="-0.3499862666707357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right/>
      <top/>
      <bottom style="thin">
        <color rgb="FF9BC2E6"/>
      </bottom>
      <diagonal/>
    </border>
    <border>
      <left/>
      <right/>
      <top style="thin">
        <color rgb="FF9BC2E6"/>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7" fillId="0" borderId="0"/>
  </cellStyleXfs>
  <cellXfs count="56">
    <xf numFmtId="0" fontId="0" fillId="0" borderId="0" xfId="0"/>
    <xf numFmtId="0" fontId="1" fillId="2" borderId="1" xfId="0" applyFont="1" applyFill="1" applyBorder="1"/>
    <xf numFmtId="0" fontId="2" fillId="0" borderId="0" xfId="0" applyFont="1" applyAlignment="1">
      <alignment horizontal="left"/>
    </xf>
    <xf numFmtId="0" fontId="2" fillId="0" borderId="0" xfId="0" applyFont="1"/>
    <xf numFmtId="0" fontId="1" fillId="2" borderId="2" xfId="0" applyFont="1" applyFill="1" applyBorder="1" applyAlignment="1">
      <alignment horizontal="left"/>
    </xf>
    <xf numFmtId="0" fontId="1" fillId="2" borderId="2" xfId="0" applyFont="1" applyFill="1" applyBorder="1"/>
    <xf numFmtId="0" fontId="3" fillId="0" borderId="0" xfId="0" applyFont="1"/>
    <xf numFmtId="9" fontId="0" fillId="0" borderId="0" xfId="1" applyFont="1"/>
    <xf numFmtId="3" fontId="0" fillId="0" borderId="0" xfId="0" applyNumberFormat="1"/>
    <xf numFmtId="1" fontId="0" fillId="0" borderId="0" xfId="0" applyNumberFormat="1"/>
    <xf numFmtId="1" fontId="0" fillId="0" borderId="0" xfId="1" applyNumberFormat="1" applyFont="1"/>
    <xf numFmtId="0" fontId="0" fillId="3" borderId="0" xfId="0" applyFill="1"/>
    <xf numFmtId="0" fontId="5" fillId="0" borderId="0" xfId="2"/>
    <xf numFmtId="0" fontId="6" fillId="0" borderId="0" xfId="0" applyFont="1"/>
    <xf numFmtId="0" fontId="1" fillId="0" borderId="3" xfId="0" applyFont="1" applyBorder="1"/>
    <xf numFmtId="1" fontId="0" fillId="0" borderId="3" xfId="0" applyNumberFormat="1" applyBorder="1"/>
    <xf numFmtId="3" fontId="0" fillId="0" borderId="3" xfId="0" applyNumberFormat="1" applyBorder="1"/>
    <xf numFmtId="0" fontId="0" fillId="0" borderId="3" xfId="0" applyBorder="1"/>
    <xf numFmtId="0" fontId="0" fillId="0" borderId="0" xfId="0" applyAlignment="1">
      <alignment horizontal="left"/>
    </xf>
    <xf numFmtId="0" fontId="1" fillId="2" borderId="0" xfId="0" applyFont="1" applyFill="1"/>
    <xf numFmtId="0" fontId="0" fillId="0" borderId="0" xfId="0" applyFill="1"/>
    <xf numFmtId="0" fontId="2" fillId="0" borderId="0" xfId="0" applyFont="1" applyFill="1" applyAlignment="1">
      <alignment horizontal="left"/>
    </xf>
    <xf numFmtId="0" fontId="2" fillId="0" borderId="0" xfId="0" applyFont="1" applyFill="1"/>
    <xf numFmtId="1" fontId="0" fillId="0" borderId="0" xfId="0" applyNumberFormat="1" applyFill="1"/>
    <xf numFmtId="3" fontId="0" fillId="0" borderId="0" xfId="0" applyNumberFormat="1" applyFill="1"/>
    <xf numFmtId="164" fontId="0" fillId="0" borderId="0" xfId="0" applyNumberFormat="1"/>
    <xf numFmtId="0" fontId="0" fillId="0" borderId="0" xfId="0" applyAlignment="1"/>
    <xf numFmtId="0" fontId="1" fillId="2" borderId="1" xfId="0" applyFont="1" applyFill="1" applyBorder="1" applyAlignment="1"/>
    <xf numFmtId="0" fontId="2" fillId="0" borderId="0" xfId="0" applyFont="1" applyFill="1" applyAlignment="1"/>
    <xf numFmtId="0" fontId="2" fillId="0" borderId="0" xfId="0" applyFont="1" applyAlignment="1"/>
    <xf numFmtId="0" fontId="1" fillId="2" borderId="2" xfId="0" applyFont="1" applyFill="1" applyBorder="1" applyAlignment="1"/>
    <xf numFmtId="0" fontId="3" fillId="0" borderId="0" xfId="0" applyFont="1" applyAlignment="1"/>
    <xf numFmtId="0" fontId="0" fillId="3" borderId="0" xfId="0" applyFill="1" applyAlignment="1"/>
    <xf numFmtId="0" fontId="0" fillId="4" borderId="0" xfId="0" applyFill="1" applyAlignment="1"/>
    <xf numFmtId="0" fontId="6" fillId="0" borderId="0" xfId="0" applyFont="1" applyAlignment="1"/>
    <xf numFmtId="1" fontId="0" fillId="0" borderId="0" xfId="1" applyNumberFormat="1" applyFont="1" applyAlignment="1"/>
    <xf numFmtId="9" fontId="0" fillId="0" borderId="0" xfId="1" applyFont="1" applyAlignment="1"/>
    <xf numFmtId="0" fontId="1" fillId="0" borderId="3" xfId="0" applyFont="1" applyBorder="1" applyAlignment="1"/>
    <xf numFmtId="0" fontId="1" fillId="0" borderId="4" xfId="0" applyFont="1" applyFill="1" applyBorder="1" applyAlignment="1"/>
    <xf numFmtId="3" fontId="0" fillId="0" borderId="0" xfId="0" applyNumberFormat="1" applyAlignment="1"/>
    <xf numFmtId="3" fontId="0" fillId="0" borderId="3" xfId="0" applyNumberFormat="1" applyBorder="1" applyAlignment="1"/>
    <xf numFmtId="0" fontId="0" fillId="0" borderId="0" xfId="0" applyFill="1" applyAlignment="1"/>
    <xf numFmtId="1" fontId="0" fillId="0" borderId="0" xfId="0" applyNumberFormat="1" applyAlignment="1"/>
    <xf numFmtId="1" fontId="0" fillId="0" borderId="3" xfId="0" applyNumberFormat="1" applyBorder="1" applyAlignment="1"/>
    <xf numFmtId="0" fontId="0" fillId="0" borderId="3" xfId="0" applyBorder="1" applyAlignment="1"/>
    <xf numFmtId="0" fontId="5" fillId="0" borderId="0" xfId="2" applyAlignment="1"/>
    <xf numFmtId="0" fontId="0" fillId="0" borderId="0" xfId="0" applyAlignment="1">
      <alignment vertical="top"/>
    </xf>
    <xf numFmtId="3" fontId="0" fillId="5" borderId="3" xfId="0" applyNumberFormat="1" applyFill="1" applyBorder="1" applyAlignment="1"/>
    <xf numFmtId="1" fontId="0" fillId="5" borderId="0" xfId="1" applyNumberFormat="1" applyFont="1" applyFill="1" applyAlignment="1"/>
    <xf numFmtId="3" fontId="0" fillId="5" borderId="0" xfId="0" applyNumberFormat="1" applyFill="1" applyAlignment="1"/>
    <xf numFmtId="2" fontId="0" fillId="0" borderId="0" xfId="0" applyNumberFormat="1"/>
    <xf numFmtId="0" fontId="0" fillId="6" borderId="0" xfId="0" applyFill="1"/>
    <xf numFmtId="0" fontId="0" fillId="4" borderId="0" xfId="0" applyFill="1"/>
    <xf numFmtId="1" fontId="0" fillId="4" borderId="0" xfId="1" applyNumberFormat="1" applyFont="1" applyFill="1"/>
    <xf numFmtId="1" fontId="0" fillId="4" borderId="0" xfId="0" applyNumberFormat="1" applyFill="1"/>
    <xf numFmtId="3" fontId="0" fillId="4" borderId="0" xfId="0" applyNumberFormat="1" applyFill="1"/>
  </cellXfs>
  <cellStyles count="4">
    <cellStyle name="Hyperlink" xfId="2" builtinId="8"/>
    <cellStyle name="Normal" xfId="0" builtinId="0"/>
    <cellStyle name="Normal 2" xfId="3" xr:uid="{1692559F-D98C-4C3E-ADDE-C21CA5CB2E28}"/>
    <cellStyle name="Percent" xfId="1" builtinId="5"/>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3</xdr:row>
      <xdr:rowOff>0</xdr:rowOff>
    </xdr:from>
    <xdr:to>
      <xdr:col>11</xdr:col>
      <xdr:colOff>419101</xdr:colOff>
      <xdr:row>39</xdr:row>
      <xdr:rowOff>14324</xdr:rowOff>
    </xdr:to>
    <xdr:pic>
      <xdr:nvPicPr>
        <xdr:cNvPr id="2" name="Grafik 1">
          <a:extLst>
            <a:ext uri="{FF2B5EF4-FFF2-40B4-BE49-F238E27FC236}">
              <a16:creationId xmlns:a16="http://schemas.microsoft.com/office/drawing/2014/main" id="{344215C0-CCCB-4C95-BC83-E8D922099E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0576" y="542925"/>
          <a:ext cx="8324850" cy="6529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tf.uni-kiel.de/matwis/amat/iss/kap_a/backbone/ra_2_3.html" TargetMode="External"/><Relationship Id="rId2" Type="http://schemas.openxmlformats.org/officeDocument/2006/relationships/hyperlink" Target="https://www.metalsupermarkets.com/smelting-metal/" TargetMode="External"/><Relationship Id="rId1" Type="http://schemas.openxmlformats.org/officeDocument/2006/relationships/hyperlink" Target="https://ames-sintering.com/basic-manufacturing-proces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E264F-B832-4378-A8DB-BA2F8873A122}">
  <dimension ref="A1:G9"/>
  <sheetViews>
    <sheetView tabSelected="1" workbookViewId="0">
      <selection activeCell="I20" sqref="I20"/>
    </sheetView>
  </sheetViews>
  <sheetFormatPr defaultRowHeight="15" x14ac:dyDescent="0.25"/>
  <cols>
    <col min="1" max="1" width="28.140625" customWidth="1"/>
  </cols>
  <sheetData>
    <row r="1" spans="1:7" x14ac:dyDescent="0.25">
      <c r="A1" t="s">
        <v>98</v>
      </c>
      <c r="B1" s="1" t="s">
        <v>124</v>
      </c>
      <c r="C1" s="1" t="s">
        <v>2</v>
      </c>
      <c r="D1" s="1" t="s">
        <v>3</v>
      </c>
      <c r="E1" s="1" t="s">
        <v>4</v>
      </c>
      <c r="F1" s="1" t="s">
        <v>47</v>
      </c>
      <c r="G1" s="19" t="s">
        <v>125</v>
      </c>
    </row>
    <row r="2" spans="1:7" x14ac:dyDescent="0.25">
      <c r="A2" s="2" t="s">
        <v>7</v>
      </c>
      <c r="B2" s="50">
        <f>NFM!C20</f>
        <v>0.11132299045062191</v>
      </c>
      <c r="C2" s="50">
        <f>NFM!D20</f>
        <v>8.3492242837966441E-2</v>
      </c>
      <c r="D2" s="50">
        <f>NFM!E20</f>
        <v>2.7830747612655478E-2</v>
      </c>
      <c r="E2" s="50">
        <f>NFM!F20</f>
        <v>0.33396897135186576</v>
      </c>
      <c r="F2" s="50">
        <f>NFM!G20</f>
        <v>0.44338504774689047</v>
      </c>
      <c r="G2" t="s">
        <v>82</v>
      </c>
    </row>
    <row r="3" spans="1:7" x14ac:dyDescent="0.25">
      <c r="A3" s="21" t="s">
        <v>8</v>
      </c>
      <c r="B3" s="50">
        <f>Engineering!C19</f>
        <v>0.15254237288135594</v>
      </c>
      <c r="C3" s="50">
        <f>Engineering!D19</f>
        <v>0.42372881355932202</v>
      </c>
      <c r="D3" s="50">
        <f>Engineering!E19</f>
        <v>0.20338983050847459</v>
      </c>
      <c r="E3" s="50">
        <f>Engineering!F19</f>
        <v>0.20338983050847459</v>
      </c>
      <c r="F3" s="50">
        <f>Engineering!G19</f>
        <v>0</v>
      </c>
      <c r="G3" t="s">
        <v>67</v>
      </c>
    </row>
    <row r="4" spans="1:7" x14ac:dyDescent="0.25">
      <c r="A4" s="21" t="s">
        <v>9</v>
      </c>
      <c r="B4" s="50">
        <f>FBT!C19</f>
        <v>0.48765432098765432</v>
      </c>
      <c r="C4" s="50">
        <f>FBT!D19</f>
        <v>0.25925925925925924</v>
      </c>
      <c r="D4" s="50">
        <f>FBT!E19</f>
        <v>9.8765432098765427E-2</v>
      </c>
      <c r="E4" s="50">
        <f>FBT!F19</f>
        <v>9.8765432098765427E-2</v>
      </c>
      <c r="F4" s="50">
        <f>FBT!G19</f>
        <v>6.1728395061728392E-2</v>
      </c>
      <c r="G4" t="s">
        <v>83</v>
      </c>
    </row>
    <row r="5" spans="1:7" x14ac:dyDescent="0.25">
      <c r="A5" s="21" t="s">
        <v>10</v>
      </c>
      <c r="B5" s="50">
        <f>'Other non-classified'!C19</f>
        <v>0.17948717948717949</v>
      </c>
      <c r="C5" s="50">
        <f>'Other non-classified'!D19</f>
        <v>0.40512820512820513</v>
      </c>
      <c r="D5" s="50">
        <f>'Other non-classified'!E19</f>
        <v>0.2</v>
      </c>
      <c r="E5" s="50">
        <f>'Other non-classified'!F19</f>
        <v>0.2153846153846154</v>
      </c>
      <c r="F5" s="50">
        <f>'Other non-classified'!G19</f>
        <v>0</v>
      </c>
      <c r="G5" t="s">
        <v>68</v>
      </c>
    </row>
    <row r="6" spans="1:7" x14ac:dyDescent="0.25">
      <c r="A6" s="2" t="s">
        <v>11</v>
      </c>
      <c r="B6" s="50">
        <f>PPA!C19</f>
        <v>0.10126582278481013</v>
      </c>
      <c r="C6" s="50">
        <f>PPA!D19</f>
        <v>0.34599156118143459</v>
      </c>
      <c r="D6" s="50">
        <f>PPA!E19</f>
        <v>0.48523206751054854</v>
      </c>
      <c r="E6" s="50">
        <f>PPA!F19</f>
        <v>5.0632911392405063E-2</v>
      </c>
      <c r="F6" s="50">
        <f>PPA!G19</f>
        <v>1.6877637130801686E-2</v>
      </c>
      <c r="G6" t="s">
        <v>84</v>
      </c>
    </row>
    <row r="7" spans="1:7" x14ac:dyDescent="0.25">
      <c r="A7" s="2" t="s">
        <v>12</v>
      </c>
      <c r="B7" s="50">
        <f>NMM!C20</f>
        <v>5.564650027417517E-2</v>
      </c>
      <c r="C7" s="50">
        <f>NMM!D20</f>
        <v>0.11685765057576786</v>
      </c>
      <c r="D7" s="50">
        <f>NMM!E20</f>
        <v>5.564650027417517E-2</v>
      </c>
      <c r="E7" s="50">
        <f>NMM!F20</f>
        <v>0.24484460120637075</v>
      </c>
      <c r="F7" s="50">
        <f>NMM!G20</f>
        <v>0.53256939769692868</v>
      </c>
      <c r="G7" t="s">
        <v>85</v>
      </c>
    </row>
    <row r="8" spans="1:7" x14ac:dyDescent="0.25">
      <c r="A8" s="2" t="s">
        <v>13</v>
      </c>
      <c r="B8" s="50">
        <f>CHI!C20</f>
        <v>0.27111603395978034</v>
      </c>
      <c r="C8" s="50">
        <f>CHI!D20</f>
        <v>7.7992283741854629E-2</v>
      </c>
      <c r="D8" s="50">
        <f>CHI!E20</f>
        <v>4.0853101007638136E-2</v>
      </c>
      <c r="E8" s="50">
        <f>CHI!F20</f>
        <v>1.8569591367108243E-2</v>
      </c>
      <c r="F8" s="50">
        <f>CHI!G20</f>
        <v>0.59146898992361874</v>
      </c>
      <c r="G8" t="s">
        <v>86</v>
      </c>
    </row>
    <row r="9" spans="1:7" x14ac:dyDescent="0.25">
      <c r="A9" s="2" t="s">
        <v>14</v>
      </c>
      <c r="B9" s="50">
        <f>ISI!C22</f>
        <v>0.15744828019768592</v>
      </c>
      <c r="C9" s="50">
        <f>ISI!D22</f>
        <v>0</v>
      </c>
      <c r="D9" s="50">
        <f>ISI!E22</f>
        <v>0</v>
      </c>
      <c r="E9" s="50">
        <f>ISI!F22</f>
        <v>0.76100002095548192</v>
      </c>
      <c r="F9" s="50">
        <f>ISI!G22</f>
        <v>8.1551698846832194E-2</v>
      </c>
      <c r="G9" t="s">
        <v>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E7FEA-AE6E-42AF-8633-D90629F99669}">
  <dimension ref="A1:M29"/>
  <sheetViews>
    <sheetView zoomScale="120" zoomScaleNormal="120" workbookViewId="0">
      <selection activeCell="C19" sqref="C19"/>
    </sheetView>
  </sheetViews>
  <sheetFormatPr defaultColWidth="9.140625" defaultRowHeight="15" x14ac:dyDescent="0.25"/>
  <cols>
    <col min="1" max="1" width="37.140625" bestFit="1" customWidth="1"/>
    <col min="2" max="2" width="11.42578125" customWidth="1"/>
    <col min="4" max="4" width="9.42578125" bestFit="1" customWidth="1"/>
    <col min="5" max="5" width="10.7109375" bestFit="1" customWidth="1"/>
    <col min="6" max="6" width="10.28515625" customWidth="1"/>
    <col min="7" max="7" width="13.85546875" bestFit="1" customWidth="1"/>
    <col min="8" max="8" width="16.28515625" bestFit="1" customWidth="1"/>
  </cols>
  <sheetData>
    <row r="1" spans="1:13" x14ac:dyDescent="0.25">
      <c r="A1" s="1" t="s">
        <v>0</v>
      </c>
      <c r="B1" s="1" t="s">
        <v>1</v>
      </c>
      <c r="C1" s="1" t="s">
        <v>2</v>
      </c>
      <c r="D1" s="1" t="s">
        <v>3</v>
      </c>
      <c r="E1" s="1" t="s">
        <v>4</v>
      </c>
      <c r="F1" s="1" t="s">
        <v>5</v>
      </c>
      <c r="G1" s="1" t="s">
        <v>6</v>
      </c>
      <c r="H1" s="1" t="s">
        <v>17</v>
      </c>
      <c r="I1" s="1"/>
      <c r="J1" s="19" t="s">
        <v>66</v>
      </c>
    </row>
    <row r="2" spans="1:13" x14ac:dyDescent="0.25">
      <c r="A2" s="21" t="s">
        <v>7</v>
      </c>
      <c r="B2" s="22">
        <v>4</v>
      </c>
      <c r="C2" s="22">
        <v>3</v>
      </c>
      <c r="D2" s="22">
        <v>1</v>
      </c>
      <c r="E2" s="22">
        <v>12</v>
      </c>
      <c r="F2" s="22">
        <v>29</v>
      </c>
      <c r="G2" s="22">
        <v>50</v>
      </c>
      <c r="H2" s="3"/>
      <c r="I2" s="3"/>
    </row>
    <row r="3" spans="1:13" x14ac:dyDescent="0.25">
      <c r="A3" s="21" t="s">
        <v>8</v>
      </c>
      <c r="B3" s="22">
        <v>9</v>
      </c>
      <c r="C3" s="22">
        <v>25</v>
      </c>
      <c r="D3" s="22">
        <v>12</v>
      </c>
      <c r="E3" s="22">
        <v>12</v>
      </c>
      <c r="F3" s="22">
        <v>0</v>
      </c>
      <c r="G3" s="22">
        <v>59</v>
      </c>
      <c r="H3" s="3"/>
      <c r="I3" s="3"/>
      <c r="J3" t="s">
        <v>67</v>
      </c>
    </row>
    <row r="4" spans="1:13" x14ac:dyDescent="0.25">
      <c r="A4" s="21" t="s">
        <v>9</v>
      </c>
      <c r="B4" s="22">
        <v>79</v>
      </c>
      <c r="C4" s="22">
        <v>42</v>
      </c>
      <c r="D4" s="22">
        <v>16</v>
      </c>
      <c r="E4" s="22">
        <v>16</v>
      </c>
      <c r="F4" s="22">
        <v>10</v>
      </c>
      <c r="G4" s="22">
        <v>162</v>
      </c>
      <c r="H4" s="3"/>
      <c r="I4" s="3"/>
    </row>
    <row r="5" spans="1:13" x14ac:dyDescent="0.25">
      <c r="A5" s="21" t="s">
        <v>10</v>
      </c>
      <c r="B5" s="22">
        <v>35</v>
      </c>
      <c r="C5" s="22">
        <v>79</v>
      </c>
      <c r="D5" s="22">
        <v>39</v>
      </c>
      <c r="E5" s="22">
        <v>42</v>
      </c>
      <c r="F5" s="22">
        <v>0</v>
      </c>
      <c r="G5" s="22">
        <v>195</v>
      </c>
      <c r="H5" s="3"/>
      <c r="I5" s="3"/>
      <c r="J5" t="s">
        <v>68</v>
      </c>
    </row>
    <row r="6" spans="1:13" x14ac:dyDescent="0.25">
      <c r="A6" s="21" t="s">
        <v>11</v>
      </c>
      <c r="B6" s="22">
        <v>24</v>
      </c>
      <c r="C6" s="22">
        <v>82</v>
      </c>
      <c r="D6" s="22">
        <v>115</v>
      </c>
      <c r="E6" s="22">
        <v>12</v>
      </c>
      <c r="F6" s="22">
        <v>4</v>
      </c>
      <c r="G6" s="22">
        <v>237</v>
      </c>
      <c r="H6" s="3"/>
      <c r="I6" s="3"/>
    </row>
    <row r="7" spans="1:13" x14ac:dyDescent="0.25">
      <c r="A7" s="2" t="s">
        <v>12</v>
      </c>
      <c r="B7" s="3">
        <v>10</v>
      </c>
      <c r="C7" s="3">
        <v>21</v>
      </c>
      <c r="D7" s="3">
        <v>10</v>
      </c>
      <c r="E7" s="3">
        <v>44</v>
      </c>
      <c r="F7" s="3">
        <v>227</v>
      </c>
      <c r="G7" s="3">
        <v>311</v>
      </c>
      <c r="H7" s="3"/>
      <c r="I7" s="3"/>
    </row>
    <row r="8" spans="1:13" x14ac:dyDescent="0.25">
      <c r="A8" s="2" t="s">
        <v>13</v>
      </c>
      <c r="B8" s="3">
        <v>73</v>
      </c>
      <c r="C8" s="3">
        <v>21</v>
      </c>
      <c r="D8" s="3">
        <v>11</v>
      </c>
      <c r="E8" s="3">
        <v>5</v>
      </c>
      <c r="F8" s="3">
        <v>276</v>
      </c>
      <c r="G8" s="3">
        <v>386</v>
      </c>
      <c r="H8" s="3"/>
      <c r="I8" s="3"/>
    </row>
    <row r="9" spans="1:13" x14ac:dyDescent="0.25">
      <c r="A9" s="2" t="s">
        <v>14</v>
      </c>
      <c r="B9" s="3">
        <v>12</v>
      </c>
      <c r="C9" s="3">
        <v>0</v>
      </c>
      <c r="D9" s="3">
        <v>0</v>
      </c>
      <c r="E9" s="3">
        <v>58</v>
      </c>
      <c r="F9" s="3">
        <v>390</v>
      </c>
      <c r="G9" s="3">
        <v>460</v>
      </c>
      <c r="H9" s="3"/>
      <c r="I9" s="3"/>
    </row>
    <row r="10" spans="1:13" x14ac:dyDescent="0.25">
      <c r="A10" s="4" t="s">
        <v>15</v>
      </c>
      <c r="B10" s="5">
        <v>246</v>
      </c>
      <c r="C10" s="5">
        <v>272</v>
      </c>
      <c r="D10" s="5">
        <v>206</v>
      </c>
      <c r="E10" s="5">
        <v>201</v>
      </c>
      <c r="F10" s="5">
        <v>936</v>
      </c>
      <c r="G10" s="5">
        <v>1861</v>
      </c>
      <c r="H10" s="5"/>
      <c r="I10" s="5"/>
    </row>
    <row r="11" spans="1:13" ht="13.9" customHeight="1" x14ac:dyDescent="0.25">
      <c r="A11" s="6"/>
      <c r="B11" s="6"/>
      <c r="C11" s="6"/>
      <c r="D11" s="6"/>
      <c r="E11" s="6"/>
      <c r="F11" s="6"/>
      <c r="G11" s="6"/>
      <c r="H11" s="6"/>
      <c r="I11" s="6"/>
    </row>
    <row r="12" spans="1:13" ht="13.9" customHeight="1" x14ac:dyDescent="0.25">
      <c r="A12" t="s">
        <v>16</v>
      </c>
      <c r="B12" s="6"/>
      <c r="C12" s="6"/>
      <c r="D12" s="6"/>
      <c r="E12" s="6"/>
      <c r="F12" s="6"/>
      <c r="G12" s="6"/>
      <c r="H12" s="6"/>
      <c r="I12" s="6"/>
    </row>
    <row r="15" spans="1:13" x14ac:dyDescent="0.25">
      <c r="A15" s="11" t="s">
        <v>8</v>
      </c>
      <c r="B15" s="11"/>
      <c r="C15" s="11"/>
      <c r="D15" s="11"/>
      <c r="E15" s="11"/>
      <c r="F15" s="11"/>
      <c r="G15" s="11"/>
      <c r="H15" s="11"/>
      <c r="I15" s="11"/>
      <c r="J15" s="11"/>
      <c r="K15" s="11"/>
      <c r="L15" s="11"/>
      <c r="M15" s="11"/>
    </row>
    <row r="17" spans="1:12" x14ac:dyDescent="0.25">
      <c r="A17" s="13" t="s">
        <v>44</v>
      </c>
      <c r="C17" s="1" t="s">
        <v>1</v>
      </c>
      <c r="D17" s="1" t="s">
        <v>2</v>
      </c>
      <c r="E17" s="1" t="s">
        <v>3</v>
      </c>
      <c r="F17" s="1" t="s">
        <v>4</v>
      </c>
      <c r="G17" s="1" t="s">
        <v>5</v>
      </c>
      <c r="H17" s="1" t="s">
        <v>6</v>
      </c>
    </row>
    <row r="18" spans="1:12" x14ac:dyDescent="0.25">
      <c r="A18" s="21" t="s">
        <v>10</v>
      </c>
      <c r="C18" s="10">
        <f>B5</f>
        <v>35</v>
      </c>
      <c r="D18" s="10">
        <f t="shared" ref="D18:H18" si="0">C5</f>
        <v>79</v>
      </c>
      <c r="E18" s="10">
        <f t="shared" si="0"/>
        <v>39</v>
      </c>
      <c r="F18" s="10">
        <f t="shared" si="0"/>
        <v>42</v>
      </c>
      <c r="G18" s="10">
        <f t="shared" si="0"/>
        <v>0</v>
      </c>
      <c r="H18" s="10">
        <f t="shared" si="0"/>
        <v>195</v>
      </c>
    </row>
    <row r="19" spans="1:12" x14ac:dyDescent="0.25">
      <c r="A19" s="2" t="s">
        <v>46</v>
      </c>
      <c r="C19" s="7">
        <f>C18/$H$18</f>
        <v>0.17948717948717949</v>
      </c>
      <c r="D19" s="7">
        <f>D18/$H$18</f>
        <v>0.40512820512820513</v>
      </c>
      <c r="E19" s="7">
        <f>E18/$H$18</f>
        <v>0.2</v>
      </c>
      <c r="F19" s="7">
        <f>F18/$H$18</f>
        <v>0.2153846153846154</v>
      </c>
      <c r="G19" s="7">
        <f>G18/$H$18</f>
        <v>0</v>
      </c>
      <c r="H19" s="10"/>
    </row>
    <row r="22" spans="1:12" x14ac:dyDescent="0.25">
      <c r="A22" s="13" t="s">
        <v>45</v>
      </c>
      <c r="C22" s="14" t="s">
        <v>1</v>
      </c>
      <c r="D22" s="14" t="s">
        <v>2</v>
      </c>
      <c r="E22" s="14" t="s">
        <v>3</v>
      </c>
      <c r="F22" s="14" t="s">
        <v>4</v>
      </c>
      <c r="G22" s="14" t="s">
        <v>47</v>
      </c>
      <c r="H22" s="14" t="s">
        <v>6</v>
      </c>
    </row>
    <row r="23" spans="1:12" x14ac:dyDescent="0.25">
      <c r="A23" t="s">
        <v>75</v>
      </c>
      <c r="B23" s="8">
        <v>1.7378910000000001</v>
      </c>
      <c r="C23" s="16">
        <f>$B$23*C19</f>
        <v>0.31192915384615388</v>
      </c>
      <c r="D23" s="16">
        <f>$B$23*D19</f>
        <v>0.70406866153846159</v>
      </c>
      <c r="E23" s="16">
        <f>$B$23*E19</f>
        <v>0.34757820000000006</v>
      </c>
      <c r="F23" s="16">
        <f>$B$23*F19</f>
        <v>0.37431498461538465</v>
      </c>
      <c r="G23" s="16">
        <f>$B$23*G19</f>
        <v>0</v>
      </c>
      <c r="H23" s="16">
        <f>SUM(C23:G27)</f>
        <v>201.337766974359</v>
      </c>
      <c r="I23" t="s">
        <v>74</v>
      </c>
    </row>
    <row r="24" spans="1:12" x14ac:dyDescent="0.25">
      <c r="A24" t="s">
        <v>76</v>
      </c>
      <c r="B24" s="8">
        <v>14.772069999999999</v>
      </c>
      <c r="C24" s="16">
        <f>$B$23*C19</f>
        <v>0.31192915384615388</v>
      </c>
      <c r="D24" s="16">
        <f t="shared" ref="D24:G24" si="1">$B$24*D19</f>
        <v>5.9845822051282047</v>
      </c>
      <c r="E24" s="16">
        <f t="shared" si="1"/>
        <v>2.9544139999999999</v>
      </c>
      <c r="F24" s="16">
        <f t="shared" si="1"/>
        <v>3.1816766153846152</v>
      </c>
      <c r="G24" s="16">
        <f t="shared" si="1"/>
        <v>0</v>
      </c>
      <c r="H24" s="16"/>
      <c r="I24" t="s">
        <v>74</v>
      </c>
    </row>
    <row r="25" spans="1:12" x14ac:dyDescent="0.25">
      <c r="A25" s="20" t="s">
        <v>78</v>
      </c>
      <c r="B25" s="9">
        <v>63.790878999999997</v>
      </c>
      <c r="C25" s="15">
        <f>$B$25*C19</f>
        <v>11.449644948717948</v>
      </c>
      <c r="D25" s="15">
        <f t="shared" ref="D25:G25" si="2">$B$25*D19</f>
        <v>25.843484312820511</v>
      </c>
      <c r="E25" s="15">
        <f t="shared" si="2"/>
        <v>12.7581758</v>
      </c>
      <c r="F25" s="15">
        <f t="shared" si="2"/>
        <v>13.739573938461538</v>
      </c>
      <c r="G25" s="15">
        <f t="shared" si="2"/>
        <v>0</v>
      </c>
      <c r="H25" s="17"/>
      <c r="I25" t="s">
        <v>77</v>
      </c>
      <c r="L25" s="12"/>
    </row>
    <row r="26" spans="1:12" x14ac:dyDescent="0.25">
      <c r="A26" s="20" t="s">
        <v>80</v>
      </c>
      <c r="B26" s="9">
        <v>51.165194</v>
      </c>
      <c r="C26" s="15">
        <f>$B$26*C19</f>
        <v>9.1834963589743595</v>
      </c>
      <c r="D26" s="15">
        <f t="shared" ref="D26:G26" si="3">$B$26*D19</f>
        <v>20.728463210256411</v>
      </c>
      <c r="E26" s="15">
        <f t="shared" si="3"/>
        <v>10.233038800000001</v>
      </c>
      <c r="F26" s="15">
        <f t="shared" si="3"/>
        <v>11.020195630769232</v>
      </c>
      <c r="G26" s="15">
        <f t="shared" si="3"/>
        <v>0</v>
      </c>
      <c r="H26" s="17"/>
      <c r="I26" t="s">
        <v>79</v>
      </c>
      <c r="L26" s="12"/>
    </row>
    <row r="27" spans="1:12" x14ac:dyDescent="0.25">
      <c r="A27" s="20" t="s">
        <v>81</v>
      </c>
      <c r="B27" s="9">
        <v>72.211201000000003</v>
      </c>
      <c r="C27" s="15">
        <f>$B$27*C19</f>
        <v>12.960984794871795</v>
      </c>
      <c r="D27" s="15">
        <f t="shared" ref="D27:G27" si="4">$B$27*D19</f>
        <v>29.254794251282053</v>
      </c>
      <c r="E27" s="15">
        <f t="shared" si="4"/>
        <v>14.442240200000001</v>
      </c>
      <c r="F27" s="15">
        <f t="shared" si="4"/>
        <v>15.553181753846156</v>
      </c>
      <c r="G27" s="15">
        <f t="shared" si="4"/>
        <v>0</v>
      </c>
      <c r="H27" s="17"/>
      <c r="I27" t="s">
        <v>79</v>
      </c>
      <c r="L27" s="12"/>
    </row>
    <row r="29" spans="1:12" x14ac:dyDescent="0.25">
      <c r="B29" s="8">
        <f t="shared" ref="B29:G29" si="5">SUM(B23:B27)</f>
        <v>203.677235</v>
      </c>
      <c r="C29" s="8">
        <f t="shared" si="5"/>
        <v>34.217984410256406</v>
      </c>
      <c r="D29" s="8">
        <f t="shared" si="5"/>
        <v>82.515392641025642</v>
      </c>
      <c r="E29" s="8">
        <f t="shared" si="5"/>
        <v>40.735447000000001</v>
      </c>
      <c r="F29" s="8">
        <f t="shared" si="5"/>
        <v>43.868942923076922</v>
      </c>
      <c r="G29" s="8">
        <f t="shared" si="5"/>
        <v>0</v>
      </c>
      <c r="H29" s="8"/>
    </row>
  </sheetData>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51666-EF60-486E-8B56-19137A43E0BD}">
  <dimension ref="B2"/>
  <sheetViews>
    <sheetView workbookViewId="0">
      <selection activeCell="R41" sqref="R41"/>
    </sheetView>
  </sheetViews>
  <sheetFormatPr defaultColWidth="11" defaultRowHeight="15" x14ac:dyDescent="0.25"/>
  <sheetData>
    <row r="2" spans="2:2" x14ac:dyDescent="0.25">
      <c r="B2" t="s">
        <v>63</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189A-269C-497C-B110-FF9B6F4486BD}">
  <dimension ref="A1:Q12"/>
  <sheetViews>
    <sheetView zoomScale="120" zoomScaleNormal="120" workbookViewId="0">
      <selection activeCell="B25" sqref="B25"/>
    </sheetView>
  </sheetViews>
  <sheetFormatPr defaultColWidth="9.140625" defaultRowHeight="15" x14ac:dyDescent="0.25"/>
  <cols>
    <col min="1" max="1" width="37.140625" bestFit="1" customWidth="1"/>
    <col min="2" max="2" width="11.42578125" customWidth="1"/>
    <col min="4" max="4" width="9.42578125" bestFit="1" customWidth="1"/>
    <col min="5" max="5" width="10.7109375" bestFit="1" customWidth="1"/>
    <col min="6" max="6" width="10.28515625" customWidth="1"/>
    <col min="7" max="7" width="13.85546875" bestFit="1" customWidth="1"/>
    <col min="8" max="8" width="16.28515625" bestFit="1" customWidth="1"/>
  </cols>
  <sheetData>
    <row r="1" spans="1:17" x14ac:dyDescent="0.25">
      <c r="A1" s="1" t="s">
        <v>0</v>
      </c>
      <c r="B1" s="1" t="s">
        <v>1</v>
      </c>
      <c r="C1" s="1" t="s">
        <v>2</v>
      </c>
      <c r="D1" s="1" t="s">
        <v>3</v>
      </c>
      <c r="E1" s="1" t="s">
        <v>4</v>
      </c>
      <c r="F1" s="1" t="s">
        <v>5</v>
      </c>
      <c r="G1" s="1" t="s">
        <v>6</v>
      </c>
      <c r="H1" s="1" t="s">
        <v>17</v>
      </c>
      <c r="I1" s="1"/>
      <c r="J1" s="19" t="s">
        <v>66</v>
      </c>
    </row>
    <row r="2" spans="1:17" x14ac:dyDescent="0.25">
      <c r="A2" s="2" t="s">
        <v>7</v>
      </c>
      <c r="B2" s="3">
        <v>4</v>
      </c>
      <c r="C2" s="3">
        <v>3</v>
      </c>
      <c r="D2" s="3">
        <v>1</v>
      </c>
      <c r="E2" s="3">
        <v>12</v>
      </c>
      <c r="F2" s="3">
        <v>29</v>
      </c>
      <c r="G2" s="3">
        <v>50</v>
      </c>
      <c r="H2" s="3"/>
      <c r="I2" s="3"/>
      <c r="J2" t="s">
        <v>82</v>
      </c>
    </row>
    <row r="3" spans="1:17" x14ac:dyDescent="0.25">
      <c r="A3" s="21" t="s">
        <v>8</v>
      </c>
      <c r="B3" s="22">
        <v>9</v>
      </c>
      <c r="C3" s="22">
        <v>25</v>
      </c>
      <c r="D3" s="22">
        <v>12</v>
      </c>
      <c r="E3" s="22">
        <v>12</v>
      </c>
      <c r="F3" s="22">
        <v>0</v>
      </c>
      <c r="G3" s="22">
        <v>59</v>
      </c>
      <c r="H3" s="3"/>
      <c r="I3" s="3"/>
      <c r="J3" t="s">
        <v>67</v>
      </c>
    </row>
    <row r="4" spans="1:17" x14ac:dyDescent="0.25">
      <c r="A4" s="21" t="s">
        <v>9</v>
      </c>
      <c r="B4" s="22">
        <v>79</v>
      </c>
      <c r="C4" s="22">
        <v>42</v>
      </c>
      <c r="D4" s="22">
        <v>16</v>
      </c>
      <c r="E4" s="22">
        <v>16</v>
      </c>
      <c r="F4" s="22">
        <v>10</v>
      </c>
      <c r="G4" s="22">
        <v>162</v>
      </c>
      <c r="H4" s="3"/>
      <c r="I4" s="3"/>
      <c r="J4" t="s">
        <v>83</v>
      </c>
      <c r="L4" s="18"/>
      <c r="M4" s="18"/>
      <c r="N4" s="18"/>
      <c r="O4" s="18"/>
      <c r="P4" s="18"/>
      <c r="Q4" s="18"/>
    </row>
    <row r="5" spans="1:17" x14ac:dyDescent="0.25">
      <c r="A5" s="21" t="s">
        <v>10</v>
      </c>
      <c r="B5" s="22">
        <v>35</v>
      </c>
      <c r="C5" s="22">
        <v>79</v>
      </c>
      <c r="D5" s="22">
        <v>39</v>
      </c>
      <c r="E5" s="22">
        <v>42</v>
      </c>
      <c r="F5" s="22">
        <v>0</v>
      </c>
      <c r="G5" s="22">
        <v>195</v>
      </c>
      <c r="H5" s="3"/>
      <c r="I5" s="3"/>
      <c r="J5" t="s">
        <v>68</v>
      </c>
    </row>
    <row r="6" spans="1:17" x14ac:dyDescent="0.25">
      <c r="A6" s="21" t="s">
        <v>11</v>
      </c>
      <c r="B6" s="22">
        <v>24</v>
      </c>
      <c r="C6" s="22">
        <v>82</v>
      </c>
      <c r="D6" s="22">
        <v>115</v>
      </c>
      <c r="E6" s="22">
        <v>12</v>
      </c>
      <c r="F6" s="22">
        <v>4</v>
      </c>
      <c r="G6" s="22">
        <v>237</v>
      </c>
      <c r="H6" s="3"/>
      <c r="I6" s="3"/>
      <c r="J6" t="s">
        <v>84</v>
      </c>
    </row>
    <row r="7" spans="1:17" x14ac:dyDescent="0.25">
      <c r="A7" s="21" t="s">
        <v>12</v>
      </c>
      <c r="B7" s="22">
        <v>10</v>
      </c>
      <c r="C7" s="22">
        <v>21</v>
      </c>
      <c r="D7" s="22">
        <v>10</v>
      </c>
      <c r="E7" s="22">
        <v>44</v>
      </c>
      <c r="F7" s="22">
        <v>227</v>
      </c>
      <c r="G7" s="22">
        <v>311</v>
      </c>
      <c r="H7" s="3"/>
      <c r="I7" s="3"/>
      <c r="J7" t="s">
        <v>85</v>
      </c>
    </row>
    <row r="8" spans="1:17" x14ac:dyDescent="0.25">
      <c r="A8" s="2" t="s">
        <v>13</v>
      </c>
      <c r="B8" s="3">
        <v>73</v>
      </c>
      <c r="C8" s="3">
        <v>21</v>
      </c>
      <c r="D8" s="3">
        <v>11</v>
      </c>
      <c r="E8" s="3">
        <v>5</v>
      </c>
      <c r="F8" s="3">
        <v>276</v>
      </c>
      <c r="G8" s="3">
        <v>386</v>
      </c>
      <c r="H8" s="3"/>
      <c r="I8" s="3"/>
      <c r="J8" t="s">
        <v>86</v>
      </c>
    </row>
    <row r="9" spans="1:17" x14ac:dyDescent="0.25">
      <c r="A9" s="2" t="s">
        <v>14</v>
      </c>
      <c r="B9" s="3">
        <v>12</v>
      </c>
      <c r="C9" s="3">
        <v>0</v>
      </c>
      <c r="D9" s="3">
        <v>0</v>
      </c>
      <c r="E9" s="3">
        <v>58</v>
      </c>
      <c r="F9" s="3">
        <v>390</v>
      </c>
      <c r="G9" s="3">
        <v>460</v>
      </c>
      <c r="H9" s="3"/>
      <c r="I9" s="3"/>
      <c r="J9" t="s">
        <v>87</v>
      </c>
    </row>
    <row r="10" spans="1:17" x14ac:dyDescent="0.25">
      <c r="A10" s="4" t="s">
        <v>15</v>
      </c>
      <c r="B10" s="5">
        <v>246</v>
      </c>
      <c r="C10" s="5">
        <v>272</v>
      </c>
      <c r="D10" s="5">
        <v>206</v>
      </c>
      <c r="E10" s="5">
        <v>201</v>
      </c>
      <c r="F10" s="5">
        <v>936</v>
      </c>
      <c r="G10" s="5">
        <v>1861</v>
      </c>
      <c r="H10" s="5"/>
      <c r="I10" s="5"/>
    </row>
    <row r="11" spans="1:17" ht="13.9" customHeight="1" x14ac:dyDescent="0.25">
      <c r="A11" s="6"/>
      <c r="B11" s="6"/>
      <c r="C11" s="6"/>
      <c r="D11" s="6"/>
      <c r="E11" s="6"/>
      <c r="F11" s="6"/>
      <c r="G11" s="6"/>
      <c r="H11" s="6"/>
      <c r="I11" s="6"/>
    </row>
    <row r="12" spans="1:17" ht="13.9" customHeight="1" x14ac:dyDescent="0.25">
      <c r="A12" t="s">
        <v>16</v>
      </c>
      <c r="B12" s="6"/>
      <c r="C12" s="6"/>
      <c r="D12" s="6"/>
      <c r="E12" s="6"/>
      <c r="F12" s="6"/>
      <c r="G12" s="6"/>
      <c r="H12" s="6"/>
      <c r="I12" s="6"/>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7B8DB-F71C-4795-B308-CA6C4DDD2E4B}">
  <dimension ref="A1:M31"/>
  <sheetViews>
    <sheetView zoomScale="120" zoomScaleNormal="120" workbookViewId="0">
      <selection activeCell="M24" sqref="M24"/>
    </sheetView>
  </sheetViews>
  <sheetFormatPr defaultColWidth="9.140625" defaultRowHeight="15" x14ac:dyDescent="0.25"/>
  <cols>
    <col min="1" max="1" width="37.140625" bestFit="1" customWidth="1"/>
    <col min="2" max="2" width="11.42578125" customWidth="1"/>
    <col min="4" max="4" width="9.42578125" bestFit="1" customWidth="1"/>
    <col min="5" max="5" width="10.7109375" bestFit="1" customWidth="1"/>
    <col min="6" max="6" width="10.28515625" customWidth="1"/>
    <col min="7" max="7" width="13.85546875" bestFit="1" customWidth="1"/>
    <col min="8" max="8" width="16.28515625" bestFit="1" customWidth="1"/>
  </cols>
  <sheetData>
    <row r="1" spans="1:13" x14ac:dyDescent="0.25">
      <c r="A1" s="1" t="s">
        <v>0</v>
      </c>
      <c r="B1" s="1" t="s">
        <v>1</v>
      </c>
      <c r="C1" s="1" t="s">
        <v>2</v>
      </c>
      <c r="D1" s="1" t="s">
        <v>3</v>
      </c>
      <c r="E1" s="1" t="s">
        <v>4</v>
      </c>
      <c r="F1" s="1" t="s">
        <v>5</v>
      </c>
      <c r="G1" s="1" t="s">
        <v>6</v>
      </c>
      <c r="H1" s="1" t="s">
        <v>17</v>
      </c>
      <c r="I1" s="1"/>
    </row>
    <row r="2" spans="1:13" x14ac:dyDescent="0.25">
      <c r="A2" s="2" t="s">
        <v>7</v>
      </c>
      <c r="B2" s="3">
        <v>4</v>
      </c>
      <c r="C2" s="3">
        <v>3</v>
      </c>
      <c r="D2" s="3">
        <v>1</v>
      </c>
      <c r="E2" s="3">
        <v>12</v>
      </c>
      <c r="F2" s="3">
        <v>29</v>
      </c>
      <c r="G2" s="3">
        <v>50</v>
      </c>
      <c r="H2" s="3"/>
      <c r="I2" s="3"/>
    </row>
    <row r="3" spans="1:13" x14ac:dyDescent="0.25">
      <c r="A3" s="21" t="s">
        <v>8</v>
      </c>
      <c r="B3" s="22">
        <v>9</v>
      </c>
      <c r="C3" s="22">
        <v>25</v>
      </c>
      <c r="D3" s="22">
        <v>12</v>
      </c>
      <c r="E3" s="22">
        <v>12</v>
      </c>
      <c r="F3" s="22">
        <v>0</v>
      </c>
      <c r="G3" s="22">
        <v>59</v>
      </c>
      <c r="H3" s="3"/>
      <c r="I3" s="3"/>
    </row>
    <row r="4" spans="1:13" x14ac:dyDescent="0.25">
      <c r="A4" s="21" t="s">
        <v>9</v>
      </c>
      <c r="B4" s="22">
        <v>79</v>
      </c>
      <c r="C4" s="22">
        <v>42</v>
      </c>
      <c r="D4" s="22">
        <v>16</v>
      </c>
      <c r="E4" s="22">
        <v>16</v>
      </c>
      <c r="F4" s="22">
        <v>10</v>
      </c>
      <c r="G4" s="22">
        <v>162</v>
      </c>
      <c r="H4" s="3"/>
      <c r="I4" s="3"/>
    </row>
    <row r="5" spans="1:13" x14ac:dyDescent="0.25">
      <c r="A5" s="21" t="s">
        <v>10</v>
      </c>
      <c r="B5" s="22">
        <v>35</v>
      </c>
      <c r="C5" s="22">
        <v>79</v>
      </c>
      <c r="D5" s="22">
        <v>39</v>
      </c>
      <c r="E5" s="22">
        <v>42</v>
      </c>
      <c r="F5" s="22">
        <v>0</v>
      </c>
      <c r="G5" s="22">
        <v>195</v>
      </c>
      <c r="H5" s="3"/>
      <c r="I5" s="3"/>
    </row>
    <row r="6" spans="1:13" x14ac:dyDescent="0.25">
      <c r="A6" s="2" t="s">
        <v>11</v>
      </c>
      <c r="B6" s="3">
        <v>24</v>
      </c>
      <c r="C6" s="3">
        <v>82</v>
      </c>
      <c r="D6" s="3">
        <v>115</v>
      </c>
      <c r="E6" s="3">
        <v>12</v>
      </c>
      <c r="F6" s="3">
        <v>4</v>
      </c>
      <c r="G6" s="3">
        <v>237</v>
      </c>
      <c r="H6" s="3"/>
      <c r="I6" s="3"/>
    </row>
    <row r="7" spans="1:13" x14ac:dyDescent="0.25">
      <c r="A7" s="2" t="s">
        <v>12</v>
      </c>
      <c r="B7" s="3">
        <v>10</v>
      </c>
      <c r="C7" s="3">
        <v>21</v>
      </c>
      <c r="D7" s="3">
        <v>10</v>
      </c>
      <c r="E7" s="3">
        <v>44</v>
      </c>
      <c r="F7" s="3">
        <v>227</v>
      </c>
      <c r="G7" s="3">
        <v>311</v>
      </c>
      <c r="H7" s="3"/>
      <c r="I7" s="3"/>
    </row>
    <row r="8" spans="1:13" x14ac:dyDescent="0.25">
      <c r="A8" s="2" t="s">
        <v>13</v>
      </c>
      <c r="B8" s="3">
        <v>73</v>
      </c>
      <c r="C8" s="3">
        <v>21</v>
      </c>
      <c r="D8" s="3">
        <v>11</v>
      </c>
      <c r="E8" s="3">
        <v>5</v>
      </c>
      <c r="F8" s="3">
        <v>276</v>
      </c>
      <c r="G8" s="3">
        <v>386</v>
      </c>
      <c r="H8" s="3"/>
      <c r="I8" s="3"/>
    </row>
    <row r="9" spans="1:13" x14ac:dyDescent="0.25">
      <c r="A9" s="2" t="s">
        <v>14</v>
      </c>
      <c r="B9" s="3">
        <v>12</v>
      </c>
      <c r="C9" s="3">
        <v>0</v>
      </c>
      <c r="D9" s="3">
        <v>0</v>
      </c>
      <c r="E9" s="3">
        <v>58</v>
      </c>
      <c r="F9" s="3">
        <v>390</v>
      </c>
      <c r="G9" s="3">
        <v>460</v>
      </c>
      <c r="H9" s="3"/>
      <c r="I9" s="3"/>
    </row>
    <row r="10" spans="1:13" x14ac:dyDescent="0.25">
      <c r="A10" s="4" t="s">
        <v>15</v>
      </c>
      <c r="B10" s="5">
        <v>246</v>
      </c>
      <c r="C10" s="5">
        <v>272</v>
      </c>
      <c r="D10" s="5">
        <v>206</v>
      </c>
      <c r="E10" s="5">
        <v>201</v>
      </c>
      <c r="F10" s="5">
        <v>936</v>
      </c>
      <c r="G10" s="5">
        <v>1861</v>
      </c>
      <c r="H10" s="5"/>
      <c r="I10" s="5"/>
    </row>
    <row r="11" spans="1:13" ht="13.9" customHeight="1" x14ac:dyDescent="0.25">
      <c r="A11" s="6"/>
      <c r="B11" s="6"/>
      <c r="C11" s="6"/>
      <c r="D11" s="6"/>
      <c r="E11" s="6"/>
      <c r="F11" s="6"/>
      <c r="G11" s="6"/>
      <c r="H11" s="6"/>
      <c r="I11" s="6"/>
    </row>
    <row r="12" spans="1:13" ht="13.9" customHeight="1" x14ac:dyDescent="0.25">
      <c r="A12" t="s">
        <v>16</v>
      </c>
      <c r="B12" s="6"/>
      <c r="C12" s="6"/>
      <c r="D12" s="6"/>
      <c r="E12" s="6"/>
      <c r="F12" s="6"/>
      <c r="G12" s="6"/>
      <c r="H12" s="6"/>
      <c r="I12" s="6"/>
    </row>
    <row r="15" spans="1:13" x14ac:dyDescent="0.25">
      <c r="A15" s="11" t="s">
        <v>58</v>
      </c>
      <c r="B15" s="11"/>
      <c r="C15" s="11"/>
      <c r="D15" s="11"/>
      <c r="E15" s="11"/>
      <c r="F15" s="11"/>
      <c r="G15" s="11"/>
      <c r="H15" s="11"/>
      <c r="I15" s="11"/>
      <c r="J15" s="11"/>
      <c r="K15" s="11"/>
      <c r="L15" s="11"/>
      <c r="M15" s="11"/>
    </row>
    <row r="17" spans="1:8" x14ac:dyDescent="0.25">
      <c r="A17" s="13" t="s">
        <v>44</v>
      </c>
      <c r="C17" s="1" t="s">
        <v>1</v>
      </c>
      <c r="D17" s="1" t="s">
        <v>2</v>
      </c>
      <c r="E17" s="1" t="s">
        <v>3</v>
      </c>
      <c r="F17" s="1" t="s">
        <v>4</v>
      </c>
      <c r="G17" s="1" t="s">
        <v>5</v>
      </c>
      <c r="H17" s="1" t="s">
        <v>6</v>
      </c>
    </row>
    <row r="18" spans="1:8" x14ac:dyDescent="0.25">
      <c r="A18" s="2" t="s">
        <v>13</v>
      </c>
      <c r="C18" s="10">
        <f t="shared" ref="C18:H18" si="0">B8</f>
        <v>73</v>
      </c>
      <c r="D18" s="10">
        <f t="shared" si="0"/>
        <v>21</v>
      </c>
      <c r="E18" s="10">
        <f t="shared" si="0"/>
        <v>11</v>
      </c>
      <c r="F18" s="10">
        <f t="shared" si="0"/>
        <v>5</v>
      </c>
      <c r="G18" s="10">
        <f t="shared" si="0"/>
        <v>276</v>
      </c>
      <c r="H18" s="10">
        <f t="shared" si="0"/>
        <v>386</v>
      </c>
    </row>
    <row r="19" spans="1:8" x14ac:dyDescent="0.25">
      <c r="A19" s="2" t="s">
        <v>69</v>
      </c>
      <c r="C19" s="10">
        <f>C18</f>
        <v>73</v>
      </c>
      <c r="D19" s="10">
        <f t="shared" ref="D19:F19" si="1">D18</f>
        <v>21</v>
      </c>
      <c r="E19" s="10">
        <f t="shared" si="1"/>
        <v>11</v>
      </c>
      <c r="F19" s="10">
        <f t="shared" si="1"/>
        <v>5</v>
      </c>
      <c r="G19" s="10">
        <f>G18-B26</f>
        <v>159.257405892967</v>
      </c>
      <c r="H19" s="10">
        <f>H18-B26</f>
        <v>269.25740589296697</v>
      </c>
    </row>
    <row r="20" spans="1:8" x14ac:dyDescent="0.25">
      <c r="A20" s="2" t="s">
        <v>46</v>
      </c>
      <c r="C20" s="7">
        <f>C19/$H$19</f>
        <v>0.27111603395978034</v>
      </c>
      <c r="D20" s="7">
        <f t="shared" ref="D20:G20" si="2">D19/$H$19</f>
        <v>7.7992283741854629E-2</v>
      </c>
      <c r="E20" s="7">
        <f t="shared" si="2"/>
        <v>4.0853101007638136E-2</v>
      </c>
      <c r="F20" s="7">
        <f t="shared" si="2"/>
        <v>1.8569591367108243E-2</v>
      </c>
      <c r="G20" s="7">
        <f t="shared" si="2"/>
        <v>0.59146898992361874</v>
      </c>
      <c r="H20" s="10"/>
    </row>
    <row r="23" spans="1:8" x14ac:dyDescent="0.25">
      <c r="A23" s="13" t="s">
        <v>45</v>
      </c>
      <c r="C23" s="14" t="s">
        <v>1</v>
      </c>
      <c r="D23" s="14" t="s">
        <v>2</v>
      </c>
      <c r="E23" s="14" t="s">
        <v>3</v>
      </c>
      <c r="F23" s="14" t="s">
        <v>4</v>
      </c>
      <c r="G23" s="14" t="s">
        <v>47</v>
      </c>
      <c r="H23" s="14" t="s">
        <v>6</v>
      </c>
    </row>
    <row r="24" spans="1:8" x14ac:dyDescent="0.25">
      <c r="A24" t="s">
        <v>19</v>
      </c>
      <c r="B24" s="9">
        <v>87.056008993176405</v>
      </c>
      <c r="C24" s="15">
        <f>$B$24*C20</f>
        <v>23.602279890596957</v>
      </c>
      <c r="D24" s="15">
        <f t="shared" ref="D24:F24" si="3">$B$24*D20</f>
        <v>6.7896969548292629</v>
      </c>
      <c r="E24" s="15">
        <f t="shared" si="3"/>
        <v>3.5565079287200896</v>
      </c>
      <c r="F24" s="15">
        <f t="shared" si="3"/>
        <v>1.6165945130545862</v>
      </c>
      <c r="G24" s="15">
        <f>$B$24*G20</f>
        <v>51.490929705975518</v>
      </c>
      <c r="H24" s="16">
        <f>SUM(C24:G26)</f>
        <v>388.0819542239085</v>
      </c>
    </row>
    <row r="25" spans="1:8" x14ac:dyDescent="0.25">
      <c r="A25" t="s">
        <v>18</v>
      </c>
      <c r="B25" s="9">
        <v>184.28335112369899</v>
      </c>
      <c r="C25" s="15">
        <f>$B$25*C20</f>
        <v>49.962171281474902</v>
      </c>
      <c r="D25" s="15">
        <f t="shared" ref="D25:F25" si="4">$B$25*D20</f>
        <v>14.372679409739357</v>
      </c>
      <c r="E25" s="15">
        <f t="shared" si="4"/>
        <v>7.5285463574825195</v>
      </c>
      <c r="F25" s="15">
        <f t="shared" si="4"/>
        <v>3.4220665261284178</v>
      </c>
      <c r="G25" s="15">
        <f>$B$25*G20</f>
        <v>108.99788754887382</v>
      </c>
      <c r="H25" s="15"/>
    </row>
    <row r="26" spans="1:8" x14ac:dyDescent="0.25">
      <c r="A26" s="20" t="s">
        <v>20</v>
      </c>
      <c r="B26" s="8">
        <v>116.742594107033</v>
      </c>
      <c r="C26" s="16"/>
      <c r="D26" s="16"/>
      <c r="E26" s="16"/>
      <c r="F26" s="16"/>
      <c r="G26" s="16">
        <f>B26</f>
        <v>116.742594107033</v>
      </c>
      <c r="H26" s="17"/>
    </row>
    <row r="28" spans="1:8" x14ac:dyDescent="0.25">
      <c r="B28" s="9">
        <v>388.08195422390997</v>
      </c>
      <c r="C28" s="9">
        <f t="shared" ref="C28:F28" si="5">SUM(C24:C26)</f>
        <v>73.564451172071855</v>
      </c>
      <c r="D28" s="9">
        <f t="shared" si="5"/>
        <v>21.162376364568619</v>
      </c>
      <c r="E28" s="9">
        <f t="shared" si="5"/>
        <v>11.08505428620261</v>
      </c>
      <c r="F28" s="9">
        <f t="shared" si="5"/>
        <v>5.0386610391830038</v>
      </c>
      <c r="G28" s="9">
        <f>SUM(G24:G26)</f>
        <v>277.23141136188235</v>
      </c>
    </row>
    <row r="29" spans="1:8" x14ac:dyDescent="0.25">
      <c r="G29" s="9"/>
    </row>
    <row r="31" spans="1:8" x14ac:dyDescent="0.25">
      <c r="G31" s="9"/>
      <c r="H31" s="9"/>
    </row>
  </sheetData>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76515-20F5-4551-8F24-975BA3A6AECE}">
  <dimension ref="A1:M37"/>
  <sheetViews>
    <sheetView zoomScale="120" zoomScaleNormal="120" workbookViewId="0">
      <selection activeCell="G29" sqref="G29"/>
    </sheetView>
  </sheetViews>
  <sheetFormatPr defaultColWidth="9.140625" defaultRowHeight="15" x14ac:dyDescent="0.25"/>
  <cols>
    <col min="1" max="1" width="37.140625" bestFit="1" customWidth="1"/>
    <col min="2" max="2" width="11.42578125" customWidth="1"/>
    <col min="4" max="4" width="9.42578125" bestFit="1" customWidth="1"/>
    <col min="5" max="5" width="10.7109375" bestFit="1" customWidth="1"/>
    <col min="6" max="6" width="10.28515625" customWidth="1"/>
    <col min="7" max="7" width="13.85546875" bestFit="1" customWidth="1"/>
    <col min="8" max="8" width="16.28515625" bestFit="1" customWidth="1"/>
    <col min="10" max="10" width="49.140625" customWidth="1"/>
    <col min="11" max="11" width="44.7109375" customWidth="1"/>
  </cols>
  <sheetData>
    <row r="1" spans="1:13" x14ac:dyDescent="0.25">
      <c r="A1" s="1" t="s">
        <v>0</v>
      </c>
      <c r="B1" s="1" t="s">
        <v>1</v>
      </c>
      <c r="C1" s="1" t="s">
        <v>2</v>
      </c>
      <c r="D1" s="1" t="s">
        <v>3</v>
      </c>
      <c r="E1" s="1" t="s">
        <v>4</v>
      </c>
      <c r="F1" s="1" t="s">
        <v>5</v>
      </c>
      <c r="G1" s="1" t="s">
        <v>6</v>
      </c>
      <c r="H1" s="1" t="s">
        <v>17</v>
      </c>
      <c r="I1" s="1"/>
    </row>
    <row r="2" spans="1:13" x14ac:dyDescent="0.25">
      <c r="A2" s="2" t="s">
        <v>7</v>
      </c>
      <c r="B2" s="3">
        <v>4</v>
      </c>
      <c r="C2" s="3">
        <v>3</v>
      </c>
      <c r="D2" s="3">
        <v>1</v>
      </c>
      <c r="E2" s="3">
        <v>12</v>
      </c>
      <c r="F2" s="3">
        <v>29</v>
      </c>
      <c r="G2" s="3">
        <v>50</v>
      </c>
      <c r="H2" s="3"/>
      <c r="I2" s="3"/>
    </row>
    <row r="3" spans="1:13" x14ac:dyDescent="0.25">
      <c r="A3" s="21" t="s">
        <v>8</v>
      </c>
      <c r="B3" s="22">
        <v>9</v>
      </c>
      <c r="C3" s="22">
        <v>25</v>
      </c>
      <c r="D3" s="22">
        <v>12</v>
      </c>
      <c r="E3" s="22">
        <v>12</v>
      </c>
      <c r="F3" s="22">
        <v>0</v>
      </c>
      <c r="G3" s="22">
        <v>59</v>
      </c>
      <c r="H3" s="22"/>
      <c r="I3" s="3"/>
    </row>
    <row r="4" spans="1:13" x14ac:dyDescent="0.25">
      <c r="A4" s="21" t="s">
        <v>9</v>
      </c>
      <c r="B4" s="22">
        <v>79</v>
      </c>
      <c r="C4" s="22">
        <v>42</v>
      </c>
      <c r="D4" s="22">
        <v>16</v>
      </c>
      <c r="E4" s="22">
        <v>16</v>
      </c>
      <c r="F4" s="22">
        <v>10</v>
      </c>
      <c r="G4" s="22">
        <v>162</v>
      </c>
      <c r="H4" s="22"/>
      <c r="I4" s="3"/>
    </row>
    <row r="5" spans="1:13" x14ac:dyDescent="0.25">
      <c r="A5" s="21" t="s">
        <v>10</v>
      </c>
      <c r="B5" s="22">
        <v>35</v>
      </c>
      <c r="C5" s="22">
        <v>79</v>
      </c>
      <c r="D5" s="22">
        <v>39</v>
      </c>
      <c r="E5" s="22">
        <v>42</v>
      </c>
      <c r="F5" s="22">
        <v>0</v>
      </c>
      <c r="G5" s="22">
        <v>195</v>
      </c>
      <c r="H5" s="22"/>
      <c r="I5" s="3"/>
    </row>
    <row r="6" spans="1:13" x14ac:dyDescent="0.25">
      <c r="A6" s="2" t="s">
        <v>11</v>
      </c>
      <c r="B6" s="3">
        <v>24</v>
      </c>
      <c r="C6" s="3">
        <v>82</v>
      </c>
      <c r="D6" s="3">
        <v>115</v>
      </c>
      <c r="E6" s="3">
        <v>12</v>
      </c>
      <c r="F6" s="3">
        <v>4</v>
      </c>
      <c r="G6" s="3">
        <v>237</v>
      </c>
      <c r="H6" s="3"/>
      <c r="I6" s="3"/>
    </row>
    <row r="7" spans="1:13" x14ac:dyDescent="0.25">
      <c r="A7" s="2" t="s">
        <v>12</v>
      </c>
      <c r="B7" s="3">
        <v>10</v>
      </c>
      <c r="C7" s="3">
        <v>21</v>
      </c>
      <c r="D7" s="3">
        <v>10</v>
      </c>
      <c r="E7" s="3">
        <v>44</v>
      </c>
      <c r="F7" s="3">
        <v>227</v>
      </c>
      <c r="G7" s="3">
        <v>311</v>
      </c>
      <c r="H7" s="3"/>
      <c r="I7" s="3"/>
    </row>
    <row r="8" spans="1:13" x14ac:dyDescent="0.25">
      <c r="A8" s="2" t="s">
        <v>13</v>
      </c>
      <c r="B8" s="3">
        <v>73</v>
      </c>
      <c r="C8" s="3">
        <v>21</v>
      </c>
      <c r="D8" s="3">
        <v>11</v>
      </c>
      <c r="E8" s="3">
        <v>5</v>
      </c>
      <c r="F8" s="3">
        <v>276</v>
      </c>
      <c r="G8" s="3">
        <v>386</v>
      </c>
      <c r="H8" s="3"/>
      <c r="I8" s="3"/>
    </row>
    <row r="9" spans="1:13" x14ac:dyDescent="0.25">
      <c r="A9" s="2" t="s">
        <v>14</v>
      </c>
      <c r="B9" s="3">
        <v>12</v>
      </c>
      <c r="C9" s="3">
        <v>0</v>
      </c>
      <c r="D9" s="3">
        <v>0</v>
      </c>
      <c r="E9" s="3">
        <v>58</v>
      </c>
      <c r="F9" s="3">
        <v>390</v>
      </c>
      <c r="G9" s="3">
        <v>460</v>
      </c>
      <c r="H9" s="3"/>
      <c r="I9" s="3"/>
    </row>
    <row r="10" spans="1:13" x14ac:dyDescent="0.25">
      <c r="A10" s="4" t="s">
        <v>15</v>
      </c>
      <c r="B10" s="5">
        <v>246</v>
      </c>
      <c r="C10" s="5">
        <v>272</v>
      </c>
      <c r="D10" s="5">
        <v>206</v>
      </c>
      <c r="E10" s="5">
        <v>201</v>
      </c>
      <c r="F10" s="5">
        <v>936</v>
      </c>
      <c r="G10" s="5">
        <v>1861</v>
      </c>
      <c r="H10" s="5"/>
      <c r="I10" s="5"/>
    </row>
    <row r="11" spans="1:13" ht="13.9" customHeight="1" x14ac:dyDescent="0.25">
      <c r="A11" s="6"/>
      <c r="B11" s="6"/>
      <c r="C11" s="6"/>
      <c r="D11" s="6"/>
      <c r="E11" s="6"/>
      <c r="F11" s="6"/>
      <c r="G11" s="6"/>
      <c r="H11" s="6"/>
      <c r="I11" s="6"/>
    </row>
    <row r="12" spans="1:13" ht="13.9" customHeight="1" x14ac:dyDescent="0.25">
      <c r="A12" t="s">
        <v>16</v>
      </c>
      <c r="B12" s="6"/>
      <c r="C12" s="6"/>
      <c r="D12" s="6"/>
      <c r="E12" s="6"/>
      <c r="F12" s="6"/>
      <c r="G12" s="6"/>
      <c r="H12" s="6"/>
      <c r="I12" s="6"/>
    </row>
    <row r="15" spans="1:13" x14ac:dyDescent="0.25">
      <c r="A15" s="11" t="s">
        <v>57</v>
      </c>
      <c r="B15" s="11"/>
      <c r="C15" s="11"/>
      <c r="D15" s="11"/>
      <c r="E15" s="11"/>
      <c r="F15" s="11"/>
      <c r="G15" s="11"/>
      <c r="H15" s="11"/>
      <c r="I15" s="11"/>
      <c r="J15" s="11"/>
      <c r="K15" s="11"/>
      <c r="L15" s="11"/>
      <c r="M15" s="11"/>
    </row>
    <row r="17" spans="1:12" x14ac:dyDescent="0.25">
      <c r="A17" s="13" t="s">
        <v>44</v>
      </c>
      <c r="C17" s="1" t="s">
        <v>1</v>
      </c>
      <c r="D17" s="1" t="s">
        <v>2</v>
      </c>
      <c r="E17" s="1" t="s">
        <v>3</v>
      </c>
      <c r="F17" s="1" t="s">
        <v>4</v>
      </c>
      <c r="G17" s="1" t="s">
        <v>5</v>
      </c>
      <c r="H17" s="1" t="s">
        <v>6</v>
      </c>
    </row>
    <row r="18" spans="1:12" x14ac:dyDescent="0.25">
      <c r="A18" s="2" t="s">
        <v>12</v>
      </c>
      <c r="C18" s="10">
        <f t="shared" ref="C18:H18" si="0">B7</f>
        <v>10</v>
      </c>
      <c r="D18" s="10">
        <f t="shared" si="0"/>
        <v>21</v>
      </c>
      <c r="E18" s="10">
        <f t="shared" si="0"/>
        <v>10</v>
      </c>
      <c r="F18" s="10">
        <f t="shared" si="0"/>
        <v>44</v>
      </c>
      <c r="G18" s="10">
        <f t="shared" si="0"/>
        <v>227</v>
      </c>
      <c r="H18" s="10">
        <f t="shared" si="0"/>
        <v>311</v>
      </c>
    </row>
    <row r="19" spans="1:12" x14ac:dyDescent="0.25">
      <c r="A19" s="2" t="s">
        <v>110</v>
      </c>
      <c r="C19" s="10">
        <f>C18</f>
        <v>10</v>
      </c>
      <c r="D19" s="10">
        <f t="shared" ref="D19:F19" si="1">D18</f>
        <v>21</v>
      </c>
      <c r="E19" s="10">
        <f t="shared" si="1"/>
        <v>10</v>
      </c>
      <c r="F19" s="10">
        <f t="shared" si="1"/>
        <v>44</v>
      </c>
      <c r="G19" s="10">
        <f>G18-B24-B23</f>
        <v>95.705820684663493</v>
      </c>
      <c r="H19" s="10">
        <f>H18-B24-B23</f>
        <v>179.70582068466348</v>
      </c>
    </row>
    <row r="20" spans="1:12" x14ac:dyDescent="0.25">
      <c r="A20" s="2" t="s">
        <v>46</v>
      </c>
      <c r="C20" s="7">
        <f>C19/$H$19</f>
        <v>5.564650027417517E-2</v>
      </c>
      <c r="D20" s="7">
        <f>D19/$H$19</f>
        <v>0.11685765057576786</v>
      </c>
      <c r="E20" s="7">
        <f>E19/$H$19</f>
        <v>5.564650027417517E-2</v>
      </c>
      <c r="F20" s="7">
        <f>F19/$H$19</f>
        <v>0.24484460120637075</v>
      </c>
      <c r="G20" s="7">
        <f>G19/$H$19</f>
        <v>0.53256939769692868</v>
      </c>
      <c r="H20" s="10"/>
    </row>
    <row r="21" spans="1:12" x14ac:dyDescent="0.25">
      <c r="A21" s="13"/>
    </row>
    <row r="22" spans="1:12" x14ac:dyDescent="0.25">
      <c r="A22" s="13" t="s">
        <v>45</v>
      </c>
      <c r="C22" s="14" t="s">
        <v>1</v>
      </c>
      <c r="D22" s="14" t="s">
        <v>2</v>
      </c>
      <c r="E22" s="14" t="s">
        <v>3</v>
      </c>
      <c r="F22" s="14" t="s">
        <v>4</v>
      </c>
      <c r="G22" s="14" t="s">
        <v>47</v>
      </c>
      <c r="H22" s="14" t="s">
        <v>6</v>
      </c>
    </row>
    <row r="23" spans="1:12" x14ac:dyDescent="0.25">
      <c r="A23" t="s">
        <v>21</v>
      </c>
      <c r="B23" s="8">
        <v>54.7887994609777</v>
      </c>
      <c r="C23" s="16"/>
      <c r="D23" s="16"/>
      <c r="E23" s="16"/>
      <c r="F23" s="16"/>
      <c r="G23" s="16">
        <v>55</v>
      </c>
      <c r="H23" s="16">
        <f>SUM(C23:G30)</f>
        <v>321.66232733691925</v>
      </c>
      <c r="J23" s="26" t="s">
        <v>105</v>
      </c>
      <c r="K23" s="26" t="s">
        <v>107</v>
      </c>
      <c r="L23" s="12"/>
    </row>
    <row r="24" spans="1:12" x14ac:dyDescent="0.25">
      <c r="A24" s="20" t="s">
        <v>22</v>
      </c>
      <c r="B24" s="23">
        <v>76.505379854358793</v>
      </c>
      <c r="C24" s="16"/>
      <c r="D24" s="16"/>
      <c r="E24" s="16"/>
      <c r="F24" s="16"/>
      <c r="G24" s="16">
        <f>B24</f>
        <v>76.505379854358793</v>
      </c>
      <c r="H24" s="17"/>
      <c r="J24" s="26" t="s">
        <v>106</v>
      </c>
      <c r="K24" s="26" t="s">
        <v>108</v>
      </c>
      <c r="L24" s="12"/>
    </row>
    <row r="25" spans="1:12" x14ac:dyDescent="0.25">
      <c r="A25" s="20" t="s">
        <v>23</v>
      </c>
      <c r="B25" s="23">
        <v>4</v>
      </c>
      <c r="C25" s="16">
        <f>$B$25*C20</f>
        <v>0.22258600109670068</v>
      </c>
      <c r="D25" s="16">
        <f>$B$25*D20</f>
        <v>0.46743060230307143</v>
      </c>
      <c r="E25" s="16">
        <f>$B$25*E20</f>
        <v>0.22258600109670068</v>
      </c>
      <c r="F25" s="16">
        <f>$B$25*F20</f>
        <v>0.979378404825483</v>
      </c>
      <c r="G25" s="16">
        <f>$B$25*G20</f>
        <v>2.1302775907877147</v>
      </c>
      <c r="H25" s="17"/>
    </row>
    <row r="26" spans="1:12" x14ac:dyDescent="0.25">
      <c r="A26" s="20" t="s">
        <v>65</v>
      </c>
      <c r="B26" s="23">
        <v>20.172882999999999</v>
      </c>
      <c r="C26" s="16">
        <f>$B$26*C20</f>
        <v>1.1225503393904035</v>
      </c>
      <c r="D26" s="16">
        <f>$B$26*D20</f>
        <v>2.3573557127198477</v>
      </c>
      <c r="E26" s="16">
        <f>$B$26*E20</f>
        <v>1.1225503393904035</v>
      </c>
      <c r="F26" s="16">
        <f>$B$26*F20</f>
        <v>4.9392214933177758</v>
      </c>
      <c r="G26" s="16">
        <f>$B$26*G20</f>
        <v>10.743460149120612</v>
      </c>
      <c r="H26" s="17"/>
    </row>
    <row r="27" spans="1:12" x14ac:dyDescent="0.25">
      <c r="A27" s="20" t="s">
        <v>24</v>
      </c>
      <c r="B27" s="24">
        <v>6.1846177906975299</v>
      </c>
      <c r="C27" s="16">
        <f>$B$27*C20</f>
        <v>0.34415233558571873</v>
      </c>
      <c r="D27" s="16">
        <f>$B$27*D20</f>
        <v>0.72271990473000935</v>
      </c>
      <c r="E27" s="16">
        <f>$B$27*E20</f>
        <v>0.34415233558571873</v>
      </c>
      <c r="F27" s="16">
        <f>$B$27*F20</f>
        <v>1.5142702765771625</v>
      </c>
      <c r="G27" s="16">
        <f>$B$27*G20</f>
        <v>3.2937381717774934</v>
      </c>
      <c r="H27" s="17"/>
    </row>
    <row r="28" spans="1:12" x14ac:dyDescent="0.25">
      <c r="A28" s="20" t="s">
        <v>25</v>
      </c>
      <c r="B28" s="24">
        <v>106.853562668051</v>
      </c>
      <c r="C28" s="16">
        <f t="shared" ref="C28:F28" si="2">$B$28*C20</f>
        <v>5.9460268043042932</v>
      </c>
      <c r="D28" s="16">
        <f t="shared" si="2"/>
        <v>12.486656289039017</v>
      </c>
      <c r="E28" s="16">
        <f t="shared" si="2"/>
        <v>5.9460268043042932</v>
      </c>
      <c r="F28" s="16">
        <f t="shared" si="2"/>
        <v>26.16251793893889</v>
      </c>
      <c r="G28" s="16">
        <f>$B$28*G20</f>
        <v>56.906937511894945</v>
      </c>
      <c r="H28" s="17"/>
      <c r="J28" t="s">
        <v>109</v>
      </c>
    </row>
    <row r="29" spans="1:12" x14ac:dyDescent="0.25">
      <c r="A29" s="20" t="s">
        <v>26</v>
      </c>
      <c r="B29" s="24">
        <v>10.747621132099299</v>
      </c>
      <c r="C29" s="16">
        <f t="shared" ref="C29:F29" si="3">$B$29*C20</f>
        <v>0.59806750227409455</v>
      </c>
      <c r="D29" s="16">
        <f t="shared" si="3"/>
        <v>1.2559417547755984</v>
      </c>
      <c r="E29" s="16">
        <f t="shared" si="3"/>
        <v>0.59806750227409455</v>
      </c>
      <c r="F29" s="16">
        <f t="shared" si="3"/>
        <v>2.631497010006016</v>
      </c>
      <c r="G29" s="16">
        <f>$B$29*G20</f>
        <v>5.7238541129969063</v>
      </c>
      <c r="H29" s="17"/>
    </row>
    <row r="30" spans="1:12" s="26" customFormat="1" x14ac:dyDescent="0.25">
      <c r="A30" s="41" t="s">
        <v>27</v>
      </c>
      <c r="B30" s="39">
        <v>41.145961716453797</v>
      </c>
      <c r="C30" s="40">
        <f>$B$30*C20</f>
        <v>2.2896287699358471</v>
      </c>
      <c r="D30" s="40">
        <f>$B$30*D20</f>
        <v>4.8082204168652796</v>
      </c>
      <c r="E30" s="40">
        <f>$B$30*E20</f>
        <v>2.2896287699358471</v>
      </c>
      <c r="F30" s="40">
        <f>$B$30*F20</f>
        <v>10.074366587717728</v>
      </c>
      <c r="G30" s="40">
        <f>$B$30*G20</f>
        <v>21.913080048992686</v>
      </c>
      <c r="H30" s="44"/>
      <c r="J30" s="26" t="s">
        <v>100</v>
      </c>
      <c r="K30" s="26" t="s">
        <v>101</v>
      </c>
    </row>
    <row r="31" spans="1:12" x14ac:dyDescent="0.25">
      <c r="C31" s="8"/>
    </row>
    <row r="32" spans="1:12" x14ac:dyDescent="0.25">
      <c r="B32" s="8">
        <v>323.86377499999998</v>
      </c>
      <c r="C32" s="8">
        <f>SUM(C23:C30)</f>
        <v>10.523011752587058</v>
      </c>
      <c r="D32" s="8">
        <f>SUM(D23:D30)</f>
        <v>22.098324680432821</v>
      </c>
      <c r="E32" s="8">
        <f>SUM(E23:E30)</f>
        <v>10.523011752587058</v>
      </c>
      <c r="F32" s="8">
        <f>SUM(F23:F30)</f>
        <v>46.301251711383053</v>
      </c>
      <c r="G32" s="8">
        <f>SUM(G23:G30)</f>
        <v>232.2167274399292</v>
      </c>
      <c r="H32" s="8"/>
    </row>
    <row r="34" spans="2:2" x14ac:dyDescent="0.25">
      <c r="B34" s="25"/>
    </row>
    <row r="37" spans="2:2" x14ac:dyDescent="0.25">
      <c r="B37" s="9"/>
    </row>
  </sheetData>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9E77D-1BAF-4CC0-BAC4-945D2348F84C}">
  <dimension ref="A1:O34"/>
  <sheetViews>
    <sheetView topLeftCell="A16" zoomScale="120" zoomScaleNormal="120" workbookViewId="0">
      <selection activeCell="C22" sqref="C22"/>
    </sheetView>
  </sheetViews>
  <sheetFormatPr defaultColWidth="9.140625" defaultRowHeight="15" x14ac:dyDescent="0.25"/>
  <cols>
    <col min="1" max="1" width="37.140625" bestFit="1" customWidth="1"/>
    <col min="2" max="2" width="11.42578125" customWidth="1"/>
    <col min="4" max="4" width="9.42578125" bestFit="1" customWidth="1"/>
    <col min="5" max="5" width="10.7109375" bestFit="1" customWidth="1"/>
    <col min="6" max="6" width="10.28515625" customWidth="1"/>
    <col min="7" max="7" width="13.85546875" bestFit="1" customWidth="1"/>
    <col min="8" max="8" width="16.28515625" bestFit="1" customWidth="1"/>
    <col min="13" max="13" width="10.85546875" bestFit="1" customWidth="1"/>
  </cols>
  <sheetData>
    <row r="1" spans="1:13" x14ac:dyDescent="0.25">
      <c r="A1" s="1" t="s">
        <v>0</v>
      </c>
      <c r="B1" s="1" t="s">
        <v>1</v>
      </c>
      <c r="C1" s="1" t="s">
        <v>2</v>
      </c>
      <c r="D1" s="1" t="s">
        <v>3</v>
      </c>
      <c r="E1" s="1" t="s">
        <v>4</v>
      </c>
      <c r="F1" s="1" t="s">
        <v>5</v>
      </c>
      <c r="G1" s="1" t="s">
        <v>6</v>
      </c>
      <c r="H1" s="1" t="s">
        <v>17</v>
      </c>
      <c r="I1" s="1"/>
    </row>
    <row r="2" spans="1:13" x14ac:dyDescent="0.25">
      <c r="A2" s="2" t="s">
        <v>7</v>
      </c>
      <c r="B2" s="3">
        <v>4</v>
      </c>
      <c r="C2" s="3">
        <v>3</v>
      </c>
      <c r="D2" s="3">
        <v>1</v>
      </c>
      <c r="E2" s="3">
        <v>12</v>
      </c>
      <c r="F2" s="3">
        <v>29</v>
      </c>
      <c r="G2" s="3">
        <v>50</v>
      </c>
      <c r="H2" s="3"/>
      <c r="I2" s="3"/>
    </row>
    <row r="3" spans="1:13" x14ac:dyDescent="0.25">
      <c r="A3" s="21" t="s">
        <v>8</v>
      </c>
      <c r="B3" s="22">
        <v>9</v>
      </c>
      <c r="C3" s="22">
        <v>25</v>
      </c>
      <c r="D3" s="22">
        <v>12</v>
      </c>
      <c r="E3" s="22">
        <v>12</v>
      </c>
      <c r="F3" s="22">
        <v>0</v>
      </c>
      <c r="G3" s="22">
        <v>59</v>
      </c>
      <c r="H3" s="22"/>
      <c r="I3" s="3"/>
    </row>
    <row r="4" spans="1:13" x14ac:dyDescent="0.25">
      <c r="A4" s="21" t="s">
        <v>9</v>
      </c>
      <c r="B4" s="22">
        <v>79</v>
      </c>
      <c r="C4" s="22">
        <v>42</v>
      </c>
      <c r="D4" s="22">
        <v>16</v>
      </c>
      <c r="E4" s="22">
        <v>16</v>
      </c>
      <c r="F4" s="22">
        <v>10</v>
      </c>
      <c r="G4" s="22">
        <v>162</v>
      </c>
      <c r="H4" s="22"/>
      <c r="I4" s="3"/>
    </row>
    <row r="5" spans="1:13" x14ac:dyDescent="0.25">
      <c r="A5" s="21" t="s">
        <v>10</v>
      </c>
      <c r="B5" s="22">
        <v>35</v>
      </c>
      <c r="C5" s="22">
        <v>79</v>
      </c>
      <c r="D5" s="22">
        <v>39</v>
      </c>
      <c r="E5" s="22">
        <v>42</v>
      </c>
      <c r="F5" s="22">
        <v>0</v>
      </c>
      <c r="G5" s="22">
        <v>195</v>
      </c>
      <c r="H5" s="22"/>
      <c r="I5" s="3"/>
    </row>
    <row r="6" spans="1:13" x14ac:dyDescent="0.25">
      <c r="A6" s="21" t="s">
        <v>11</v>
      </c>
      <c r="B6" s="22">
        <v>24</v>
      </c>
      <c r="C6" s="22">
        <v>82</v>
      </c>
      <c r="D6" s="22">
        <v>115</v>
      </c>
      <c r="E6" s="22">
        <v>12</v>
      </c>
      <c r="F6" s="22">
        <v>4</v>
      </c>
      <c r="G6" s="22">
        <v>237</v>
      </c>
      <c r="H6" s="22"/>
      <c r="I6" s="3"/>
    </row>
    <row r="7" spans="1:13" x14ac:dyDescent="0.25">
      <c r="A7" s="2" t="s">
        <v>12</v>
      </c>
      <c r="B7" s="3">
        <v>10</v>
      </c>
      <c r="C7" s="3">
        <v>21</v>
      </c>
      <c r="D7" s="3">
        <v>10</v>
      </c>
      <c r="E7" s="3">
        <v>44</v>
      </c>
      <c r="F7" s="3">
        <v>227</v>
      </c>
      <c r="G7" s="3">
        <v>311</v>
      </c>
      <c r="H7" s="3"/>
      <c r="I7" s="3"/>
    </row>
    <row r="8" spans="1:13" x14ac:dyDescent="0.25">
      <c r="A8" s="2" t="s">
        <v>13</v>
      </c>
      <c r="B8" s="3"/>
      <c r="C8" s="3">
        <v>21</v>
      </c>
      <c r="D8" s="3">
        <v>11</v>
      </c>
      <c r="E8" s="3">
        <v>5</v>
      </c>
      <c r="F8" s="3">
        <v>276</v>
      </c>
      <c r="G8" s="3">
        <v>386</v>
      </c>
      <c r="H8" s="3"/>
      <c r="I8" s="3"/>
    </row>
    <row r="9" spans="1:13" x14ac:dyDescent="0.25">
      <c r="A9" s="2" t="s">
        <v>14</v>
      </c>
      <c r="B9" s="3">
        <v>12</v>
      </c>
      <c r="C9" s="3">
        <v>0</v>
      </c>
      <c r="D9" s="3">
        <v>0</v>
      </c>
      <c r="E9" s="3">
        <v>58</v>
      </c>
      <c r="F9" s="3">
        <v>390</v>
      </c>
      <c r="G9" s="3">
        <v>460</v>
      </c>
      <c r="H9" s="3"/>
      <c r="I9" s="3"/>
    </row>
    <row r="10" spans="1:13" x14ac:dyDescent="0.25">
      <c r="A10" s="4" t="s">
        <v>15</v>
      </c>
      <c r="B10" s="5">
        <v>246</v>
      </c>
      <c r="C10" s="5">
        <v>272</v>
      </c>
      <c r="D10" s="5">
        <v>206</v>
      </c>
      <c r="E10" s="5">
        <v>201</v>
      </c>
      <c r="F10" s="5">
        <v>936</v>
      </c>
      <c r="G10" s="5">
        <v>1861</v>
      </c>
      <c r="H10" s="5"/>
      <c r="I10" s="5"/>
    </row>
    <row r="11" spans="1:13" ht="13.9" customHeight="1" x14ac:dyDescent="0.25">
      <c r="A11" s="6"/>
      <c r="B11" s="6"/>
      <c r="C11" s="6"/>
      <c r="D11" s="6"/>
      <c r="E11" s="6"/>
      <c r="F11" s="6"/>
      <c r="G11" s="6"/>
      <c r="H11" s="6"/>
      <c r="I11" s="6"/>
    </row>
    <row r="12" spans="1:13" ht="13.9" customHeight="1" x14ac:dyDescent="0.25">
      <c r="A12" t="s">
        <v>16</v>
      </c>
      <c r="B12" s="6"/>
      <c r="C12" s="6"/>
      <c r="D12" s="6"/>
      <c r="E12" s="6"/>
      <c r="F12" s="6"/>
      <c r="G12" s="6"/>
      <c r="H12" s="6"/>
      <c r="I12" s="6"/>
    </row>
    <row r="15" spans="1:13" x14ac:dyDescent="0.25">
      <c r="A15" s="11" t="s">
        <v>59</v>
      </c>
      <c r="B15" s="11"/>
      <c r="C15" s="11"/>
      <c r="D15" s="11"/>
      <c r="E15" s="11"/>
      <c r="F15" s="11"/>
      <c r="G15" s="11"/>
      <c r="H15" s="11"/>
      <c r="I15" s="11"/>
      <c r="J15" s="11"/>
      <c r="K15" s="11"/>
      <c r="L15" s="11"/>
      <c r="M15" s="11"/>
    </row>
    <row r="17" spans="1:15" x14ac:dyDescent="0.25">
      <c r="A17" s="13" t="s">
        <v>44</v>
      </c>
      <c r="C17" s="1" t="s">
        <v>1</v>
      </c>
      <c r="D17" s="1" t="s">
        <v>2</v>
      </c>
      <c r="E17" s="1" t="s">
        <v>3</v>
      </c>
      <c r="F17" s="1" t="s">
        <v>4</v>
      </c>
      <c r="G17" s="1" t="s">
        <v>5</v>
      </c>
      <c r="H17" s="1" t="s">
        <v>6</v>
      </c>
    </row>
    <row r="18" spans="1:15" x14ac:dyDescent="0.25">
      <c r="A18" t="s">
        <v>118</v>
      </c>
      <c r="C18">
        <v>12</v>
      </c>
      <c r="D18">
        <v>0</v>
      </c>
      <c r="E18">
        <v>0</v>
      </c>
      <c r="F18" s="10">
        <v>58</v>
      </c>
      <c r="G18">
        <v>390</v>
      </c>
      <c r="H18">
        <v>460</v>
      </c>
      <c r="K18" t="s">
        <v>113</v>
      </c>
      <c r="L18" t="s">
        <v>119</v>
      </c>
      <c r="M18" t="s">
        <v>114</v>
      </c>
      <c r="N18" t="s">
        <v>115</v>
      </c>
      <c r="O18" t="s">
        <v>116</v>
      </c>
    </row>
    <row r="19" spans="1:15" x14ac:dyDescent="0.25">
      <c r="A19" t="s">
        <v>117</v>
      </c>
      <c r="F19" s="10"/>
      <c r="G19" s="9">
        <f>O19</f>
        <v>272.83618555555557</v>
      </c>
      <c r="J19" t="s">
        <v>112</v>
      </c>
      <c r="K19">
        <f>16/3.6</f>
        <v>4.4444444444444446</v>
      </c>
      <c r="L19">
        <f>(6293+ 3406)*11.63/1000</f>
        <v>112.79937000000001</v>
      </c>
      <c r="M19" s="8">
        <v>86768</v>
      </c>
      <c r="N19">
        <f>M19*1000*K19/1000000</f>
        <v>385.63555555555558</v>
      </c>
      <c r="O19">
        <f>N19-L19</f>
        <v>272.83618555555557</v>
      </c>
    </row>
    <row r="20" spans="1:15" x14ac:dyDescent="0.25">
      <c r="A20" t="s">
        <v>14</v>
      </c>
      <c r="C20" s="52">
        <f>C18</f>
        <v>12</v>
      </c>
      <c r="D20" s="52">
        <v>0</v>
      </c>
      <c r="E20" s="52">
        <v>0</v>
      </c>
      <c r="F20" s="53">
        <f>F18</f>
        <v>58</v>
      </c>
      <c r="G20" s="54">
        <f>G18-G19</f>
        <v>117.16381444444443</v>
      </c>
      <c r="H20" s="54">
        <f>H18-G19</f>
        <v>187.16381444444443</v>
      </c>
      <c r="M20" s="8"/>
    </row>
    <row r="21" spans="1:15" x14ac:dyDescent="0.25">
      <c r="A21" s="2" t="s">
        <v>123</v>
      </c>
      <c r="C21" s="10">
        <f>B9</f>
        <v>12</v>
      </c>
      <c r="D21" s="10">
        <f>C9</f>
        <v>0</v>
      </c>
      <c r="E21" s="10">
        <f>D9</f>
        <v>0</v>
      </c>
      <c r="F21" s="10">
        <f>E9</f>
        <v>58</v>
      </c>
      <c r="G21" s="10">
        <f>G20-B26-B27</f>
        <v>6.2155038145432187</v>
      </c>
      <c r="H21" s="10">
        <f>SUM(C21:G21)</f>
        <v>76.215503814543212</v>
      </c>
    </row>
    <row r="22" spans="1:15" x14ac:dyDescent="0.25">
      <c r="A22" s="2" t="s">
        <v>46</v>
      </c>
      <c r="C22" s="7">
        <f>C21/$H$21</f>
        <v>0.15744828019768592</v>
      </c>
      <c r="D22" s="7">
        <f>D21/$H$21</f>
        <v>0</v>
      </c>
      <c r="E22" s="7">
        <f>E21/$H$21</f>
        <v>0</v>
      </c>
      <c r="F22" s="7">
        <f>F21/$H$21</f>
        <v>0.76100002095548192</v>
      </c>
      <c r="G22" s="7">
        <f>G21/$H$21</f>
        <v>8.1551698846832194E-2</v>
      </c>
      <c r="H22" s="7"/>
    </row>
    <row r="24" spans="1:15" x14ac:dyDescent="0.25">
      <c r="A24" s="13" t="s">
        <v>45</v>
      </c>
      <c r="C24" s="14" t="s">
        <v>1</v>
      </c>
      <c r="D24" s="14" t="s">
        <v>2</v>
      </c>
      <c r="E24" s="14" t="s">
        <v>3</v>
      </c>
      <c r="F24" s="14" t="s">
        <v>4</v>
      </c>
      <c r="G24" s="14" t="s">
        <v>47</v>
      </c>
      <c r="H24" s="14" t="s">
        <v>6</v>
      </c>
    </row>
    <row r="25" spans="1:15" x14ac:dyDescent="0.25">
      <c r="A25" t="s">
        <v>38</v>
      </c>
      <c r="B25" s="8">
        <v>39.614448533067403</v>
      </c>
      <c r="C25" s="16">
        <f>$B$25*C22</f>
        <v>6.2372267925112048</v>
      </c>
      <c r="D25" s="16">
        <f>$B$25*D22</f>
        <v>0</v>
      </c>
      <c r="E25" s="16">
        <f>$B$25*E22</f>
        <v>0</v>
      </c>
      <c r="F25" s="16">
        <f>$B$25*F22</f>
        <v>30.146596163804155</v>
      </c>
      <c r="G25" s="16">
        <f>$B$25*G22</f>
        <v>3.2306255767520464</v>
      </c>
      <c r="H25" s="16">
        <f>SUM(C25:G30)</f>
        <v>189.91022620301845</v>
      </c>
      <c r="L25" s="12" t="s">
        <v>54</v>
      </c>
    </row>
    <row r="26" spans="1:15" s="26" customFormat="1" x14ac:dyDescent="0.25">
      <c r="A26" s="26" t="s">
        <v>39</v>
      </c>
      <c r="B26" s="42">
        <v>73.188464649996504</v>
      </c>
      <c r="C26" s="43">
        <v>0</v>
      </c>
      <c r="D26" s="43">
        <f>$B$26*D22</f>
        <v>0</v>
      </c>
      <c r="E26" s="43">
        <f>$B$26*E22</f>
        <v>0</v>
      </c>
      <c r="F26" s="43">
        <v>0</v>
      </c>
      <c r="G26" s="43">
        <v>73</v>
      </c>
      <c r="H26" s="44"/>
      <c r="J26" s="26" t="s">
        <v>111</v>
      </c>
    </row>
    <row r="27" spans="1:15" x14ac:dyDescent="0.25">
      <c r="A27" t="s">
        <v>40</v>
      </c>
      <c r="B27" s="9">
        <v>37.759845979904703</v>
      </c>
      <c r="C27" s="15">
        <v>0</v>
      </c>
      <c r="D27" s="15">
        <f>$B$27*D22</f>
        <v>0</v>
      </c>
      <c r="E27" s="15">
        <f>$B$27*E22</f>
        <v>0</v>
      </c>
      <c r="F27" s="15">
        <v>0</v>
      </c>
      <c r="G27" s="15">
        <v>38</v>
      </c>
      <c r="H27" s="17"/>
      <c r="J27" s="26" t="s">
        <v>121</v>
      </c>
      <c r="K27" s="26" t="s">
        <v>122</v>
      </c>
    </row>
    <row r="28" spans="1:15" x14ac:dyDescent="0.25">
      <c r="A28" s="51" t="s">
        <v>56</v>
      </c>
      <c r="B28" s="9">
        <v>12.980677</v>
      </c>
      <c r="C28" s="15">
        <f>$B$28*C22</f>
        <v>2.0437852694516572</v>
      </c>
      <c r="D28" s="15">
        <f>$B$28*D22</f>
        <v>0</v>
      </c>
      <c r="E28" s="15">
        <f>$B$28*E22</f>
        <v>0</v>
      </c>
      <c r="F28" s="15">
        <f>$B$28*F22</f>
        <v>9.8782954690163418</v>
      </c>
      <c r="G28" s="15">
        <f>$B$28*G22</f>
        <v>1.0585962615320013</v>
      </c>
      <c r="H28" s="17"/>
    </row>
    <row r="29" spans="1:15" x14ac:dyDescent="0.25">
      <c r="A29" t="s">
        <v>41</v>
      </c>
      <c r="B29" s="8">
        <v>15.2296919174034</v>
      </c>
      <c r="C29" s="15">
        <f>$B$29*C22</f>
        <v>2.397888800335763</v>
      </c>
      <c r="D29" s="15">
        <f>$B$29*D22</f>
        <v>0</v>
      </c>
      <c r="E29" s="15">
        <f>$B$29*E22</f>
        <v>0</v>
      </c>
      <c r="F29" s="15">
        <f>$B$29*F22</f>
        <v>11.589795868289521</v>
      </c>
      <c r="G29" s="15">
        <f>$B$29*G22</f>
        <v>1.2420072487781164</v>
      </c>
      <c r="H29" s="17"/>
    </row>
    <row r="30" spans="1:15" x14ac:dyDescent="0.25">
      <c r="A30" t="s">
        <v>42</v>
      </c>
      <c r="B30" s="8">
        <v>11.0854087525477</v>
      </c>
      <c r="C30" s="15">
        <f>$B$30*C22</f>
        <v>1.7453785433770101</v>
      </c>
      <c r="D30" s="15">
        <f>$B$30*D22</f>
        <v>0</v>
      </c>
      <c r="E30" s="15">
        <f>$B$30*E22</f>
        <v>0</v>
      </c>
      <c r="F30" s="15">
        <f>$B$30*F22</f>
        <v>8.4359962929888823</v>
      </c>
      <c r="G30" s="15">
        <f>$B$30*G22</f>
        <v>0.90403391618180773</v>
      </c>
      <c r="H30" s="17"/>
      <c r="J30" s="26" t="s">
        <v>120</v>
      </c>
      <c r="L30" s="12" t="s">
        <v>43</v>
      </c>
    </row>
    <row r="31" spans="1:15" x14ac:dyDescent="0.25">
      <c r="L31" s="12" t="s">
        <v>55</v>
      </c>
    </row>
    <row r="32" spans="1:15" x14ac:dyDescent="0.25">
      <c r="B32" s="55">
        <v>189.85853700000001</v>
      </c>
      <c r="C32" s="55">
        <f t="shared" ref="C32:F32" si="0">SUM(C25:C30)</f>
        <v>12.424279405675636</v>
      </c>
      <c r="D32" s="55">
        <f t="shared" si="0"/>
        <v>0</v>
      </c>
      <c r="E32" s="55">
        <f t="shared" si="0"/>
        <v>0</v>
      </c>
      <c r="F32" s="55">
        <f t="shared" si="0"/>
        <v>60.050683794098902</v>
      </c>
      <c r="G32" s="55">
        <f>SUM(G25:G30)</f>
        <v>117.43526300324397</v>
      </c>
      <c r="H32" s="8"/>
    </row>
    <row r="34" spans="1:1" x14ac:dyDescent="0.25">
      <c r="A34" s="20"/>
    </row>
  </sheetData>
  <hyperlinks>
    <hyperlink ref="L25" r:id="rId1" xr:uid="{E18E1525-C2D1-4683-96BE-A89A44AEEFB1}"/>
    <hyperlink ref="L31" r:id="rId2" xr:uid="{E403D0A0-7736-4C7D-A026-55161EB12A41}"/>
    <hyperlink ref="L30" r:id="rId3" xr:uid="{BCC69289-2EDB-450B-8ED6-8A5B47A2DB5A}"/>
  </hyperlinks>
  <pageMargins left="0.7" right="0.7" top="0.75" bottom="0.75" header="0.3" footer="0.3"/>
  <pageSetup paperSize="9"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E817-3100-4CEE-B059-281E5C6E2DD2}">
  <dimension ref="A1:M31"/>
  <sheetViews>
    <sheetView topLeftCell="A13" zoomScale="120" zoomScaleNormal="120" workbookViewId="0">
      <selection activeCell="B29" sqref="B29"/>
    </sheetView>
  </sheetViews>
  <sheetFormatPr defaultColWidth="9.140625" defaultRowHeight="15" x14ac:dyDescent="0.25"/>
  <cols>
    <col min="1" max="1" width="37.140625" bestFit="1" customWidth="1"/>
    <col min="2" max="2" width="11.42578125" customWidth="1"/>
    <col min="4" max="4" width="9.42578125" bestFit="1" customWidth="1"/>
    <col min="5" max="5" width="10.7109375" bestFit="1" customWidth="1"/>
    <col min="6" max="6" width="10.28515625" customWidth="1"/>
    <col min="7" max="7" width="13.85546875" bestFit="1" customWidth="1"/>
    <col min="8" max="8" width="16.28515625" bestFit="1" customWidth="1"/>
  </cols>
  <sheetData>
    <row r="1" spans="1:13" x14ac:dyDescent="0.25">
      <c r="A1" s="1" t="s">
        <v>0</v>
      </c>
      <c r="B1" s="1" t="s">
        <v>1</v>
      </c>
      <c r="C1" s="1" t="s">
        <v>2</v>
      </c>
      <c r="D1" s="1" t="s">
        <v>3</v>
      </c>
      <c r="E1" s="1" t="s">
        <v>4</v>
      </c>
      <c r="F1" s="1" t="s">
        <v>5</v>
      </c>
      <c r="G1" s="1" t="s">
        <v>6</v>
      </c>
      <c r="H1" s="1" t="s">
        <v>17</v>
      </c>
      <c r="I1" s="1"/>
    </row>
    <row r="2" spans="1:13" x14ac:dyDescent="0.25">
      <c r="A2" s="2" t="s">
        <v>7</v>
      </c>
      <c r="B2" s="3">
        <v>4</v>
      </c>
      <c r="C2" s="3">
        <v>3</v>
      </c>
      <c r="D2" s="3">
        <v>1</v>
      </c>
      <c r="E2" s="3">
        <v>12</v>
      </c>
      <c r="F2" s="3">
        <v>29</v>
      </c>
      <c r="G2" s="3">
        <v>50</v>
      </c>
      <c r="H2" s="3"/>
      <c r="I2" s="3"/>
    </row>
    <row r="3" spans="1:13" x14ac:dyDescent="0.25">
      <c r="A3" s="21" t="s">
        <v>8</v>
      </c>
      <c r="B3" s="22">
        <v>9</v>
      </c>
      <c r="C3" s="22">
        <v>25</v>
      </c>
      <c r="D3" s="22">
        <v>12</v>
      </c>
      <c r="E3" s="22">
        <v>12</v>
      </c>
      <c r="F3" s="22">
        <v>0</v>
      </c>
      <c r="G3" s="22">
        <v>59</v>
      </c>
      <c r="H3" s="3"/>
      <c r="I3" s="3"/>
    </row>
    <row r="4" spans="1:13" x14ac:dyDescent="0.25">
      <c r="A4" s="21" t="s">
        <v>9</v>
      </c>
      <c r="B4" s="22">
        <v>79</v>
      </c>
      <c r="C4" s="22">
        <v>42</v>
      </c>
      <c r="D4" s="22">
        <v>16</v>
      </c>
      <c r="E4" s="22">
        <v>16</v>
      </c>
      <c r="F4" s="22">
        <v>10</v>
      </c>
      <c r="G4" s="22">
        <v>162</v>
      </c>
      <c r="H4" s="3"/>
      <c r="I4" s="3"/>
    </row>
    <row r="5" spans="1:13" x14ac:dyDescent="0.25">
      <c r="A5" s="21" t="s">
        <v>10</v>
      </c>
      <c r="B5" s="22">
        <v>35</v>
      </c>
      <c r="C5" s="22">
        <v>79</v>
      </c>
      <c r="D5" s="22">
        <v>39</v>
      </c>
      <c r="E5" s="22">
        <v>42</v>
      </c>
      <c r="F5" s="22">
        <v>0</v>
      </c>
      <c r="G5" s="22">
        <v>195</v>
      </c>
      <c r="H5" s="3"/>
      <c r="I5" s="3"/>
    </row>
    <row r="6" spans="1:13" x14ac:dyDescent="0.25">
      <c r="A6" s="21" t="s">
        <v>11</v>
      </c>
      <c r="B6" s="22">
        <v>24</v>
      </c>
      <c r="C6" s="22">
        <v>82</v>
      </c>
      <c r="D6" s="22">
        <v>115</v>
      </c>
      <c r="E6" s="22">
        <v>12</v>
      </c>
      <c r="F6" s="22">
        <v>4</v>
      </c>
      <c r="G6" s="22">
        <v>237</v>
      </c>
      <c r="H6" s="3"/>
      <c r="I6" s="3"/>
    </row>
    <row r="7" spans="1:13" x14ac:dyDescent="0.25">
      <c r="A7" s="2" t="s">
        <v>12</v>
      </c>
      <c r="B7" s="3">
        <v>10</v>
      </c>
      <c r="C7" s="3">
        <v>21</v>
      </c>
      <c r="D7" s="3">
        <v>10</v>
      </c>
      <c r="E7" s="3">
        <v>44</v>
      </c>
      <c r="F7" s="3">
        <v>227</v>
      </c>
      <c r="G7" s="3">
        <v>311</v>
      </c>
      <c r="H7" s="3"/>
      <c r="I7" s="3"/>
    </row>
    <row r="8" spans="1:13" x14ac:dyDescent="0.25">
      <c r="A8" s="2" t="s">
        <v>13</v>
      </c>
      <c r="B8" s="3">
        <v>73</v>
      </c>
      <c r="C8" s="3">
        <v>21</v>
      </c>
      <c r="D8" s="3">
        <v>11</v>
      </c>
      <c r="E8" s="3">
        <v>5</v>
      </c>
      <c r="F8" s="3">
        <v>276</v>
      </c>
      <c r="G8" s="3">
        <v>386</v>
      </c>
      <c r="H8" s="3"/>
      <c r="I8" s="3"/>
    </row>
    <row r="9" spans="1:13" x14ac:dyDescent="0.25">
      <c r="A9" s="2" t="s">
        <v>14</v>
      </c>
      <c r="B9" s="3">
        <v>12</v>
      </c>
      <c r="C9" s="3">
        <v>0</v>
      </c>
      <c r="D9" s="3">
        <v>0</v>
      </c>
      <c r="E9" s="3">
        <v>58</v>
      </c>
      <c r="F9" s="3">
        <v>390</v>
      </c>
      <c r="G9" s="3">
        <v>460</v>
      </c>
      <c r="H9" s="3"/>
      <c r="I9" s="3"/>
    </row>
    <row r="10" spans="1:13" x14ac:dyDescent="0.25">
      <c r="A10" s="4" t="s">
        <v>15</v>
      </c>
      <c r="B10" s="5">
        <v>246</v>
      </c>
      <c r="C10" s="5">
        <v>272</v>
      </c>
      <c r="D10" s="5">
        <v>206</v>
      </c>
      <c r="E10" s="5">
        <v>201</v>
      </c>
      <c r="F10" s="5">
        <v>936</v>
      </c>
      <c r="G10" s="5">
        <v>1861</v>
      </c>
      <c r="H10" s="5"/>
      <c r="I10" s="5"/>
    </row>
    <row r="11" spans="1:13" ht="13.9" customHeight="1" x14ac:dyDescent="0.25">
      <c r="A11" s="6"/>
      <c r="B11" s="6"/>
      <c r="C11" s="6"/>
      <c r="D11" s="6"/>
      <c r="E11" s="6"/>
      <c r="F11" s="6"/>
      <c r="G11" s="6"/>
      <c r="H11" s="6"/>
      <c r="I11" s="6"/>
    </row>
    <row r="12" spans="1:13" ht="13.9" customHeight="1" x14ac:dyDescent="0.25">
      <c r="A12" t="s">
        <v>16</v>
      </c>
      <c r="B12" s="6"/>
      <c r="C12" s="6"/>
      <c r="D12" s="6"/>
      <c r="E12" s="6"/>
      <c r="F12" s="6"/>
      <c r="G12" s="6"/>
      <c r="H12" s="6"/>
      <c r="I12" s="6"/>
    </row>
    <row r="15" spans="1:13" x14ac:dyDescent="0.25">
      <c r="A15" s="11" t="s">
        <v>60</v>
      </c>
      <c r="B15" s="11"/>
      <c r="C15" s="11"/>
      <c r="D15" s="11"/>
      <c r="E15" s="11"/>
      <c r="F15" s="11"/>
      <c r="G15" s="11"/>
      <c r="H15" s="11"/>
      <c r="I15" s="11"/>
      <c r="J15" s="11"/>
      <c r="K15" s="11"/>
      <c r="L15" s="11"/>
      <c r="M15" s="11"/>
    </row>
    <row r="17" spans="1:12" x14ac:dyDescent="0.25">
      <c r="A17" s="13" t="s">
        <v>44</v>
      </c>
      <c r="C17" s="1" t="s">
        <v>1</v>
      </c>
      <c r="D17" s="1" t="s">
        <v>2</v>
      </c>
      <c r="E17" s="1" t="s">
        <v>3</v>
      </c>
      <c r="F17" s="1" t="s">
        <v>4</v>
      </c>
      <c r="G17" s="1" t="s">
        <v>5</v>
      </c>
      <c r="H17" s="1" t="s">
        <v>6</v>
      </c>
    </row>
    <row r="18" spans="1:12" x14ac:dyDescent="0.25">
      <c r="A18" s="2" t="s">
        <v>28</v>
      </c>
      <c r="C18" s="10">
        <f t="shared" ref="C18:H18" si="0">B6</f>
        <v>24</v>
      </c>
      <c r="D18" s="10">
        <f t="shared" si="0"/>
        <v>82</v>
      </c>
      <c r="E18" s="10">
        <f t="shared" si="0"/>
        <v>115</v>
      </c>
      <c r="F18" s="10">
        <f t="shared" si="0"/>
        <v>12</v>
      </c>
      <c r="G18" s="10">
        <f t="shared" si="0"/>
        <v>4</v>
      </c>
      <c r="H18" s="10">
        <f t="shared" si="0"/>
        <v>237</v>
      </c>
    </row>
    <row r="19" spans="1:12" x14ac:dyDescent="0.25">
      <c r="A19" s="2" t="s">
        <v>46</v>
      </c>
      <c r="C19" s="7">
        <f>C18/$H$18</f>
        <v>0.10126582278481013</v>
      </c>
      <c r="D19" s="7">
        <f>D18/$H$18</f>
        <v>0.34599156118143459</v>
      </c>
      <c r="E19" s="7">
        <f>E18/$H$18</f>
        <v>0.48523206751054854</v>
      </c>
      <c r="F19" s="7">
        <f>F18/$H$18</f>
        <v>5.0632911392405063E-2</v>
      </c>
      <c r="G19" s="7">
        <f>G18/$H$18</f>
        <v>1.6877637130801686E-2</v>
      </c>
      <c r="H19" s="7"/>
    </row>
    <row r="22" spans="1:12" x14ac:dyDescent="0.25">
      <c r="A22" s="13" t="s">
        <v>45</v>
      </c>
      <c r="C22" s="14" t="s">
        <v>1</v>
      </c>
      <c r="D22" s="14" t="s">
        <v>2</v>
      </c>
      <c r="E22" s="14" t="s">
        <v>3</v>
      </c>
      <c r="F22" s="14" t="s">
        <v>4</v>
      </c>
      <c r="G22" s="14" t="s">
        <v>47</v>
      </c>
      <c r="H22" s="14" t="s">
        <v>6</v>
      </c>
    </row>
    <row r="23" spans="1:12" x14ac:dyDescent="0.25">
      <c r="A23" t="s">
        <v>29</v>
      </c>
      <c r="B23" s="8">
        <v>92.389453356078505</v>
      </c>
      <c r="C23" s="16">
        <f>$B$23*C19</f>
        <v>9.3558940107421265</v>
      </c>
      <c r="D23" s="16">
        <f>$B$23*D19</f>
        <v>31.965971203368934</v>
      </c>
      <c r="E23" s="16">
        <f>$B$23*E19</f>
        <v>44.830325468139357</v>
      </c>
      <c r="F23" s="16">
        <f>$B$23*F19</f>
        <v>4.6779470053710632</v>
      </c>
      <c r="G23" s="16">
        <f>$B$23*G19</f>
        <v>1.5593156684570211</v>
      </c>
      <c r="H23" s="16">
        <f>SUM(C23:G26)</f>
        <v>270.17469109948388</v>
      </c>
      <c r="L23" s="12"/>
    </row>
    <row r="24" spans="1:12" x14ac:dyDescent="0.25">
      <c r="A24" t="s">
        <v>30</v>
      </c>
      <c r="B24" s="9">
        <v>5.1531952969103001</v>
      </c>
      <c r="C24" s="15">
        <f>$B$24*C19</f>
        <v>0.52184256171243548</v>
      </c>
      <c r="D24" s="15">
        <f>$B$24*D19</f>
        <v>1.7829620858508211</v>
      </c>
      <c r="E24" s="15">
        <f>$B$24*E19</f>
        <v>2.5004956082054202</v>
      </c>
      <c r="F24" s="15">
        <f>$B$24*F19</f>
        <v>0.26092128085621774</v>
      </c>
      <c r="G24" s="15">
        <f>$B$24*G19</f>
        <v>8.6973760285405904E-2</v>
      </c>
      <c r="H24" s="17"/>
    </row>
    <row r="25" spans="1:12" x14ac:dyDescent="0.25">
      <c r="A25" t="s">
        <v>31</v>
      </c>
      <c r="B25" s="9">
        <v>154.59585890730901</v>
      </c>
      <c r="C25" s="15">
        <f>$B$25*C19</f>
        <v>15.655276851373063</v>
      </c>
      <c r="D25" s="15">
        <f>$B$25*D19</f>
        <v>53.488862575524635</v>
      </c>
      <c r="E25" s="15">
        <f>$B$25*E19</f>
        <v>75.014868246162607</v>
      </c>
      <c r="F25" s="15">
        <f>$B$25*F19</f>
        <v>7.8276384256865317</v>
      </c>
      <c r="G25" s="15">
        <f>$B$25*G19</f>
        <v>2.6092128085621771</v>
      </c>
      <c r="H25" s="17"/>
    </row>
    <row r="26" spans="1:12" x14ac:dyDescent="0.25">
      <c r="A26" t="s">
        <v>32</v>
      </c>
      <c r="B26" s="8">
        <v>18.036183539185998</v>
      </c>
      <c r="C26" s="15">
        <f>$B$26*C19</f>
        <v>1.8264489659935188</v>
      </c>
      <c r="D26" s="15">
        <f>$B$26*D19</f>
        <v>6.2403673004778559</v>
      </c>
      <c r="E26" s="15">
        <f>$B$26*E19</f>
        <v>8.7517346287189444</v>
      </c>
      <c r="F26" s="15">
        <f>$B$26*F19</f>
        <v>0.9132244829967594</v>
      </c>
      <c r="G26" s="15">
        <f>$B$26*G19</f>
        <v>0.30440816099891976</v>
      </c>
      <c r="H26" s="17"/>
    </row>
    <row r="28" spans="1:12" x14ac:dyDescent="0.25">
      <c r="B28" s="8">
        <v>270.17469109948303</v>
      </c>
      <c r="C28" s="8">
        <f t="shared" ref="C28:G28" si="1">SUM(C23:C26)</f>
        <v>27.359462389821143</v>
      </c>
      <c r="D28" s="8">
        <f t="shared" si="1"/>
        <v>93.478163165222242</v>
      </c>
      <c r="E28" s="8">
        <f t="shared" si="1"/>
        <v>131.09742395122632</v>
      </c>
      <c r="F28" s="8">
        <f t="shared" si="1"/>
        <v>13.679731194910572</v>
      </c>
      <c r="G28" s="8">
        <f t="shared" si="1"/>
        <v>4.5599103983035238</v>
      </c>
      <c r="H28" s="8"/>
    </row>
    <row r="30" spans="1:12" s="20" customFormat="1" x14ac:dyDescent="0.25"/>
    <row r="31" spans="1:12" s="20" customFormat="1" x14ac:dyDescent="0.25"/>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2867F-DABF-406A-8DBE-0248277F569E}">
  <dimension ref="A1:M26"/>
  <sheetViews>
    <sheetView topLeftCell="A10" zoomScale="120" zoomScaleNormal="120" workbookViewId="0">
      <selection activeCell="B25" sqref="B25"/>
    </sheetView>
  </sheetViews>
  <sheetFormatPr defaultColWidth="9.140625" defaultRowHeight="15" x14ac:dyDescent="0.25"/>
  <cols>
    <col min="1" max="1" width="37.140625" bestFit="1" customWidth="1"/>
    <col min="2" max="2" width="11.42578125" customWidth="1"/>
    <col min="4" max="4" width="9.42578125" bestFit="1" customWidth="1"/>
    <col min="5" max="5" width="10.7109375" bestFit="1" customWidth="1"/>
    <col min="6" max="6" width="10.28515625" customWidth="1"/>
    <col min="7" max="7" width="13.85546875" bestFit="1" customWidth="1"/>
    <col min="8" max="8" width="16.28515625" bestFit="1" customWidth="1"/>
  </cols>
  <sheetData>
    <row r="1" spans="1:13" x14ac:dyDescent="0.25">
      <c r="A1" s="1" t="s">
        <v>0</v>
      </c>
      <c r="B1" s="1" t="s">
        <v>1</v>
      </c>
      <c r="C1" s="1" t="s">
        <v>2</v>
      </c>
      <c r="D1" s="1" t="s">
        <v>3</v>
      </c>
      <c r="E1" s="1" t="s">
        <v>4</v>
      </c>
      <c r="F1" s="1" t="s">
        <v>5</v>
      </c>
      <c r="G1" s="1" t="s">
        <v>6</v>
      </c>
      <c r="H1" s="1" t="s">
        <v>17</v>
      </c>
      <c r="I1" s="1"/>
    </row>
    <row r="2" spans="1:13" x14ac:dyDescent="0.25">
      <c r="A2" s="2" t="s">
        <v>7</v>
      </c>
      <c r="B2" s="3">
        <v>4</v>
      </c>
      <c r="C2" s="3">
        <v>3</v>
      </c>
      <c r="D2" s="3">
        <v>1</v>
      </c>
      <c r="E2" s="3">
        <v>12</v>
      </c>
      <c r="F2" s="3">
        <v>29</v>
      </c>
      <c r="G2" s="3">
        <v>50</v>
      </c>
      <c r="H2" s="3"/>
      <c r="I2" s="3"/>
    </row>
    <row r="3" spans="1:13" x14ac:dyDescent="0.25">
      <c r="A3" s="21" t="s">
        <v>8</v>
      </c>
      <c r="B3" s="22">
        <v>9</v>
      </c>
      <c r="C3" s="22">
        <v>25</v>
      </c>
      <c r="D3" s="22">
        <v>12</v>
      </c>
      <c r="E3" s="22">
        <v>12</v>
      </c>
      <c r="F3" s="22">
        <v>0</v>
      </c>
      <c r="G3" s="22">
        <v>59</v>
      </c>
      <c r="H3" s="3"/>
      <c r="I3" s="3"/>
    </row>
    <row r="4" spans="1:13" x14ac:dyDescent="0.25">
      <c r="A4" s="21" t="s">
        <v>9</v>
      </c>
      <c r="B4" s="22">
        <v>79</v>
      </c>
      <c r="C4" s="22">
        <v>42</v>
      </c>
      <c r="D4" s="22">
        <v>16</v>
      </c>
      <c r="E4" s="22">
        <v>16</v>
      </c>
      <c r="F4" s="22">
        <v>10</v>
      </c>
      <c r="G4" s="22">
        <v>162</v>
      </c>
      <c r="H4" s="3"/>
      <c r="I4" s="3"/>
    </row>
    <row r="5" spans="1:13" x14ac:dyDescent="0.25">
      <c r="A5" s="21" t="s">
        <v>10</v>
      </c>
      <c r="B5" s="22">
        <v>35</v>
      </c>
      <c r="C5" s="22">
        <v>79</v>
      </c>
      <c r="D5" s="22">
        <v>39</v>
      </c>
      <c r="E5" s="22">
        <v>42</v>
      </c>
      <c r="F5" s="22">
        <v>0</v>
      </c>
      <c r="G5" s="22">
        <v>195</v>
      </c>
      <c r="H5" s="3"/>
      <c r="I5" s="3"/>
    </row>
    <row r="6" spans="1:13" x14ac:dyDescent="0.25">
      <c r="A6" s="21" t="s">
        <v>11</v>
      </c>
      <c r="B6" s="22">
        <v>24</v>
      </c>
      <c r="C6" s="22">
        <v>82</v>
      </c>
      <c r="D6" s="22">
        <v>115</v>
      </c>
      <c r="E6" s="22">
        <v>12</v>
      </c>
      <c r="F6" s="22">
        <v>4</v>
      </c>
      <c r="G6" s="22">
        <v>237</v>
      </c>
      <c r="H6" s="3"/>
      <c r="I6" s="3"/>
    </row>
    <row r="7" spans="1:13" x14ac:dyDescent="0.25">
      <c r="A7" s="2" t="s">
        <v>12</v>
      </c>
      <c r="B7" s="3">
        <v>10</v>
      </c>
      <c r="C7" s="3">
        <v>21</v>
      </c>
      <c r="D7" s="3">
        <v>10</v>
      </c>
      <c r="E7" s="3">
        <v>44</v>
      </c>
      <c r="F7" s="3">
        <v>227</v>
      </c>
      <c r="G7" s="3">
        <v>311</v>
      </c>
      <c r="H7" s="3"/>
      <c r="I7" s="3"/>
    </row>
    <row r="8" spans="1:13" x14ac:dyDescent="0.25">
      <c r="A8" s="2" t="s">
        <v>13</v>
      </c>
      <c r="B8" s="3">
        <v>73</v>
      </c>
      <c r="C8" s="3">
        <v>21</v>
      </c>
      <c r="D8" s="3">
        <v>11</v>
      </c>
      <c r="E8" s="3">
        <v>5</v>
      </c>
      <c r="F8" s="3">
        <v>276</v>
      </c>
      <c r="G8" s="3">
        <v>386</v>
      </c>
      <c r="H8" s="3"/>
      <c r="I8" s="3"/>
    </row>
    <row r="9" spans="1:13" x14ac:dyDescent="0.25">
      <c r="A9" s="2" t="s">
        <v>14</v>
      </c>
      <c r="B9" s="3">
        <v>12</v>
      </c>
      <c r="C9" s="3">
        <v>0</v>
      </c>
      <c r="D9" s="3">
        <v>0</v>
      </c>
      <c r="E9" s="3">
        <v>58</v>
      </c>
      <c r="F9" s="3">
        <v>390</v>
      </c>
      <c r="G9" s="3">
        <v>460</v>
      </c>
      <c r="H9" s="3"/>
      <c r="I9" s="3"/>
    </row>
    <row r="10" spans="1:13" x14ac:dyDescent="0.25">
      <c r="A10" s="4" t="s">
        <v>15</v>
      </c>
      <c r="B10" s="5">
        <v>246</v>
      </c>
      <c r="C10" s="5">
        <v>272</v>
      </c>
      <c r="D10" s="5">
        <v>206</v>
      </c>
      <c r="E10" s="5">
        <v>201</v>
      </c>
      <c r="F10" s="5">
        <v>936</v>
      </c>
      <c r="G10" s="5">
        <v>1861</v>
      </c>
      <c r="H10" s="5"/>
      <c r="I10" s="5"/>
    </row>
    <row r="11" spans="1:13" ht="13.9" customHeight="1" x14ac:dyDescent="0.25">
      <c r="A11" s="6"/>
      <c r="B11" s="6"/>
      <c r="C11" s="6"/>
      <c r="D11" s="6"/>
      <c r="E11" s="6"/>
      <c r="F11" s="6"/>
      <c r="G11" s="6"/>
      <c r="H11" s="6"/>
      <c r="I11" s="6"/>
    </row>
    <row r="12" spans="1:13" ht="13.9" customHeight="1" x14ac:dyDescent="0.25">
      <c r="A12" t="s">
        <v>16</v>
      </c>
      <c r="B12" s="6"/>
      <c r="C12" s="6"/>
      <c r="D12" s="6"/>
      <c r="E12" s="6"/>
      <c r="F12" s="6"/>
      <c r="G12" s="6"/>
      <c r="H12" s="6"/>
      <c r="I12" s="6"/>
    </row>
    <row r="15" spans="1:13" x14ac:dyDescent="0.25">
      <c r="A15" s="11" t="s">
        <v>61</v>
      </c>
      <c r="B15" s="11"/>
      <c r="C15" s="11"/>
      <c r="D15" s="11"/>
      <c r="E15" s="11"/>
      <c r="F15" s="11"/>
      <c r="G15" s="11"/>
      <c r="H15" s="11"/>
      <c r="I15" s="11"/>
      <c r="J15" s="11"/>
      <c r="K15" s="11"/>
      <c r="L15" s="11"/>
      <c r="M15" s="11"/>
    </row>
    <row r="17" spans="1:10" x14ac:dyDescent="0.25">
      <c r="A17" s="13" t="s">
        <v>44</v>
      </c>
      <c r="C17" s="1" t="s">
        <v>1</v>
      </c>
      <c r="D17" s="1" t="s">
        <v>2</v>
      </c>
      <c r="E17" s="1" t="s">
        <v>3</v>
      </c>
      <c r="F17" s="1" t="s">
        <v>4</v>
      </c>
      <c r="G17" s="1" t="s">
        <v>5</v>
      </c>
      <c r="H17" s="1" t="s">
        <v>6</v>
      </c>
    </row>
    <row r="18" spans="1:10" x14ac:dyDescent="0.25">
      <c r="A18" s="2" t="s">
        <v>33</v>
      </c>
      <c r="C18" s="10">
        <f t="shared" ref="C18:H18" si="0">B4</f>
        <v>79</v>
      </c>
      <c r="D18" s="10">
        <f t="shared" si="0"/>
        <v>42</v>
      </c>
      <c r="E18" s="10">
        <f t="shared" si="0"/>
        <v>16</v>
      </c>
      <c r="F18" s="10">
        <f t="shared" si="0"/>
        <v>16</v>
      </c>
      <c r="G18" s="10">
        <f t="shared" si="0"/>
        <v>10</v>
      </c>
      <c r="H18" s="10">
        <f t="shared" si="0"/>
        <v>162</v>
      </c>
      <c r="J18" s="26" t="s">
        <v>102</v>
      </c>
    </row>
    <row r="19" spans="1:10" x14ac:dyDescent="0.25">
      <c r="A19" s="2" t="s">
        <v>46</v>
      </c>
      <c r="C19" s="7">
        <f>C18/$H$18</f>
        <v>0.48765432098765432</v>
      </c>
      <c r="D19" s="7">
        <f>D18/$H$18</f>
        <v>0.25925925925925924</v>
      </c>
      <c r="E19" s="7">
        <f>E18/$H$18</f>
        <v>9.8765432098765427E-2</v>
      </c>
      <c r="F19" s="7">
        <f>F18/$H$18</f>
        <v>9.8765432098765427E-2</v>
      </c>
      <c r="G19" s="7">
        <f>G18/$H$18</f>
        <v>6.1728395061728392E-2</v>
      </c>
      <c r="H19" s="10"/>
    </row>
    <row r="22" spans="1:10" x14ac:dyDescent="0.25">
      <c r="A22" s="13" t="s">
        <v>45</v>
      </c>
      <c r="C22" s="14" t="s">
        <v>1</v>
      </c>
      <c r="D22" s="14" t="s">
        <v>2</v>
      </c>
      <c r="E22" s="14" t="s">
        <v>3</v>
      </c>
      <c r="F22" s="14" t="s">
        <v>4</v>
      </c>
      <c r="G22" s="14" t="s">
        <v>47</v>
      </c>
      <c r="H22" s="14" t="s">
        <v>6</v>
      </c>
    </row>
    <row r="23" spans="1:10" x14ac:dyDescent="0.25">
      <c r="A23" t="s">
        <v>34</v>
      </c>
      <c r="B23" s="8">
        <v>154.62081737913201</v>
      </c>
      <c r="C23" s="16">
        <f>$B$23*C19</f>
        <v>75.401509709576715</v>
      </c>
      <c r="D23" s="16">
        <f>$B$23*D19</f>
        <v>40.086878579774961</v>
      </c>
      <c r="E23" s="16">
        <f>$B$23*E19</f>
        <v>15.271191839914271</v>
      </c>
      <c r="F23" s="16">
        <f>$B$23*F19</f>
        <v>15.271191839914271</v>
      </c>
      <c r="G23" s="16">
        <f>$B$23*G19</f>
        <v>9.5444948999464199</v>
      </c>
      <c r="H23" s="16">
        <f>SUM(C23:G24)</f>
        <v>164.53020514073154</v>
      </c>
    </row>
    <row r="24" spans="1:10" x14ac:dyDescent="0.25">
      <c r="A24" t="s">
        <v>103</v>
      </c>
      <c r="B24" s="9">
        <v>8.9</v>
      </c>
      <c r="C24" s="16">
        <f>$B$24*C19</f>
        <v>4.3401234567901232</v>
      </c>
      <c r="D24" s="16">
        <f>$B$24*D19</f>
        <v>2.3074074074074074</v>
      </c>
      <c r="E24" s="16">
        <f>$B$24*E19</f>
        <v>0.87901234567901232</v>
      </c>
      <c r="F24" s="16">
        <f>$B$24*F19</f>
        <v>0.87901234567901232</v>
      </c>
      <c r="G24" s="16">
        <f>$B$24*G19</f>
        <v>0.54938271604938271</v>
      </c>
      <c r="H24" s="16"/>
    </row>
    <row r="25" spans="1:10" x14ac:dyDescent="0.25">
      <c r="B25" s="9"/>
      <c r="C25" s="8"/>
      <c r="D25" s="8"/>
      <c r="E25" s="8"/>
      <c r="F25" s="8"/>
      <c r="G25" s="8"/>
      <c r="H25" s="8"/>
    </row>
    <row r="26" spans="1:10" x14ac:dyDescent="0.25">
      <c r="B26" s="8">
        <v>165.79539147652099</v>
      </c>
      <c r="C26" s="8">
        <f t="shared" ref="C26:G26" si="1">SUM(C23:C25)</f>
        <v>79.741633166366839</v>
      </c>
      <c r="D26" s="8">
        <f t="shared" si="1"/>
        <v>42.394285987182371</v>
      </c>
      <c r="E26" s="8">
        <f t="shared" si="1"/>
        <v>16.150204185593285</v>
      </c>
      <c r="F26" s="8">
        <f t="shared" si="1"/>
        <v>16.150204185593285</v>
      </c>
      <c r="G26" s="8">
        <f t="shared" si="1"/>
        <v>10.093877615995803</v>
      </c>
      <c r="H26" s="8"/>
    </row>
  </sheetData>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606C-311C-4048-9A84-83DD963F5017}">
  <dimension ref="A1:M44"/>
  <sheetViews>
    <sheetView topLeftCell="A16" zoomScale="120" zoomScaleNormal="120" workbookViewId="0">
      <selection activeCell="J22" sqref="J22"/>
    </sheetView>
  </sheetViews>
  <sheetFormatPr defaultColWidth="9.140625" defaultRowHeight="15" x14ac:dyDescent="0.25"/>
  <cols>
    <col min="1" max="1" width="37.140625" style="26" bestFit="1" customWidth="1"/>
    <col min="2" max="2" width="11.42578125" style="26" customWidth="1"/>
    <col min="3" max="3" width="9.140625" style="26"/>
    <col min="4" max="4" width="9.42578125" style="26" bestFit="1" customWidth="1"/>
    <col min="5" max="5" width="10.7109375" style="26" bestFit="1" customWidth="1"/>
    <col min="6" max="6" width="10.28515625" style="26" customWidth="1"/>
    <col min="7" max="7" width="13.85546875" style="26" bestFit="1" customWidth="1"/>
    <col min="8" max="8" width="16.28515625" style="26" bestFit="1" customWidth="1"/>
    <col min="9" max="9" width="9.140625" style="26"/>
    <col min="10" max="10" width="73.7109375" style="26" customWidth="1"/>
    <col min="11" max="16384" width="9.140625" style="26"/>
  </cols>
  <sheetData>
    <row r="1" spans="1:13" x14ac:dyDescent="0.25">
      <c r="A1" s="27" t="s">
        <v>0</v>
      </c>
      <c r="B1" s="27" t="s">
        <v>1</v>
      </c>
      <c r="C1" s="27" t="s">
        <v>2</v>
      </c>
      <c r="D1" s="27" t="s">
        <v>3</v>
      </c>
      <c r="E1" s="27" t="s">
        <v>4</v>
      </c>
      <c r="F1" s="27" t="s">
        <v>5</v>
      </c>
      <c r="G1" s="27" t="s">
        <v>6</v>
      </c>
      <c r="H1" s="27" t="s">
        <v>17</v>
      </c>
      <c r="I1" s="27"/>
    </row>
    <row r="2" spans="1:13" x14ac:dyDescent="0.25">
      <c r="A2" s="21" t="s">
        <v>7</v>
      </c>
      <c r="B2" s="28">
        <v>4</v>
      </c>
      <c r="C2" s="28">
        <v>3</v>
      </c>
      <c r="D2" s="28">
        <v>1</v>
      </c>
      <c r="E2" s="28">
        <v>12</v>
      </c>
      <c r="F2" s="28">
        <v>29</v>
      </c>
      <c r="G2" s="28">
        <v>50</v>
      </c>
      <c r="H2" s="29"/>
      <c r="I2" s="29"/>
    </row>
    <row r="3" spans="1:13" x14ac:dyDescent="0.25">
      <c r="A3" s="21" t="s">
        <v>8</v>
      </c>
      <c r="B3" s="28">
        <v>9</v>
      </c>
      <c r="C3" s="28">
        <v>25</v>
      </c>
      <c r="D3" s="28">
        <v>12</v>
      </c>
      <c r="E3" s="28">
        <v>12</v>
      </c>
      <c r="F3" s="28">
        <v>0</v>
      </c>
      <c r="G3" s="28">
        <v>59</v>
      </c>
      <c r="H3" s="29"/>
      <c r="I3" s="29"/>
    </row>
    <row r="4" spans="1:13" x14ac:dyDescent="0.25">
      <c r="A4" s="21" t="s">
        <v>9</v>
      </c>
      <c r="B4" s="28">
        <v>79</v>
      </c>
      <c r="C4" s="28">
        <v>42</v>
      </c>
      <c r="D4" s="28">
        <v>16</v>
      </c>
      <c r="E4" s="28">
        <v>16</v>
      </c>
      <c r="F4" s="28">
        <v>10</v>
      </c>
      <c r="G4" s="28">
        <v>162</v>
      </c>
      <c r="H4" s="29"/>
      <c r="I4" s="29"/>
    </row>
    <row r="5" spans="1:13" x14ac:dyDescent="0.25">
      <c r="A5" s="21" t="s">
        <v>10</v>
      </c>
      <c r="B5" s="28">
        <v>35</v>
      </c>
      <c r="C5" s="28">
        <v>79</v>
      </c>
      <c r="D5" s="28">
        <v>39</v>
      </c>
      <c r="E5" s="28">
        <v>42</v>
      </c>
      <c r="F5" s="28">
        <v>0</v>
      </c>
      <c r="G5" s="28">
        <v>195</v>
      </c>
      <c r="H5" s="29"/>
      <c r="I5" s="29"/>
    </row>
    <row r="6" spans="1:13" x14ac:dyDescent="0.25">
      <c r="A6" s="21" t="s">
        <v>11</v>
      </c>
      <c r="B6" s="28">
        <v>24</v>
      </c>
      <c r="C6" s="28">
        <v>82</v>
      </c>
      <c r="D6" s="28">
        <v>115</v>
      </c>
      <c r="E6" s="28">
        <v>12</v>
      </c>
      <c r="F6" s="28">
        <v>4</v>
      </c>
      <c r="G6" s="28">
        <v>237</v>
      </c>
      <c r="H6" s="29"/>
      <c r="I6" s="29"/>
    </row>
    <row r="7" spans="1:13" x14ac:dyDescent="0.25">
      <c r="A7" s="2" t="s">
        <v>12</v>
      </c>
      <c r="B7" s="29">
        <v>10</v>
      </c>
      <c r="C7" s="29">
        <v>21</v>
      </c>
      <c r="D7" s="29">
        <v>10</v>
      </c>
      <c r="E7" s="29">
        <v>44</v>
      </c>
      <c r="F7" s="29">
        <v>227</v>
      </c>
      <c r="G7" s="29">
        <v>311</v>
      </c>
      <c r="H7" s="29"/>
      <c r="I7" s="29"/>
    </row>
    <row r="8" spans="1:13" x14ac:dyDescent="0.25">
      <c r="A8" s="2" t="s">
        <v>13</v>
      </c>
      <c r="B8" s="29">
        <v>73</v>
      </c>
      <c r="C8" s="29">
        <v>21</v>
      </c>
      <c r="D8" s="29">
        <v>11</v>
      </c>
      <c r="E8" s="29">
        <v>5</v>
      </c>
      <c r="F8" s="29">
        <v>276</v>
      </c>
      <c r="G8" s="29">
        <v>386</v>
      </c>
      <c r="H8" s="29"/>
      <c r="I8" s="29"/>
    </row>
    <row r="9" spans="1:13" x14ac:dyDescent="0.25">
      <c r="A9" s="2" t="s">
        <v>14</v>
      </c>
      <c r="B9" s="29">
        <v>12</v>
      </c>
      <c r="C9" s="29">
        <v>0</v>
      </c>
      <c r="D9" s="29">
        <v>0</v>
      </c>
      <c r="E9" s="29">
        <v>58</v>
      </c>
      <c r="F9" s="29">
        <v>390</v>
      </c>
      <c r="G9" s="29">
        <v>460</v>
      </c>
      <c r="H9" s="29"/>
      <c r="I9" s="29"/>
    </row>
    <row r="10" spans="1:13" x14ac:dyDescent="0.25">
      <c r="A10" s="4" t="s">
        <v>15</v>
      </c>
      <c r="B10" s="30">
        <v>246</v>
      </c>
      <c r="C10" s="30">
        <v>272</v>
      </c>
      <c r="D10" s="30">
        <v>206</v>
      </c>
      <c r="E10" s="30">
        <v>201</v>
      </c>
      <c r="F10" s="30">
        <v>936</v>
      </c>
      <c r="G10" s="30">
        <v>1861</v>
      </c>
      <c r="H10" s="30"/>
      <c r="I10" s="30"/>
    </row>
    <row r="11" spans="1:13" ht="13.9" customHeight="1" x14ac:dyDescent="0.25">
      <c r="A11" s="31"/>
      <c r="B11" s="31"/>
      <c r="C11" s="31"/>
      <c r="D11" s="31"/>
      <c r="E11" s="31"/>
      <c r="F11" s="31"/>
      <c r="G11" s="31"/>
      <c r="H11" s="31"/>
      <c r="I11" s="31"/>
    </row>
    <row r="12" spans="1:13" ht="13.9" customHeight="1" x14ac:dyDescent="0.25">
      <c r="A12" s="26" t="s">
        <v>16</v>
      </c>
      <c r="B12" s="31"/>
      <c r="C12" s="31"/>
      <c r="D12" s="31"/>
      <c r="E12" s="31"/>
      <c r="F12" s="31"/>
      <c r="G12" s="31"/>
      <c r="H12" s="31"/>
      <c r="I12" s="31"/>
    </row>
    <row r="15" spans="1:13" x14ac:dyDescent="0.25">
      <c r="A15" s="32" t="s">
        <v>62</v>
      </c>
      <c r="B15" s="32"/>
      <c r="C15" s="32"/>
      <c r="D15" s="32"/>
      <c r="E15" s="32"/>
      <c r="F15" s="32"/>
      <c r="G15" s="32"/>
      <c r="H15" s="32"/>
      <c r="I15" s="32"/>
      <c r="J15" s="32"/>
      <c r="K15" s="32"/>
      <c r="L15" s="32"/>
      <c r="M15" s="32"/>
    </row>
    <row r="16" spans="1:13" x14ac:dyDescent="0.25">
      <c r="J16" s="33" t="s">
        <v>91</v>
      </c>
    </row>
    <row r="17" spans="1:12" x14ac:dyDescent="0.25">
      <c r="A17" s="34" t="s">
        <v>44</v>
      </c>
      <c r="C17" s="27" t="s">
        <v>1</v>
      </c>
      <c r="D17" s="27" t="s">
        <v>2</v>
      </c>
      <c r="E17" s="27" t="s">
        <v>3</v>
      </c>
      <c r="F17" s="27" t="s">
        <v>4</v>
      </c>
      <c r="G17" s="27" t="s">
        <v>5</v>
      </c>
      <c r="H17" s="27" t="s">
        <v>6</v>
      </c>
      <c r="J17" s="26" t="s">
        <v>88</v>
      </c>
    </row>
    <row r="18" spans="1:12" x14ac:dyDescent="0.25">
      <c r="A18" s="2" t="s">
        <v>7</v>
      </c>
      <c r="C18" s="35">
        <f t="shared" ref="C18:H18" si="0">B2</f>
        <v>4</v>
      </c>
      <c r="D18" s="35">
        <f t="shared" si="0"/>
        <v>3</v>
      </c>
      <c r="E18" s="35">
        <f t="shared" si="0"/>
        <v>1</v>
      </c>
      <c r="F18" s="35">
        <f t="shared" si="0"/>
        <v>12</v>
      </c>
      <c r="G18" s="48">
        <f t="shared" si="0"/>
        <v>29</v>
      </c>
      <c r="H18" s="48">
        <f t="shared" si="0"/>
        <v>50</v>
      </c>
      <c r="J18" s="26" t="s">
        <v>89</v>
      </c>
    </row>
    <row r="19" spans="1:12" x14ac:dyDescent="0.25">
      <c r="A19" s="2" t="s">
        <v>99</v>
      </c>
      <c r="C19" s="35">
        <f t="shared" ref="C19:E19" si="1">C18</f>
        <v>4</v>
      </c>
      <c r="D19" s="35">
        <f t="shared" si="1"/>
        <v>3</v>
      </c>
      <c r="E19" s="35">
        <f t="shared" si="1"/>
        <v>1</v>
      </c>
      <c r="F19" s="35">
        <f>F18</f>
        <v>12</v>
      </c>
      <c r="G19" s="48">
        <f>G18-B24</f>
        <v>15.931481752407899</v>
      </c>
      <c r="H19" s="48">
        <f>SUM(C19:G19)</f>
        <v>35.931481752407898</v>
      </c>
    </row>
    <row r="20" spans="1:12" x14ac:dyDescent="0.25">
      <c r="A20" s="2" t="s">
        <v>46</v>
      </c>
      <c r="C20" s="36">
        <f>C19/$H$19</f>
        <v>0.11132299045062191</v>
      </c>
      <c r="D20" s="36">
        <f t="shared" ref="D20:G20" si="2">D19/$H$19</f>
        <v>8.3492242837966441E-2</v>
      </c>
      <c r="E20" s="36">
        <f t="shared" si="2"/>
        <v>2.7830747612655478E-2</v>
      </c>
      <c r="F20" s="36">
        <f t="shared" si="2"/>
        <v>0.33396897135186576</v>
      </c>
      <c r="G20" s="36">
        <f t="shared" si="2"/>
        <v>0.44338504774689047</v>
      </c>
      <c r="H20" s="35"/>
      <c r="J20" s="26" t="s">
        <v>90</v>
      </c>
    </row>
    <row r="23" spans="1:12" x14ac:dyDescent="0.25">
      <c r="A23" s="34" t="s">
        <v>45</v>
      </c>
      <c r="C23" s="37" t="s">
        <v>1</v>
      </c>
      <c r="D23" s="37" t="s">
        <v>2</v>
      </c>
      <c r="E23" s="37" t="s">
        <v>3</v>
      </c>
      <c r="F23" s="37" t="s">
        <v>4</v>
      </c>
      <c r="G23" s="37" t="s">
        <v>47</v>
      </c>
      <c r="H23" s="37" t="s">
        <v>6</v>
      </c>
      <c r="J23" s="33" t="s">
        <v>91</v>
      </c>
      <c r="K23" s="38" t="s">
        <v>94</v>
      </c>
    </row>
    <row r="24" spans="1:12" x14ac:dyDescent="0.25">
      <c r="A24" s="26" t="s">
        <v>35</v>
      </c>
      <c r="B24" s="39">
        <v>13.068518247592101</v>
      </c>
      <c r="C24" s="40">
        <v>0</v>
      </c>
      <c r="D24" s="40">
        <v>0</v>
      </c>
      <c r="E24" s="40">
        <f>$B$24*E20</f>
        <v>0.36370663302011841</v>
      </c>
      <c r="F24" s="40">
        <v>0</v>
      </c>
      <c r="G24" s="40">
        <f>B24</f>
        <v>13.068518247592101</v>
      </c>
      <c r="H24" s="47">
        <f>SUM(C24:G33)</f>
        <v>48.934606880612201</v>
      </c>
      <c r="J24" s="26" t="s">
        <v>95</v>
      </c>
      <c r="K24" s="26" t="s">
        <v>96</v>
      </c>
    </row>
    <row r="25" spans="1:12" x14ac:dyDescent="0.25">
      <c r="A25" s="26" t="s">
        <v>64</v>
      </c>
      <c r="B25" s="39">
        <v>4.9332770000000004</v>
      </c>
      <c r="C25" s="40">
        <f>$B$25*C20</f>
        <v>0.5491871483612728</v>
      </c>
      <c r="D25" s="40">
        <f t="shared" ref="D25:G25" si="3">$B$25*D20</f>
        <v>0.41189036127095457</v>
      </c>
      <c r="E25" s="40">
        <f t="shared" si="3"/>
        <v>0.1372967870903182</v>
      </c>
      <c r="F25" s="40">
        <f t="shared" si="3"/>
        <v>1.6475614450838183</v>
      </c>
      <c r="G25" s="40">
        <f t="shared" si="3"/>
        <v>2.1873412581936367</v>
      </c>
      <c r="H25" s="40"/>
    </row>
    <row r="26" spans="1:12" x14ac:dyDescent="0.25">
      <c r="A26" s="41" t="s">
        <v>48</v>
      </c>
      <c r="B26" s="42">
        <v>3.134125</v>
      </c>
      <c r="C26" s="43">
        <f>$B$26*C20</f>
        <v>0.3489001674460554</v>
      </c>
      <c r="D26" s="43">
        <f>$B$26*D20</f>
        <v>0.26167512558454159</v>
      </c>
      <c r="E26" s="43">
        <f>$B$26*E20</f>
        <v>8.722504186151385E-2</v>
      </c>
      <c r="F26" s="43">
        <f>$B$26*F20</f>
        <v>1.0467005023381664</v>
      </c>
      <c r="G26" s="43">
        <f>$B$26*G20</f>
        <v>1.3896241627697232</v>
      </c>
      <c r="H26" s="44"/>
      <c r="J26" s="26" t="s">
        <v>92</v>
      </c>
      <c r="K26" s="26" t="s">
        <v>97</v>
      </c>
      <c r="L26" s="45"/>
    </row>
    <row r="27" spans="1:12" x14ac:dyDescent="0.25">
      <c r="A27" s="41" t="s">
        <v>49</v>
      </c>
      <c r="B27" s="42">
        <v>0.46273599999999998</v>
      </c>
      <c r="C27" s="40">
        <f>$B$27*C20</f>
        <v>5.1513155309158981E-2</v>
      </c>
      <c r="D27" s="40">
        <f>$B$27*D20</f>
        <v>3.8634866481869236E-2</v>
      </c>
      <c r="E27" s="40">
        <f>$B$27*E20</f>
        <v>1.2878288827289745E-2</v>
      </c>
      <c r="F27" s="40">
        <f>$B$27*F20</f>
        <v>0.15453946592747694</v>
      </c>
      <c r="G27" s="40">
        <f>$B$27*G20</f>
        <v>0.2051702234542051</v>
      </c>
      <c r="H27" s="44"/>
      <c r="L27" s="45"/>
    </row>
    <row r="28" spans="1:12" x14ac:dyDescent="0.25">
      <c r="A28" s="41" t="s">
        <v>36</v>
      </c>
      <c r="B28" s="42">
        <v>1.6617109999999999</v>
      </c>
      <c r="C28" s="43">
        <f>$B$28*C20</f>
        <v>0.18498663778469338</v>
      </c>
      <c r="D28" s="43">
        <f>$B$28*D20</f>
        <v>0.13873997833852006</v>
      </c>
      <c r="E28" s="43">
        <f>$B$28*E20</f>
        <v>4.6246659446173344E-2</v>
      </c>
      <c r="F28" s="43">
        <f>$B$28*F20</f>
        <v>0.55495991335408024</v>
      </c>
      <c r="G28" s="43">
        <f>$B$28*G20</f>
        <v>0.73677781107653306</v>
      </c>
      <c r="H28" s="44"/>
    </row>
    <row r="29" spans="1:12" x14ac:dyDescent="0.25">
      <c r="A29" s="41" t="s">
        <v>50</v>
      </c>
      <c r="B29" s="42">
        <v>0.65609399999999996</v>
      </c>
      <c r="C29" s="43">
        <f>$B$29*C20</f>
        <v>7.3038346096710324E-2</v>
      </c>
      <c r="D29" s="43">
        <f>$B$29*D20</f>
        <v>5.4778759572532747E-2</v>
      </c>
      <c r="E29" s="43">
        <f>$B$29*E20</f>
        <v>1.8259586524177581E-2</v>
      </c>
      <c r="F29" s="43">
        <f>$B$29*F20</f>
        <v>0.21911503829013099</v>
      </c>
      <c r="G29" s="43">
        <f>$B$29*G20</f>
        <v>0.29090226951644832</v>
      </c>
      <c r="H29" s="44"/>
    </row>
    <row r="30" spans="1:12" x14ac:dyDescent="0.25">
      <c r="A30" s="41" t="s">
        <v>51</v>
      </c>
      <c r="B30" s="42">
        <v>12.757235</v>
      </c>
      <c r="C30" s="43">
        <f>$B$30*C20</f>
        <v>1.4201735500813395</v>
      </c>
      <c r="D30" s="43">
        <f>$B$30*D20</f>
        <v>1.0651301625610048</v>
      </c>
      <c r="E30" s="43">
        <f>$B$30*E20</f>
        <v>0.35504338752033487</v>
      </c>
      <c r="F30" s="43">
        <f>$B$30*F20</f>
        <v>4.2605206502440192</v>
      </c>
      <c r="G30" s="43">
        <f>$B$30*G20</f>
        <v>5.6563672495933019</v>
      </c>
      <c r="H30" s="44"/>
    </row>
    <row r="31" spans="1:12" x14ac:dyDescent="0.25">
      <c r="A31" s="41" t="s">
        <v>52</v>
      </c>
      <c r="B31" s="42">
        <v>6.1296109999999997</v>
      </c>
      <c r="C31" s="43">
        <f>$B$31*C20</f>
        <v>0.68236662681902704</v>
      </c>
      <c r="D31" s="43">
        <f>$B$31*D20</f>
        <v>0.51177497011427031</v>
      </c>
      <c r="E31" s="43">
        <f>$B$31*E20</f>
        <v>0.17059165670475676</v>
      </c>
      <c r="F31" s="43">
        <f>$B$31*F20</f>
        <v>2.0470998804570812</v>
      </c>
      <c r="G31" s="43">
        <f>$B$31*G20</f>
        <v>2.717777865904865</v>
      </c>
      <c r="H31" s="44"/>
      <c r="J31" s="26" t="s">
        <v>93</v>
      </c>
      <c r="K31" s="26" t="s">
        <v>97</v>
      </c>
    </row>
    <row r="32" spans="1:12" x14ac:dyDescent="0.25">
      <c r="A32" s="41" t="s">
        <v>53</v>
      </c>
      <c r="B32" s="42">
        <v>0.77305400000000002</v>
      </c>
      <c r="C32" s="43">
        <f>$B$32*C20</f>
        <v>8.6058683059815066E-2</v>
      </c>
      <c r="D32" s="43">
        <f>$B$32*D20</f>
        <v>6.4544012294861314E-2</v>
      </c>
      <c r="E32" s="43">
        <f>$B$32*E20</f>
        <v>2.1514670764953767E-2</v>
      </c>
      <c r="F32" s="43">
        <f>$B$32*F20</f>
        <v>0.25817604917944525</v>
      </c>
      <c r="G32" s="43">
        <f>$B$32*G20</f>
        <v>0.34276058470092469</v>
      </c>
      <c r="H32" s="44"/>
    </row>
    <row r="33" spans="1:11" x14ac:dyDescent="0.25">
      <c r="A33" s="26" t="s">
        <v>37</v>
      </c>
      <c r="B33" s="39">
        <v>4.9945389999999996</v>
      </c>
      <c r="C33" s="43">
        <f>$B$33*C20</f>
        <v>0.55600701740225866</v>
      </c>
      <c r="D33" s="43">
        <f>$B$33*D20</f>
        <v>0.41700526305169405</v>
      </c>
      <c r="E33" s="43">
        <f>$B$33*E20</f>
        <v>0.13900175435056467</v>
      </c>
      <c r="F33" s="43">
        <f>$B$33*F20</f>
        <v>1.6680210522067762</v>
      </c>
      <c r="G33" s="43">
        <f>$B$33*G20</f>
        <v>2.2145039129887065</v>
      </c>
      <c r="H33" s="44"/>
    </row>
    <row r="35" spans="1:11" x14ac:dyDescent="0.25">
      <c r="B35" s="39">
        <v>48.570898723267717</v>
      </c>
      <c r="C35" s="39">
        <f t="shared" ref="C35:G35" si="4">SUM(C24:C33)</f>
        <v>3.9522313323603306</v>
      </c>
      <c r="D35" s="39">
        <f t="shared" si="4"/>
        <v>2.9641734992702489</v>
      </c>
      <c r="E35" s="39">
        <f t="shared" si="4"/>
        <v>1.3517644661102011</v>
      </c>
      <c r="F35" s="39">
        <f t="shared" si="4"/>
        <v>11.856693997080995</v>
      </c>
      <c r="G35" s="49">
        <f t="shared" si="4"/>
        <v>28.809743585790443</v>
      </c>
      <c r="H35" s="39"/>
    </row>
    <row r="44" spans="1:11" x14ac:dyDescent="0.25">
      <c r="K44" s="46"/>
    </row>
  </sheetData>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3497-C6D3-4F8A-844B-9FB47843D729}">
  <dimension ref="A1:M27"/>
  <sheetViews>
    <sheetView topLeftCell="A7" zoomScale="120" zoomScaleNormal="120" workbookViewId="0">
      <selection activeCell="D26" sqref="D26"/>
    </sheetView>
  </sheetViews>
  <sheetFormatPr defaultColWidth="9.140625" defaultRowHeight="15" x14ac:dyDescent="0.25"/>
  <cols>
    <col min="1" max="1" width="37.140625" bestFit="1" customWidth="1"/>
    <col min="2" max="2" width="11.42578125" customWidth="1"/>
    <col min="4" max="4" width="9.42578125" bestFit="1" customWidth="1"/>
    <col min="5" max="5" width="10.7109375" bestFit="1" customWidth="1"/>
    <col min="6" max="6" width="10.28515625" customWidth="1"/>
    <col min="7" max="7" width="13.85546875" bestFit="1" customWidth="1"/>
    <col min="8" max="8" width="16.28515625" bestFit="1" customWidth="1"/>
  </cols>
  <sheetData>
    <row r="1" spans="1:13" x14ac:dyDescent="0.25">
      <c r="A1" s="1" t="s">
        <v>0</v>
      </c>
      <c r="B1" s="1" t="s">
        <v>1</v>
      </c>
      <c r="C1" s="1" t="s">
        <v>2</v>
      </c>
      <c r="D1" s="1" t="s">
        <v>3</v>
      </c>
      <c r="E1" s="1" t="s">
        <v>4</v>
      </c>
      <c r="F1" s="1" t="s">
        <v>5</v>
      </c>
      <c r="G1" s="1" t="s">
        <v>6</v>
      </c>
      <c r="H1" s="1" t="s">
        <v>17</v>
      </c>
      <c r="I1" s="1"/>
      <c r="J1" s="19" t="s">
        <v>66</v>
      </c>
    </row>
    <row r="2" spans="1:13" x14ac:dyDescent="0.25">
      <c r="A2" s="21" t="s">
        <v>7</v>
      </c>
      <c r="B2" s="22">
        <v>4</v>
      </c>
      <c r="C2" s="22">
        <v>3</v>
      </c>
      <c r="D2" s="22">
        <v>1</v>
      </c>
      <c r="E2" s="22">
        <v>12</v>
      </c>
      <c r="F2" s="22">
        <v>29</v>
      </c>
      <c r="G2" s="22">
        <v>50</v>
      </c>
      <c r="H2" s="3"/>
      <c r="I2" s="3"/>
    </row>
    <row r="3" spans="1:13" x14ac:dyDescent="0.25">
      <c r="A3" s="21" t="s">
        <v>8</v>
      </c>
      <c r="B3" s="22">
        <v>9</v>
      </c>
      <c r="C3" s="22">
        <v>25</v>
      </c>
      <c r="D3" s="22">
        <v>12</v>
      </c>
      <c r="E3" s="22">
        <v>12</v>
      </c>
      <c r="F3" s="22">
        <v>0</v>
      </c>
      <c r="G3" s="22">
        <v>59</v>
      </c>
      <c r="H3" s="3"/>
      <c r="I3" s="3"/>
      <c r="J3" t="s">
        <v>67</v>
      </c>
    </row>
    <row r="4" spans="1:13" x14ac:dyDescent="0.25">
      <c r="A4" s="21" t="s">
        <v>9</v>
      </c>
      <c r="B4" s="22">
        <v>79</v>
      </c>
      <c r="C4" s="22">
        <v>42</v>
      </c>
      <c r="D4" s="22">
        <v>16</v>
      </c>
      <c r="E4" s="22">
        <v>16</v>
      </c>
      <c r="F4" s="22">
        <v>10</v>
      </c>
      <c r="G4" s="22">
        <v>162</v>
      </c>
      <c r="H4" s="3"/>
      <c r="I4" s="3"/>
    </row>
    <row r="5" spans="1:13" x14ac:dyDescent="0.25">
      <c r="A5" s="21" t="s">
        <v>10</v>
      </c>
      <c r="B5" s="22">
        <v>35</v>
      </c>
      <c r="C5" s="22">
        <v>79</v>
      </c>
      <c r="D5" s="22">
        <v>39</v>
      </c>
      <c r="E5" s="22">
        <v>42</v>
      </c>
      <c r="F5" s="22">
        <v>0</v>
      </c>
      <c r="G5" s="22">
        <v>195</v>
      </c>
      <c r="H5" s="3"/>
      <c r="I5" s="3"/>
      <c r="J5" t="s">
        <v>68</v>
      </c>
    </row>
    <row r="6" spans="1:13" x14ac:dyDescent="0.25">
      <c r="A6" s="21" t="s">
        <v>11</v>
      </c>
      <c r="B6" s="22">
        <v>24</v>
      </c>
      <c r="C6" s="22">
        <v>82</v>
      </c>
      <c r="D6" s="22">
        <v>115</v>
      </c>
      <c r="E6" s="22">
        <v>12</v>
      </c>
      <c r="F6" s="22">
        <v>4</v>
      </c>
      <c r="G6" s="22">
        <v>237</v>
      </c>
      <c r="H6" s="3"/>
      <c r="I6" s="3"/>
    </row>
    <row r="7" spans="1:13" x14ac:dyDescent="0.25">
      <c r="A7" s="2" t="s">
        <v>12</v>
      </c>
      <c r="B7" s="3">
        <v>10</v>
      </c>
      <c r="C7" s="3">
        <v>21</v>
      </c>
      <c r="D7" s="3">
        <v>10</v>
      </c>
      <c r="E7" s="3">
        <v>44</v>
      </c>
      <c r="F7" s="3">
        <v>227</v>
      </c>
      <c r="G7" s="3">
        <v>311</v>
      </c>
      <c r="H7" s="3"/>
      <c r="I7" s="3"/>
    </row>
    <row r="8" spans="1:13" x14ac:dyDescent="0.25">
      <c r="A8" s="2" t="s">
        <v>13</v>
      </c>
      <c r="B8" s="3">
        <v>73</v>
      </c>
      <c r="C8" s="3">
        <v>21</v>
      </c>
      <c r="D8" s="3">
        <v>11</v>
      </c>
      <c r="E8" s="3">
        <v>5</v>
      </c>
      <c r="F8" s="3">
        <v>276</v>
      </c>
      <c r="G8" s="3">
        <v>386</v>
      </c>
      <c r="H8" s="3"/>
      <c r="I8" s="3"/>
    </row>
    <row r="9" spans="1:13" x14ac:dyDescent="0.25">
      <c r="A9" s="2" t="s">
        <v>14</v>
      </c>
      <c r="B9" s="3">
        <v>12</v>
      </c>
      <c r="C9" s="3">
        <v>0</v>
      </c>
      <c r="D9" s="3">
        <v>0</v>
      </c>
      <c r="E9" s="3">
        <v>58</v>
      </c>
      <c r="F9" s="3">
        <v>390</v>
      </c>
      <c r="G9" s="3">
        <v>460</v>
      </c>
      <c r="H9" s="3"/>
      <c r="I9" s="3"/>
    </row>
    <row r="10" spans="1:13" x14ac:dyDescent="0.25">
      <c r="A10" s="4" t="s">
        <v>15</v>
      </c>
      <c r="B10" s="5">
        <v>246</v>
      </c>
      <c r="C10" s="5">
        <v>272</v>
      </c>
      <c r="D10" s="5">
        <v>206</v>
      </c>
      <c r="E10" s="5">
        <v>201</v>
      </c>
      <c r="F10" s="5">
        <v>936</v>
      </c>
      <c r="G10" s="5">
        <v>1861</v>
      </c>
      <c r="H10" s="5"/>
      <c r="I10" s="5"/>
    </row>
    <row r="11" spans="1:13" ht="13.9" customHeight="1" x14ac:dyDescent="0.25">
      <c r="A11" s="6"/>
      <c r="B11" s="6"/>
      <c r="C11" s="6"/>
      <c r="D11" s="6"/>
      <c r="E11" s="6"/>
      <c r="F11" s="6"/>
      <c r="G11" s="6"/>
      <c r="H11" s="6"/>
      <c r="I11" s="6"/>
    </row>
    <row r="12" spans="1:13" ht="13.9" customHeight="1" x14ac:dyDescent="0.25">
      <c r="A12" t="s">
        <v>16</v>
      </c>
      <c r="B12" s="6"/>
      <c r="C12" s="6"/>
      <c r="D12" s="6"/>
      <c r="E12" s="6"/>
      <c r="F12" s="6"/>
      <c r="G12" s="6"/>
      <c r="H12" s="6"/>
      <c r="I12" s="6"/>
    </row>
    <row r="15" spans="1:13" x14ac:dyDescent="0.25">
      <c r="A15" s="11" t="s">
        <v>8</v>
      </c>
      <c r="B15" s="11"/>
      <c r="C15" s="11"/>
      <c r="D15" s="11"/>
      <c r="E15" s="11"/>
      <c r="F15" s="11"/>
      <c r="G15" s="11"/>
      <c r="H15" s="11"/>
      <c r="I15" s="11"/>
      <c r="J15" s="11"/>
      <c r="K15" s="11"/>
      <c r="L15" s="11"/>
      <c r="M15" s="11"/>
    </row>
    <row r="17" spans="1:12" x14ac:dyDescent="0.25">
      <c r="A17" s="13" t="s">
        <v>44</v>
      </c>
      <c r="C17" s="1" t="s">
        <v>1</v>
      </c>
      <c r="D17" s="1" t="s">
        <v>2</v>
      </c>
      <c r="E17" s="1" t="s">
        <v>3</v>
      </c>
      <c r="F17" s="1" t="s">
        <v>4</v>
      </c>
      <c r="G17" s="1" t="s">
        <v>5</v>
      </c>
      <c r="H17" s="1" t="s">
        <v>6</v>
      </c>
    </row>
    <row r="18" spans="1:12" x14ac:dyDescent="0.25">
      <c r="A18" s="21" t="s">
        <v>8</v>
      </c>
      <c r="C18" s="10">
        <f>B3</f>
        <v>9</v>
      </c>
      <c r="D18" s="10">
        <f t="shared" ref="D18:H18" si="0">C3</f>
        <v>25</v>
      </c>
      <c r="E18" s="10">
        <f t="shared" si="0"/>
        <v>12</v>
      </c>
      <c r="F18" s="10">
        <f t="shared" si="0"/>
        <v>12</v>
      </c>
      <c r="G18" s="10">
        <f t="shared" si="0"/>
        <v>0</v>
      </c>
      <c r="H18" s="10">
        <f t="shared" si="0"/>
        <v>59</v>
      </c>
    </row>
    <row r="19" spans="1:12" x14ac:dyDescent="0.25">
      <c r="A19" s="2" t="s">
        <v>46</v>
      </c>
      <c r="C19" s="7">
        <f>C18/$H$18</f>
        <v>0.15254237288135594</v>
      </c>
      <c r="D19" s="7">
        <f>D18/$H$18</f>
        <v>0.42372881355932202</v>
      </c>
      <c r="E19" s="7">
        <f>E18/$H$18</f>
        <v>0.20338983050847459</v>
      </c>
      <c r="F19" s="7">
        <f>F18/$H$18</f>
        <v>0.20338983050847459</v>
      </c>
      <c r="G19" s="7">
        <f>G18/$H$18</f>
        <v>0</v>
      </c>
      <c r="H19" s="10"/>
    </row>
    <row r="22" spans="1:12" x14ac:dyDescent="0.25">
      <c r="A22" s="13" t="s">
        <v>45</v>
      </c>
      <c r="C22" s="14" t="s">
        <v>1</v>
      </c>
      <c r="D22" s="14" t="s">
        <v>2</v>
      </c>
      <c r="E22" s="14" t="s">
        <v>3</v>
      </c>
      <c r="F22" s="14" t="s">
        <v>4</v>
      </c>
      <c r="G22" s="14" t="s">
        <v>47</v>
      </c>
      <c r="H22" s="14" t="s">
        <v>6</v>
      </c>
    </row>
    <row r="23" spans="1:12" x14ac:dyDescent="0.25">
      <c r="A23" t="s">
        <v>71</v>
      </c>
      <c r="B23" s="8">
        <v>15.467774152592533</v>
      </c>
      <c r="C23" s="16">
        <f>$B$23*C19</f>
        <v>2.3594909724293696</v>
      </c>
      <c r="D23" s="16">
        <f t="shared" ref="D23:G23" si="1">$B$23*D19</f>
        <v>6.5541415900815814</v>
      </c>
      <c r="E23" s="16">
        <f t="shared" si="1"/>
        <v>3.1459879632391594</v>
      </c>
      <c r="F23" s="16">
        <f t="shared" si="1"/>
        <v>3.1459879632391594</v>
      </c>
      <c r="G23" s="16">
        <f t="shared" si="1"/>
        <v>0</v>
      </c>
      <c r="H23" s="16">
        <f>SUM(C23:G26)</f>
        <v>62.661754065069402</v>
      </c>
      <c r="I23" t="s">
        <v>70</v>
      </c>
    </row>
    <row r="24" spans="1:12" x14ac:dyDescent="0.25">
      <c r="A24" s="20" t="s">
        <v>104</v>
      </c>
      <c r="B24" s="9">
        <v>16.47</v>
      </c>
      <c r="C24" s="15">
        <f>$B$24*C19</f>
        <v>2.5123728813559323</v>
      </c>
      <c r="D24" s="15">
        <f>$B$24*D19</f>
        <v>6.9788135593220328</v>
      </c>
      <c r="E24" s="15">
        <f>$B$24*E19</f>
        <v>3.3498305084745761</v>
      </c>
      <c r="F24" s="15">
        <f>$B$24*F19</f>
        <v>3.3498305084745761</v>
      </c>
      <c r="G24" s="15">
        <f>$B$24*G19</f>
        <v>0</v>
      </c>
      <c r="H24" s="17"/>
      <c r="I24" t="s">
        <v>72</v>
      </c>
      <c r="L24" s="12"/>
    </row>
    <row r="25" spans="1:12" x14ac:dyDescent="0.25">
      <c r="A25" s="20" t="s">
        <v>73</v>
      </c>
      <c r="B25" s="9">
        <v>31.804354982564281</v>
      </c>
      <c r="C25" s="16">
        <f>$B$25*C19</f>
        <v>4.8515117770013312</v>
      </c>
      <c r="D25" s="16">
        <f>$B$25*D19</f>
        <v>13.476421602781475</v>
      </c>
      <c r="E25" s="16">
        <f>$B$25*E19</f>
        <v>6.4686823693351085</v>
      </c>
      <c r="F25" s="16">
        <f>$B$25*F19</f>
        <v>6.4686823693351085</v>
      </c>
      <c r="G25" s="16">
        <f>$B$25*G19</f>
        <v>0</v>
      </c>
      <c r="H25" s="17"/>
      <c r="I25" t="s">
        <v>72</v>
      </c>
      <c r="L25" s="12"/>
    </row>
    <row r="27" spans="1:12" x14ac:dyDescent="0.25">
      <c r="B27" s="8">
        <f t="shared" ref="B27:G27" si="2">SUM(B23:B25)</f>
        <v>63.742129135156816</v>
      </c>
      <c r="C27" s="8">
        <f t="shared" si="2"/>
        <v>9.7233756307866326</v>
      </c>
      <c r="D27" s="8">
        <f t="shared" si="2"/>
        <v>27.009376752185091</v>
      </c>
      <c r="E27" s="8">
        <f t="shared" si="2"/>
        <v>12.964500841048844</v>
      </c>
      <c r="F27" s="8">
        <f t="shared" si="2"/>
        <v>12.964500841048844</v>
      </c>
      <c r="G27" s="8">
        <f t="shared" si="2"/>
        <v>0</v>
      </c>
      <c r="H27" s="8"/>
    </row>
  </sheetData>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Per_subsector_in_percent</vt:lpstr>
      <vt:lpstr>Agora</vt:lpstr>
      <vt:lpstr>CHI</vt:lpstr>
      <vt:lpstr>NMM</vt:lpstr>
      <vt:lpstr>ISI</vt:lpstr>
      <vt:lpstr>PPA</vt:lpstr>
      <vt:lpstr>FBT</vt:lpstr>
      <vt:lpstr>NFM</vt:lpstr>
      <vt:lpstr>Engineering</vt:lpstr>
      <vt:lpstr>Other non-classified</vt:lpstr>
      <vt:lpstr>Erneuerbare Quellen Temperatur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2025-03-18T09:32:49Z</dcterms:modified>
</cp:coreProperties>
</file>